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"/>
    </mc:Choice>
  </mc:AlternateContent>
  <xr:revisionPtr revIDLastSave="0" documentId="13_ncr:1_{0F1E26D1-FD6E-4E89-9291-3B3F379EC31A}" xr6:coauthVersionLast="45" xr6:coauthVersionMax="45" xr10:uidLastSave="{00000000-0000-0000-0000-000000000000}"/>
  <bookViews>
    <workbookView xWindow="-108" yWindow="-108" windowWidth="23256" windowHeight="12576" activeTab="3" xr2:uid="{DB1A92AB-298E-4691-A08B-1FD73E27D00C}"/>
  </bookViews>
  <sheets>
    <sheet name="수업내용" sheetId="1" r:id="rId1"/>
    <sheet name="통계함수" sheetId="2" r:id="rId2"/>
    <sheet name="텍스트함수" sheetId="3" r:id="rId3"/>
    <sheet name="논리함수" sheetId="4" r:id="rId4"/>
  </sheets>
  <externalReferences>
    <externalReference r:id="rId5"/>
    <externalReference r:id="rId6"/>
  </externalReferences>
  <definedNames>
    <definedName name="_xlnm.Print_Area" localSheetId="3">논리함수!$A$1:$K$25</definedName>
    <definedName name="_xlnm.Print_Area" localSheetId="0">수업내용!$A$1:$I$14</definedName>
    <definedName name="_xlnm.Print_Area" localSheetId="2">텍스트함수!$A$1:$J$31</definedName>
    <definedName name="_xlnm.Print_Area" localSheetId="1">통계함수!$A$1:$K$25</definedName>
    <definedName name="강남">#REF!</definedName>
    <definedName name="제품">[1]제품목록!$A$2:$C$21</definedName>
    <definedName name="지급율">[2]고급필터실습!$A$98:$E$99</definedName>
    <definedName name="학점표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4" l="1"/>
  <c r="S54" i="4"/>
  <c r="S55" i="4"/>
  <c r="S56" i="4"/>
  <c r="S57" i="4"/>
  <c r="S58" i="4"/>
  <c r="S52" i="4"/>
  <c r="T39" i="4"/>
  <c r="T40" i="4"/>
  <c r="T41" i="4"/>
  <c r="T42" i="4"/>
  <c r="T43" i="4"/>
  <c r="T44" i="4"/>
  <c r="T38" i="4"/>
  <c r="U23" i="4"/>
  <c r="U24" i="4"/>
  <c r="U25" i="4"/>
  <c r="U26" i="4"/>
  <c r="U27" i="4"/>
  <c r="U28" i="4"/>
  <c r="U29" i="4"/>
  <c r="U30" i="4"/>
  <c r="U31" i="4"/>
  <c r="U22" i="4"/>
  <c r="T23" i="4"/>
  <c r="T24" i="4"/>
  <c r="T25" i="4"/>
  <c r="T26" i="4"/>
  <c r="T27" i="4"/>
  <c r="T28" i="4"/>
  <c r="T29" i="4"/>
  <c r="T30" i="4"/>
  <c r="T31" i="4"/>
  <c r="T22" i="4"/>
  <c r="R7" i="4"/>
  <c r="R8" i="4"/>
  <c r="R9" i="4"/>
  <c r="R10" i="4"/>
  <c r="R11" i="4"/>
  <c r="R12" i="4"/>
  <c r="R13" i="4"/>
  <c r="R6" i="4"/>
  <c r="M30" i="3"/>
  <c r="O20" i="3"/>
  <c r="O21" i="3"/>
  <c r="O22" i="3"/>
  <c r="O23" i="3"/>
  <c r="O24" i="3"/>
  <c r="O25" i="3"/>
  <c r="O26" i="3"/>
  <c r="O27" i="3"/>
  <c r="O28" i="3"/>
  <c r="O19" i="3"/>
  <c r="P20" i="3"/>
  <c r="P21" i="3"/>
  <c r="P22" i="3"/>
  <c r="P23" i="3"/>
  <c r="P24" i="3"/>
  <c r="P25" i="3"/>
  <c r="P26" i="3"/>
  <c r="P27" i="3"/>
  <c r="P28" i="3"/>
  <c r="P19" i="3"/>
  <c r="P11" i="3"/>
  <c r="P12" i="3"/>
  <c r="P10" i="3"/>
  <c r="O11" i="3"/>
  <c r="O12" i="3"/>
  <c r="N11" i="3"/>
  <c r="N12" i="3"/>
  <c r="O10" i="3"/>
  <c r="N10" i="3"/>
  <c r="Q4" i="3"/>
  <c r="P4" i="3"/>
  <c r="O4" i="3"/>
  <c r="N4" i="3"/>
  <c r="V18" i="2"/>
  <c r="V17" i="2"/>
  <c r="V20" i="2"/>
  <c r="V19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S6" i="2"/>
  <c r="S7" i="2"/>
  <c r="S8" i="2"/>
  <c r="S9" i="2"/>
  <c r="S10" i="2"/>
  <c r="S11" i="2"/>
  <c r="S12" i="2"/>
  <c r="S13" i="2"/>
  <c r="S14" i="2"/>
  <c r="S15" i="2"/>
  <c r="S5" i="2"/>
  <c r="R58" i="4" l="1"/>
  <c r="R57" i="4"/>
  <c r="R56" i="4"/>
  <c r="R55" i="4"/>
  <c r="R54" i="4"/>
  <c r="R53" i="4"/>
  <c r="R52" i="4"/>
  <c r="S44" i="4"/>
  <c r="S43" i="4"/>
  <c r="S42" i="4"/>
  <c r="S41" i="4"/>
  <c r="S40" i="4"/>
  <c r="S39" i="4"/>
  <c r="S38" i="4"/>
  <c r="R16" i="2"/>
  <c r="Q16" i="2"/>
</calcChain>
</file>

<file path=xl/sharedStrings.xml><?xml version="1.0" encoding="utf-8"?>
<sst xmlns="http://schemas.openxmlformats.org/spreadsheetml/2006/main" count="295" uniqueCount="248">
  <si>
    <t>모스마스터 6주차</t>
    <phoneticPr fontId="3" type="noConversion"/>
  </si>
  <si>
    <t>학습내용</t>
    <phoneticPr fontId="3" type="noConversion"/>
  </si>
  <si>
    <t>통계함수</t>
    <phoneticPr fontId="3" type="noConversion"/>
  </si>
  <si>
    <t>텍스트 함수</t>
    <phoneticPr fontId="3" type="noConversion"/>
  </si>
  <si>
    <t>논리함수</t>
    <phoneticPr fontId="3" type="noConversion"/>
  </si>
  <si>
    <t>기초 통계 함수</t>
  </si>
  <si>
    <t>실습1</t>
  </si>
  <si>
    <t>형식</t>
    <phoneticPr fontId="8" type="noConversion"/>
  </si>
  <si>
    <t>설명</t>
    <phoneticPr fontId="8" type="noConversion"/>
  </si>
  <si>
    <t>사원 교육 정보</t>
    <phoneticPr fontId="8" type="noConversion"/>
  </si>
  <si>
    <t>집계표</t>
    <phoneticPr fontId="8" type="noConversion"/>
  </si>
  <si>
    <t>★</t>
    <phoneticPr fontId="3" type="noConversion"/>
  </si>
  <si>
    <t>=AVERAGE(인수1, 인수2 …)</t>
    <phoneticPr fontId="8" type="noConversion"/>
  </si>
  <si>
    <t xml:space="preserve"> 인수들의 수치 데이터의 평균을 구한다</t>
    <phoneticPr fontId="8" type="noConversion"/>
  </si>
  <si>
    <t>사번</t>
    <phoneticPr fontId="8" type="noConversion"/>
  </si>
  <si>
    <t>이름</t>
    <phoneticPr fontId="8" type="noConversion"/>
  </si>
  <si>
    <t>부서</t>
    <phoneticPr fontId="8" type="noConversion"/>
  </si>
  <si>
    <t>자격증</t>
    <phoneticPr fontId="8" type="noConversion"/>
  </si>
  <si>
    <t>영어점수</t>
    <phoneticPr fontId="8" type="noConversion"/>
  </si>
  <si>
    <t>교육시수</t>
    <phoneticPr fontId="8" type="noConversion"/>
  </si>
  <si>
    <t>순위</t>
    <phoneticPr fontId="3" type="noConversion"/>
  </si>
  <si>
    <t>자격증 취득 사원 수 (COUNTA)</t>
    <phoneticPr fontId="8" type="noConversion"/>
  </si>
  <si>
    <t>=AVERAGEA(인스1, 인수2….)</t>
    <phoneticPr fontId="8" type="noConversion"/>
  </si>
  <si>
    <t xml:space="preserve"> 문자열을 포함한 인수들의 평균을 구한다.</t>
    <phoneticPr fontId="8" type="noConversion"/>
  </si>
  <si>
    <t>서다은</t>
  </si>
  <si>
    <t>개발부</t>
    <phoneticPr fontId="8" type="noConversion"/>
  </si>
  <si>
    <t>자격증 미취득 사원 수 (COUNTBLANK)</t>
    <phoneticPr fontId="8" type="noConversion"/>
  </si>
  <si>
    <t>★★</t>
    <phoneticPr fontId="3" type="noConversion"/>
  </si>
  <si>
    <r>
      <t>=AVERAGEIF</t>
    </r>
    <r>
      <rPr>
        <sz val="11"/>
        <color theme="1"/>
        <rFont val="나눔고딕"/>
        <family val="3"/>
        <charset val="129"/>
      </rPr>
      <t xml:space="preserve">(조건 범위, 조건, </t>
    </r>
    <r>
      <rPr>
        <b/>
        <sz val="11"/>
        <color indexed="10"/>
        <rFont val="나눔고딕"/>
        <family val="3"/>
        <charset val="129"/>
      </rPr>
      <t>평균 계산할 범위</t>
    </r>
    <r>
      <rPr>
        <sz val="11"/>
        <color theme="1"/>
        <rFont val="나눔고딕"/>
        <family val="3"/>
        <charset val="129"/>
      </rPr>
      <t>)</t>
    </r>
    <phoneticPr fontId="3" type="noConversion"/>
  </si>
  <si>
    <t xml:space="preserve">  조건을 만족하는 인수들의 평균을 구한다</t>
    <phoneticPr fontId="8" type="noConversion"/>
  </si>
  <si>
    <t>정승현</t>
  </si>
  <si>
    <t>영업부</t>
    <phoneticPr fontId="8" type="noConversion"/>
  </si>
  <si>
    <t>워드프로세서</t>
    <phoneticPr fontId="8" type="noConversion"/>
  </si>
  <si>
    <t>영어점수가 80 이상인 사원 수 (COUNTIF)</t>
    <phoneticPr fontId="8" type="noConversion"/>
  </si>
  <si>
    <t>★</t>
  </si>
  <si>
    <r>
      <t>=AVERAGEIFS</t>
    </r>
    <r>
      <rPr>
        <sz val="11"/>
        <color theme="1"/>
        <rFont val="나눔고딕"/>
        <family val="3"/>
        <charset val="129"/>
      </rPr>
      <t>(</t>
    </r>
    <r>
      <rPr>
        <b/>
        <sz val="11"/>
        <color indexed="10"/>
        <rFont val="나눔고딕"/>
        <family val="3"/>
        <charset val="129"/>
      </rPr>
      <t>평균 계산할 범위</t>
    </r>
    <r>
      <rPr>
        <sz val="11"/>
        <color theme="1"/>
        <rFont val="나눔고딕"/>
        <family val="3"/>
        <charset val="129"/>
      </rPr>
      <t>, 조건 범위, 조건, 조건 범위, 조건,...)</t>
    </r>
    <phoneticPr fontId="3" type="noConversion"/>
  </si>
  <si>
    <t>조건들을 만족하는 인수들의 평균을 구한다</t>
    <phoneticPr fontId="8" type="noConversion"/>
  </si>
  <si>
    <t>김재훈</t>
  </si>
  <si>
    <t>관리부</t>
    <phoneticPr fontId="8" type="noConversion"/>
  </si>
  <si>
    <t>기사 자격증을 취득한 사원 수 (COUNTIF)</t>
    <phoneticPr fontId="8" type="noConversion"/>
  </si>
  <si>
    <t xml:space="preserve"> =MAX(인수1, 인수2,…)</t>
    <phoneticPr fontId="8" type="noConversion"/>
  </si>
  <si>
    <t xml:space="preserve">  인수범위에서 최대값을 구한다</t>
    <phoneticPr fontId="8" type="noConversion"/>
  </si>
  <si>
    <t>이주안</t>
  </si>
  <si>
    <t>관리부 또는 영업부 사원의 수 (COUNTIF)</t>
    <phoneticPr fontId="8" type="noConversion"/>
  </si>
  <si>
    <t xml:space="preserve"> =MIN(인수1, 인수2,…)</t>
    <phoneticPr fontId="8" type="noConversion"/>
  </si>
  <si>
    <t xml:space="preserve">  인수범위에서 최소값을 구한다</t>
    <phoneticPr fontId="8" type="noConversion"/>
  </si>
  <si>
    <t>한지원</t>
  </si>
  <si>
    <t>정보처리기사</t>
    <phoneticPr fontId="8" type="noConversion"/>
  </si>
  <si>
    <t>영어점수가 80에서 90 사이인 사원 수 (COUNTIF)</t>
    <phoneticPr fontId="8" type="noConversion"/>
  </si>
  <si>
    <t xml:space="preserve"> =MEDIAN(인수1, 인수2,…)</t>
    <phoneticPr fontId="8" type="noConversion"/>
  </si>
  <si>
    <t xml:space="preserve">  인수범위에서 중간값을 구한다</t>
    <phoneticPr fontId="8" type="noConversion"/>
  </si>
  <si>
    <t>김정아</t>
  </si>
  <si>
    <t>영업부에서 영어점수가 80 미만인 사원 수 (COUNTIFS)</t>
    <phoneticPr fontId="8" type="noConversion"/>
  </si>
  <si>
    <t xml:space="preserve"> =MODE(인수1, 인수2,…)</t>
    <phoneticPr fontId="8" type="noConversion"/>
  </si>
  <si>
    <t xml:space="preserve">  인수범위에서 최빈값(가장 많이 나타나는 값)을 구한다</t>
    <phoneticPr fontId="8" type="noConversion"/>
  </si>
  <si>
    <t>이정희</t>
  </si>
  <si>
    <t>전산회계</t>
    <phoneticPr fontId="8" type="noConversion"/>
  </si>
  <si>
    <t>자격증이 없는 사원의 교육시수 합계 (SUMIF)</t>
    <phoneticPr fontId="8" type="noConversion"/>
  </si>
  <si>
    <t xml:space="preserve"> =VAR(영역)</t>
    <phoneticPr fontId="3" type="noConversion"/>
  </si>
  <si>
    <t xml:space="preserve">  영역 내의 분산을 구한다</t>
    <phoneticPr fontId="3" type="noConversion"/>
  </si>
  <si>
    <t>이건표</t>
  </si>
  <si>
    <t>10시간 이상 교육받은 사원의 교육시수 합계 (SUMIF)</t>
    <phoneticPr fontId="8" type="noConversion"/>
  </si>
  <si>
    <t xml:space="preserve"> =STDEV(영역)</t>
    <phoneticPr fontId="3" type="noConversion"/>
  </si>
  <si>
    <t xml:space="preserve">  영역 내의 값의 표준 편차를 구한다</t>
    <phoneticPr fontId="3" type="noConversion"/>
  </si>
  <si>
    <t>김수빈</t>
  </si>
  <si>
    <t>10시간 이상 교육받은 개발부 사원의 교육시수 합계 (SUMIFS)</t>
    <phoneticPr fontId="8" type="noConversion"/>
  </si>
  <si>
    <t xml:space="preserve"> =LARGE(범위, K)</t>
    <phoneticPr fontId="8" type="noConversion"/>
  </si>
  <si>
    <t xml:space="preserve">  범위에서 K번째로 큰 값</t>
    <phoneticPr fontId="8" type="noConversion"/>
  </si>
  <si>
    <t>김희호</t>
  </si>
  <si>
    <t>영업부 사원의 영어점수 평균 (AVERAGEIF)</t>
    <phoneticPr fontId="8" type="noConversion"/>
  </si>
  <si>
    <t xml:space="preserve"> =SMALL(범위, K)</t>
    <phoneticPr fontId="8" type="noConversion"/>
  </si>
  <si>
    <t xml:space="preserve">  범위에서 K번째로 작은 값</t>
    <phoneticPr fontId="8" type="noConversion"/>
  </si>
  <si>
    <t>송기백</t>
    <phoneticPr fontId="8" type="noConversion"/>
  </si>
  <si>
    <t>전기기사 1급</t>
    <phoneticPr fontId="8" type="noConversion"/>
  </si>
  <si>
    <t>영어점수가 평균 이상인 사원의 교육시수 평균 (ROUND, AVERAGEIF)</t>
    <phoneticPr fontId="8" type="noConversion"/>
  </si>
  <si>
    <t>★★★</t>
    <phoneticPr fontId="3" type="noConversion"/>
  </si>
  <si>
    <t xml:space="preserve"> =RANK(수, 범위, 유형)</t>
    <phoneticPr fontId="8" type="noConversion"/>
  </si>
  <si>
    <t xml:space="preserve">  일정 범위 내에서 특정 수치의 순위를 구한다.</t>
    <phoneticPr fontId="8" type="noConversion"/>
  </si>
  <si>
    <t>전체 평균</t>
    <phoneticPr fontId="8" type="noConversion"/>
  </si>
  <si>
    <t>10시간 이상 교육받은 영업부 사원의 영어점수 평균 (AVERAGEIFS)</t>
    <phoneticPr fontId="8" type="noConversion"/>
  </si>
  <si>
    <t xml:space="preserve">   수 : 순위를 구할 값을 지정한다.</t>
    <phoneticPr fontId="8" type="noConversion"/>
  </si>
  <si>
    <t>두 번째로 큰 영어 점수 (LARGE)</t>
    <phoneticPr fontId="8" type="noConversion"/>
  </si>
  <si>
    <t xml:space="preserve">   범위 : 순위를 구할 범위를 지정한다. 반드시 절대참조를 해야 한다.</t>
    <phoneticPr fontId="8" type="noConversion"/>
  </si>
  <si>
    <t>비교연산자</t>
    <phoneticPr fontId="8" type="noConversion"/>
  </si>
  <si>
    <t>세 번째로 작은 영어 점수 (SMALL)</t>
    <phoneticPr fontId="3" type="noConversion"/>
  </si>
  <si>
    <t xml:space="preserve">   유형 : 유형을 생략하거나 0을 입력하면 내림차순으로 정렬된다.  가장 큰 값이 1등이다.</t>
    <phoneticPr fontId="8" type="noConversion"/>
  </si>
  <si>
    <t>&gt;=</t>
    <phoneticPr fontId="8" type="noConversion"/>
  </si>
  <si>
    <t>크거나 같다, 이상</t>
    <phoneticPr fontId="8" type="noConversion"/>
  </si>
  <si>
    <t>가장 큰 영어 점수 (MAX)</t>
    <phoneticPr fontId="8" type="noConversion"/>
  </si>
  <si>
    <t xml:space="preserve">             오름차순으로  정렬할 경우 1을 입력한다. 가장 작은 값이 1등이다.</t>
    <phoneticPr fontId="8" type="noConversion"/>
  </si>
  <si>
    <t>&lt;=</t>
    <phoneticPr fontId="8" type="noConversion"/>
  </si>
  <si>
    <t>작거나 같다, 이하</t>
    <phoneticPr fontId="8" type="noConversion"/>
  </si>
  <si>
    <t>가장 작은 영어 점수 (MIN)</t>
    <phoneticPr fontId="3" type="noConversion"/>
  </si>
  <si>
    <t xml:space="preserve"> =COUNT(인수1, 인수2,…)</t>
    <phoneticPr fontId="8" type="noConversion"/>
  </si>
  <si>
    <t xml:space="preserve">  수치 데이터가 입력되어 있는 셀의 개수</t>
    <phoneticPr fontId="8" type="noConversion"/>
  </si>
  <si>
    <t>&gt;</t>
    <phoneticPr fontId="8" type="noConversion"/>
  </si>
  <si>
    <t>크다, 초과</t>
    <phoneticPr fontId="8" type="noConversion"/>
  </si>
  <si>
    <t xml:space="preserve"> =COUNTA(인수1, 인수2,…)</t>
    <phoneticPr fontId="8" type="noConversion"/>
  </si>
  <si>
    <t xml:space="preserve">  값이 입력되어 있는 셀의 개수(문자 데이터도 포함)</t>
    <phoneticPr fontId="8" type="noConversion"/>
  </si>
  <si>
    <t>&lt;</t>
    <phoneticPr fontId="8" type="noConversion"/>
  </si>
  <si>
    <t>작다, 미만</t>
    <phoneticPr fontId="8" type="noConversion"/>
  </si>
  <si>
    <t xml:space="preserve"> =COUNTIF(범위, 조건)</t>
    <phoneticPr fontId="8" type="noConversion"/>
  </si>
  <si>
    <t xml:space="preserve">  조건을 만족하는 셀의 개수</t>
    <phoneticPr fontId="8" type="noConversion"/>
  </si>
  <si>
    <t>=</t>
    <phoneticPr fontId="8" type="noConversion"/>
  </si>
  <si>
    <t>같다</t>
    <phoneticPr fontId="8" type="noConversion"/>
  </si>
  <si>
    <t xml:space="preserve"> =COUNTBLANK(인수1, 인수2,…)</t>
    <phoneticPr fontId="8" type="noConversion"/>
  </si>
  <si>
    <t xml:space="preserve">  비어 있는 셀의 개수</t>
    <phoneticPr fontId="8" type="noConversion"/>
  </si>
  <si>
    <t>&lt;&gt;</t>
    <phoneticPr fontId="8" type="noConversion"/>
  </si>
  <si>
    <t>다르다</t>
    <phoneticPr fontId="8" type="noConversion"/>
  </si>
  <si>
    <t xml:space="preserve"> = COUNTIFS(범위,조건1,범위,조건2….)</t>
    <phoneticPr fontId="3" type="noConversion"/>
  </si>
  <si>
    <t xml:space="preserve">  여러 개의 조건을 만족하는 셀의 개수</t>
    <phoneticPr fontId="3" type="noConversion"/>
  </si>
  <si>
    <r>
      <t>–</t>
    </r>
    <r>
      <rPr>
        <b/>
        <sz val="12"/>
        <color indexed="8"/>
        <rFont val="나눔고딕"/>
        <family val="3"/>
        <charset val="129"/>
      </rPr>
      <t>LEFT(문자,문자수), RIGHT(문자,문자수)</t>
    </r>
  </si>
  <si>
    <t>실습1</t>
    <phoneticPr fontId="3" type="noConversion"/>
  </si>
  <si>
    <t>성명</t>
    <phoneticPr fontId="3" type="noConversion"/>
  </si>
  <si>
    <t>주민등록번호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</si>
  <si>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</si>
  <si>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</si>
  <si>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</si>
  <si>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이름</t>
    <phoneticPr fontId="3" type="noConversion"/>
  </si>
  <si>
    <r>
      <t>•</t>
    </r>
    <r>
      <rPr>
        <sz val="11"/>
        <color indexed="8"/>
        <rFont val="나눔고딕"/>
        <family val="3"/>
        <charset val="129"/>
      </rPr>
      <t xml:space="preserve">LEFT는 문자열의 왼쪽부터 지정한 문자 수만큼 반환한다. </t>
    </r>
  </si>
  <si>
    <t>오나라</t>
    <phoneticPr fontId="3" type="noConversion"/>
  </si>
  <si>
    <t>920613-2546618</t>
    <phoneticPr fontId="3" type="noConversion"/>
  </si>
  <si>
    <r>
      <t>•</t>
    </r>
    <r>
      <rPr>
        <sz val="11"/>
        <color indexed="8"/>
        <rFont val="나눔고딕"/>
        <family val="3"/>
        <charset val="129"/>
      </rPr>
      <t>RIGHT는 문자열의 오른쪽부터 지정한 문자 수만큼 반환한다.</t>
    </r>
  </si>
  <si>
    <r>
      <rPr>
        <b/>
        <sz val="11"/>
        <color theme="1"/>
        <rFont val="나눔고딕"/>
        <family val="3"/>
        <charset val="129"/>
      </rPr>
      <t>- 문자(text)</t>
    </r>
    <r>
      <rPr>
        <sz val="11"/>
        <color theme="1"/>
        <rFont val="나눔고딕"/>
        <family val="3"/>
        <charset val="129"/>
      </rPr>
      <t>: 추출할 문자가 들어있는 텍스트 문자열 또는 셀 주소</t>
    </r>
    <phoneticPr fontId="3" type="noConversion"/>
  </si>
  <si>
    <r>
      <t xml:space="preserve"> </t>
    </r>
    <r>
      <rPr>
        <b/>
        <sz val="11"/>
        <color rgb="FF000000"/>
        <rFont val="맑은 고딕"/>
        <family val="3"/>
        <charset val="129"/>
      </rPr>
      <t>-</t>
    </r>
    <r>
      <rPr>
        <b/>
        <sz val="11"/>
        <color rgb="FF000000"/>
        <rFont val="나눔고딕"/>
        <family val="3"/>
        <charset val="129"/>
      </rPr>
      <t>문자수(num_chars)</t>
    </r>
    <r>
      <rPr>
        <sz val="11"/>
        <color indexed="8"/>
        <rFont val="나눔고딕"/>
        <family val="3"/>
        <charset val="129"/>
      </rPr>
      <t>: 추출할 문자 수, 0보다 크거나 같아야 한다.</t>
    </r>
    <phoneticPr fontId="3" type="noConversion"/>
  </si>
  <si>
    <t>실습2</t>
    <phoneticPr fontId="3" type="noConversion"/>
  </si>
  <si>
    <t xml:space="preserve"> 텍스트보다 길면 텍스트 전체가 반환된다. 생략하면 1로 간주한다</t>
    <phoneticPr fontId="3" type="noConversion"/>
  </si>
  <si>
    <t>문자열</t>
    <phoneticPr fontId="3" type="noConversion"/>
  </si>
  <si>
    <t>대문자로</t>
    <phoneticPr fontId="3" type="noConversion"/>
  </si>
  <si>
    <t>소문자로</t>
    <phoneticPr fontId="3" type="noConversion"/>
  </si>
  <si>
    <t>첫글자만 대문자로</t>
    <phoneticPr fontId="3" type="noConversion"/>
  </si>
  <si>
    <t>UPPER(L10)</t>
    <phoneticPr fontId="3" type="noConversion"/>
  </si>
  <si>
    <t>LOWER(L10)</t>
    <phoneticPr fontId="3" type="noConversion"/>
  </si>
  <si>
    <t>PROPER(L10)</t>
    <phoneticPr fontId="3" type="noConversion"/>
  </si>
  <si>
    <r>
      <t>–</t>
    </r>
    <r>
      <rPr>
        <b/>
        <sz val="12"/>
        <color indexed="8"/>
        <rFont val="나눔고딕"/>
        <family val="3"/>
        <charset val="129"/>
      </rPr>
      <t>MID(문자,시작위치,문자수)</t>
    </r>
    <phoneticPr fontId="3" type="noConversion"/>
  </si>
  <si>
    <t xml:space="preserve"> 아름다운 우리강산</t>
    <phoneticPr fontId="3" type="noConversion"/>
  </si>
  <si>
    <r>
      <t>–</t>
    </r>
    <r>
      <rPr>
        <sz val="11"/>
        <color indexed="8"/>
        <rFont val="나눔고딕"/>
        <family val="3"/>
        <charset val="129"/>
      </rPr>
      <t>지정한 문자 수에 따라 문자열의 지정한 위치로부터 지정한 개수의 문자를 표시</t>
    </r>
    <phoneticPr fontId="3" type="noConversion"/>
  </si>
  <si>
    <t xml:space="preserve"> SEOUL KOREA</t>
    <phoneticPr fontId="3" type="noConversion"/>
  </si>
  <si>
    <r>
      <t>–</t>
    </r>
    <r>
      <rPr>
        <b/>
        <sz val="11"/>
        <color indexed="8"/>
        <rFont val="나눔고딕"/>
        <family val="3"/>
        <charset val="129"/>
      </rPr>
      <t>문자(Text)</t>
    </r>
    <r>
      <rPr>
        <sz val="11"/>
        <color indexed="8"/>
        <rFont val="나눔고딕"/>
        <family val="3"/>
        <charset val="129"/>
      </rPr>
      <t>: 추출할 문자가 들어 있는 문자열 또는 셀 주소</t>
    </r>
  </si>
  <si>
    <t xml:space="preserve"> seoul korea</t>
    <phoneticPr fontId="3" type="noConversion"/>
  </si>
  <si>
    <r>
      <t>–</t>
    </r>
    <r>
      <rPr>
        <b/>
        <sz val="11"/>
        <color indexed="8"/>
        <rFont val="나눔고딕"/>
        <family val="3"/>
        <charset val="129"/>
      </rPr>
      <t>시작 위치(Start_num)</t>
    </r>
    <r>
      <rPr>
        <sz val="11"/>
        <color indexed="8"/>
        <rFont val="나눔고딕"/>
        <family val="3"/>
        <charset val="129"/>
      </rPr>
      <t>: 추출할 첫 문자의 위치로, Text에서 첫 문자는 1이다.</t>
    </r>
  </si>
  <si>
    <r>
      <t>–</t>
    </r>
    <r>
      <rPr>
        <b/>
        <sz val="11"/>
        <color indexed="8"/>
        <rFont val="나눔고딕"/>
        <family val="3"/>
        <charset val="129"/>
      </rPr>
      <t>문자 수(Num_chars)</t>
    </r>
    <r>
      <rPr>
        <sz val="11"/>
        <color indexed="8"/>
        <rFont val="나눔고딕"/>
        <family val="3"/>
        <charset val="129"/>
      </rPr>
      <t>: 함수가 텍스트에서 반환할 문자 개수를 지정한다.</t>
    </r>
  </si>
  <si>
    <t>학번</t>
    <phoneticPr fontId="3" type="noConversion"/>
  </si>
  <si>
    <r>
      <t>–</t>
    </r>
    <r>
      <rPr>
        <b/>
        <sz val="12"/>
        <color indexed="8"/>
        <rFont val="나눔고딕"/>
        <family val="3"/>
        <charset val="129"/>
      </rPr>
      <t>LEN(문자)</t>
    </r>
    <phoneticPr fontId="3" type="noConversion"/>
  </si>
  <si>
    <r>
      <t>–</t>
    </r>
    <r>
      <rPr>
        <sz val="11"/>
        <color indexed="8"/>
        <rFont val="나눔고딕"/>
        <family val="3"/>
        <charset val="129"/>
      </rPr>
      <t>문자열의 문자 수를 구한다.</t>
    </r>
  </si>
  <si>
    <t>실습3</t>
    <phoneticPr fontId="3" type="noConversion"/>
  </si>
  <si>
    <r>
      <t>–</t>
    </r>
    <r>
      <rPr>
        <b/>
        <sz val="11"/>
        <color indexed="8"/>
        <rFont val="나눔고딕"/>
        <family val="3"/>
        <charset val="129"/>
      </rPr>
      <t>문자(Text)</t>
    </r>
    <r>
      <rPr>
        <sz val="11"/>
        <color indexed="8"/>
        <rFont val="나눔고딕"/>
        <family val="3"/>
        <charset val="129"/>
      </rPr>
      <t>: 길이를 알려는 문자열로, 공백도 문자로 계산한다.</t>
    </r>
    <r>
      <rPr>
        <b/>
        <sz val="11"/>
        <color indexed="8"/>
        <rFont val="나눔고딕"/>
        <family val="3"/>
        <charset val="129"/>
      </rPr>
      <t xml:space="preserve"> </t>
    </r>
  </si>
  <si>
    <t>순번</t>
    <phoneticPr fontId="8" type="noConversion"/>
  </si>
  <si>
    <t>주민번호</t>
    <phoneticPr fontId="8" type="noConversion"/>
  </si>
  <si>
    <t>주민번호 암호</t>
    <phoneticPr fontId="8" type="noConversion"/>
  </si>
  <si>
    <t>생일</t>
    <phoneticPr fontId="8" type="noConversion"/>
  </si>
  <si>
    <r>
      <t>–</t>
    </r>
    <r>
      <rPr>
        <b/>
        <sz val="12"/>
        <color indexed="8"/>
        <rFont val="나눔고딕"/>
        <family val="3"/>
        <charset val="129"/>
      </rPr>
      <t>UPPER(문자)</t>
    </r>
    <phoneticPr fontId="3" type="noConversion"/>
  </si>
  <si>
    <t>서다은</t>
    <phoneticPr fontId="8" type="noConversion"/>
  </si>
  <si>
    <t>981119-2424242</t>
    <phoneticPr fontId="8" type="noConversion"/>
  </si>
  <si>
    <r>
      <rPr>
        <sz val="11"/>
        <color indexed="8"/>
        <rFont val="나눔고딕"/>
        <family val="3"/>
        <charset val="129"/>
      </rPr>
      <t>–</t>
    </r>
    <r>
      <rPr>
        <sz val="11"/>
        <color theme="1"/>
        <rFont val="나눔고딕"/>
        <family val="3"/>
        <charset val="129"/>
      </rPr>
      <t>영문텍스트중 소문자를 모두 대문자로 변환</t>
    </r>
    <phoneticPr fontId="3" type="noConversion"/>
  </si>
  <si>
    <t>990623-1919191</t>
    <phoneticPr fontId="8" type="noConversion"/>
  </si>
  <si>
    <r>
      <t>–</t>
    </r>
    <r>
      <rPr>
        <b/>
        <sz val="12"/>
        <color indexed="8"/>
        <rFont val="나눔고딕"/>
        <family val="3"/>
        <charset val="129"/>
      </rPr>
      <t>LOWER(문자)</t>
    </r>
    <phoneticPr fontId="3" type="noConversion"/>
  </si>
  <si>
    <t>김재훈</t>
    <phoneticPr fontId="8" type="noConversion"/>
  </si>
  <si>
    <t>960412-1414141</t>
    <phoneticPr fontId="8" type="noConversion"/>
  </si>
  <si>
    <r>
      <rPr>
        <sz val="11"/>
        <color indexed="8"/>
        <rFont val="나눔고딕"/>
        <family val="3"/>
        <charset val="129"/>
      </rPr>
      <t>–</t>
    </r>
    <r>
      <rPr>
        <sz val="11"/>
        <color theme="1"/>
        <rFont val="나눔고딕"/>
        <family val="3"/>
        <charset val="129"/>
      </rPr>
      <t>영문텍스트중 대문자를 모두 소문자로 변환</t>
    </r>
    <phoneticPr fontId="3" type="noConversion"/>
  </si>
  <si>
    <t>이주안</t>
    <phoneticPr fontId="8" type="noConversion"/>
  </si>
  <si>
    <t>981224-1717171</t>
    <phoneticPr fontId="8" type="noConversion"/>
  </si>
  <si>
    <r>
      <t>–</t>
    </r>
    <r>
      <rPr>
        <b/>
        <sz val="12"/>
        <color indexed="8"/>
        <rFont val="나눔고딕"/>
        <family val="3"/>
        <charset val="129"/>
      </rPr>
      <t>PROPER(문자)</t>
    </r>
    <phoneticPr fontId="3" type="noConversion"/>
  </si>
  <si>
    <t>한지원</t>
    <phoneticPr fontId="8" type="noConversion"/>
  </si>
  <si>
    <t>970727-2525252</t>
    <phoneticPr fontId="8" type="noConversion"/>
  </si>
  <si>
    <r>
      <rPr>
        <sz val="11"/>
        <color indexed="8"/>
        <rFont val="나눔고딕"/>
        <family val="3"/>
        <charset val="129"/>
      </rPr>
      <t>–</t>
    </r>
    <r>
      <rPr>
        <sz val="11"/>
        <color theme="1"/>
        <rFont val="나눔고딕"/>
        <family val="3"/>
        <charset val="129"/>
      </rPr>
      <t>영문텍스트중 첫 문자만 대문자로 변환</t>
    </r>
    <phoneticPr fontId="3" type="noConversion"/>
  </si>
  <si>
    <t>김정아</t>
    <phoneticPr fontId="8" type="noConversion"/>
  </si>
  <si>
    <t>951230-2121212</t>
    <phoneticPr fontId="8" type="noConversion"/>
  </si>
  <si>
    <t xml:space="preserve">텍스트 연산자 : 여러 문자를 연결하여 하나의 텍스트로 만들때 사용 </t>
    <phoneticPr fontId="3" type="noConversion"/>
  </si>
  <si>
    <t>이정희</t>
    <phoneticPr fontId="8" type="noConversion"/>
  </si>
  <si>
    <t>980303-2828282</t>
    <phoneticPr fontId="8" type="noConversion"/>
  </si>
  <si>
    <t>&amp;</t>
  </si>
  <si>
    <t>이건표</t>
    <phoneticPr fontId="8" type="noConversion"/>
  </si>
  <si>
    <t>990118-1313131</t>
    <phoneticPr fontId="8" type="noConversion"/>
  </si>
  <si>
    <r>
      <t xml:space="preserve">="서울" </t>
    </r>
    <r>
      <rPr>
        <b/>
        <sz val="11"/>
        <color indexed="8"/>
        <rFont val="나눔고딕"/>
        <family val="3"/>
        <charset val="129"/>
      </rPr>
      <t>&amp;</t>
    </r>
    <r>
      <rPr>
        <sz val="11"/>
        <color indexed="8"/>
        <rFont val="나눔고딕"/>
        <family val="3"/>
        <charset val="129"/>
      </rPr>
      <t xml:space="preserve"> "특별시"</t>
    </r>
    <phoneticPr fontId="3" type="noConversion"/>
  </si>
  <si>
    <t>-&gt; 서울특별시</t>
    <phoneticPr fontId="3" type="noConversion"/>
  </si>
  <si>
    <t>김수빈</t>
    <phoneticPr fontId="8" type="noConversion"/>
  </si>
  <si>
    <t>961020-1010101</t>
    <phoneticPr fontId="8" type="noConversion"/>
  </si>
  <si>
    <t>-REPT(문자, 반복 횟수)</t>
    <phoneticPr fontId="3" type="noConversion"/>
  </si>
  <si>
    <t>김희호</t>
    <phoneticPr fontId="8" type="noConversion"/>
  </si>
  <si>
    <t>980923-1616161</t>
    <phoneticPr fontId="8" type="noConversion"/>
  </si>
  <si>
    <t>-지정한 횟수만큼 텍스트를 반복한다</t>
    <phoneticPr fontId="3" type="noConversion"/>
  </si>
  <si>
    <t>-TEXT(문자, 서식)</t>
    <phoneticPr fontId="3" type="noConversion"/>
  </si>
  <si>
    <t>- 지정한 서식을 값에 적용한 후 텍스트로 반환한다.</t>
    <phoneticPr fontId="3" type="noConversion"/>
  </si>
  <si>
    <t>엑셀 점수가 90점 이상이면 "통과", 미만이면 "재시험"</t>
    <phoneticPr fontId="3" type="noConversion"/>
  </si>
  <si>
    <t>★★★★</t>
    <phoneticPr fontId="3" type="noConversion"/>
  </si>
  <si>
    <t>엑셀시험점수</t>
    <phoneticPr fontId="3" type="noConversion"/>
  </si>
  <si>
    <t>엑셀</t>
    <phoneticPr fontId="3" type="noConversion"/>
  </si>
  <si>
    <t>평가</t>
    <phoneticPr fontId="3" type="noConversion"/>
  </si>
  <si>
    <t>김대희</t>
    <phoneticPr fontId="3" type="noConversion"/>
  </si>
  <si>
    <t>=FALSE( )</t>
    <phoneticPr fontId="3" type="noConversion"/>
  </si>
  <si>
    <t>논리값을  FALSE로 표시</t>
    <phoneticPr fontId="3" type="noConversion"/>
  </si>
  <si>
    <t>노영화</t>
    <phoneticPr fontId="3" type="noConversion"/>
  </si>
  <si>
    <t>=TRUE( )</t>
    <phoneticPr fontId="3" type="noConversion"/>
  </si>
  <si>
    <t>논리값을  TRUE로 표시</t>
    <phoneticPr fontId="3" type="noConversion"/>
  </si>
  <si>
    <t>민수정</t>
    <phoneticPr fontId="3" type="noConversion"/>
  </si>
  <si>
    <t>박상은</t>
    <phoneticPr fontId="3" type="noConversion"/>
  </si>
  <si>
    <t>변정숙</t>
    <phoneticPr fontId="3" type="noConversion"/>
  </si>
  <si>
    <t>성호준</t>
    <phoneticPr fontId="3" type="noConversion"/>
  </si>
  <si>
    <t>오정원</t>
    <phoneticPr fontId="3" type="noConversion"/>
  </si>
  <si>
    <t>1. 과목 모두가 40점 이상이고, 평균 점수가 60점 이상이면 "합격", 그렇지 않으면 "불합격"으로 표시 (AND 함수)</t>
    <phoneticPr fontId="3" type="noConversion"/>
  </si>
  <si>
    <t>2. 과목중 하나라도 70점 이상이거나, 평균 점수가 80점 이상이면 'O', 그렇지 않으면 'X'로 표시(OR  함수)</t>
    <phoneticPr fontId="3" type="noConversion"/>
  </si>
  <si>
    <t>스포웍스 사원 사무처리 점수현황</t>
    <phoneticPr fontId="3" type="noConversion"/>
  </si>
  <si>
    <t>부서</t>
    <phoneticPr fontId="3" type="noConversion"/>
  </si>
  <si>
    <t>워드</t>
    <phoneticPr fontId="3" type="noConversion"/>
  </si>
  <si>
    <t>파워포인트</t>
    <phoneticPr fontId="3" type="noConversion"/>
  </si>
  <si>
    <t>비고</t>
    <phoneticPr fontId="3" type="noConversion"/>
  </si>
  <si>
    <t>경리부</t>
    <phoneticPr fontId="3" type="noConversion"/>
  </si>
  <si>
    <t>한우림</t>
    <phoneticPr fontId="3" type="noConversion"/>
  </si>
  <si>
    <t>영업부</t>
    <phoneticPr fontId="3" type="noConversion"/>
  </si>
  <si>
    <t>최우주</t>
    <phoneticPr fontId="3" type="noConversion"/>
  </si>
  <si>
    <t>관리부</t>
    <phoneticPr fontId="3" type="noConversion"/>
  </si>
  <si>
    <t>차일주</t>
    <phoneticPr fontId="3" type="noConversion"/>
  </si>
  <si>
    <t>조중동</t>
    <phoneticPr fontId="3" type="noConversion"/>
  </si>
  <si>
    <t>이해우</t>
    <phoneticPr fontId="3" type="noConversion"/>
  </si>
  <si>
    <t>기획부</t>
    <phoneticPr fontId="3" type="noConversion"/>
  </si>
  <si>
    <t>정진만</t>
    <phoneticPr fontId="3" type="noConversion"/>
  </si>
  <si>
    <t>총무부</t>
    <phoneticPr fontId="3" type="noConversion"/>
  </si>
  <si>
    <t>전옥순</t>
    <phoneticPr fontId="3" type="noConversion"/>
  </si>
  <si>
    <t>소유리</t>
    <phoneticPr fontId="3" type="noConversion"/>
  </si>
  <si>
    <t>김나리</t>
    <phoneticPr fontId="3" type="noConversion"/>
  </si>
  <si>
    <t>평가: 순위가 1~3위는 상위권, 4~5위는 중위권, 나머지는 하위권으로 표시</t>
    <phoneticPr fontId="3" type="noConversion"/>
  </si>
  <si>
    <t>기말고사 성적표</t>
    <phoneticPr fontId="25" type="noConversion"/>
  </si>
  <si>
    <t>학번</t>
    <phoneticPr fontId="25" type="noConversion"/>
  </si>
  <si>
    <t>출석</t>
    <phoneticPr fontId="25" type="noConversion"/>
  </si>
  <si>
    <t>중간</t>
    <phoneticPr fontId="25" type="noConversion"/>
  </si>
  <si>
    <t>기말</t>
    <phoneticPr fontId="25" type="noConversion"/>
  </si>
  <si>
    <t>합계</t>
    <phoneticPr fontId="3" type="noConversion"/>
  </si>
  <si>
    <t>평가</t>
    <phoneticPr fontId="25" type="noConversion"/>
  </si>
  <si>
    <t>실습4</t>
    <phoneticPr fontId="3" type="noConversion"/>
  </si>
  <si>
    <t>개인별 계획서, 작품성, 평점 중 한 항목이라도 점수가 70점 미만이면 "탈락"</t>
    <phoneticPr fontId="3" type="noConversion"/>
  </si>
  <si>
    <t>그 외는 "통과"로 평가에 표시하시오.(IF, OR함수 사용)</t>
    <phoneticPr fontId="3" type="noConversion"/>
  </si>
  <si>
    <t xml:space="preserve"> 1차 대회 성적</t>
    <phoneticPr fontId="25" type="noConversion"/>
  </si>
  <si>
    <t>성명</t>
    <phoneticPr fontId="25" type="noConversion"/>
  </si>
  <si>
    <t>계획서</t>
    <phoneticPr fontId="25" type="noConversion"/>
  </si>
  <si>
    <t>작품성</t>
    <phoneticPr fontId="25" type="noConversion"/>
  </si>
  <si>
    <t>평점</t>
    <phoneticPr fontId="25" type="noConversion"/>
  </si>
  <si>
    <t>이구연</t>
    <phoneticPr fontId="25" type="noConversion"/>
  </si>
  <si>
    <t>나잘해</t>
    <phoneticPr fontId="25" type="noConversion"/>
  </si>
  <si>
    <t>정민철</t>
    <phoneticPr fontId="25" type="noConversion"/>
  </si>
  <si>
    <t>최고다</t>
    <phoneticPr fontId="25" type="noConversion"/>
  </si>
  <si>
    <t>한가위</t>
    <phoneticPr fontId="25" type="noConversion"/>
  </si>
  <si>
    <t>김사라</t>
    <phoneticPr fontId="25" type="noConversion"/>
  </si>
  <si>
    <t>박철우</t>
    <phoneticPr fontId="25" type="noConversion"/>
  </si>
  <si>
    <t>"&gt;=80"</t>
    <phoneticPr fontId="3" type="noConversion"/>
  </si>
  <si>
    <t>김응빈</t>
    <phoneticPr fontId="3" type="noConversion"/>
  </si>
  <si>
    <r>
      <rPr>
        <sz val="11"/>
        <color theme="1"/>
        <rFont val="나눔고딕"/>
        <family val="3"/>
        <charset val="129"/>
      </rPr>
      <t>201644048</t>
    </r>
    <phoneticPr fontId="3" type="noConversion"/>
  </si>
  <si>
    <t>김응빈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</si>
</sst>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General\ &quot;점&quot;"/>
    <numFmt numFmtId="177" formatCode="??0\ &quot;시간&quot;"/>
    <numFmt numFmtId="178" formatCode="0_);[Red]\(0\)"/>
  </numFmts>
  <fonts count="30"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20"/>
      <color theme="1"/>
      <name val="나눔고딕"/>
      <family val="3"/>
      <charset val="129"/>
    </font>
    <font>
      <sz val="8"/>
      <name val="맑은 고딕"/>
      <family val="3"/>
      <charset val="129"/>
    </font>
    <font>
      <sz val="11"/>
      <color theme="1"/>
      <name val="나눔고딕"/>
      <family val="3"/>
      <charset val="129"/>
    </font>
    <font>
      <sz val="18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나눔고딕"/>
      <family val="3"/>
      <charset val="129"/>
    </font>
    <font>
      <b/>
      <sz val="11"/>
      <color indexed="10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3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"/>
      <color indexed="8"/>
      <name val="나눔고딕"/>
      <family val="3"/>
      <charset val="129"/>
    </font>
    <font>
      <sz val="11"/>
      <color indexed="8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indexed="8"/>
      <name val="나눔고딕"/>
      <family val="3"/>
      <charset val="129"/>
    </font>
    <font>
      <sz val="11"/>
      <name val="맑은 고딕"/>
      <family val="3"/>
      <charset val="129"/>
      <scheme val="minor"/>
    </font>
    <font>
      <sz val="12"/>
      <color rgb="FFFF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4"/>
      <color theme="1"/>
      <name val="나눔고딕"/>
      <family val="3"/>
      <charset val="129"/>
    </font>
    <font>
      <b/>
      <sz val="11"/>
      <name val="나눔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2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굴림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26" fillId="0" borderId="0"/>
  </cellStyleXfs>
  <cellXfs count="13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center"/>
    </xf>
    <xf numFmtId="0" fontId="12" fillId="0" borderId="0" xfId="1" applyFont="1">
      <alignment vertical="center"/>
    </xf>
    <xf numFmtId="0" fontId="9" fillId="0" borderId="0" xfId="0" applyFont="1" applyAlignment="1">
      <alignment horizontal="right" vertical="top"/>
    </xf>
    <xf numFmtId="176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176" fontId="4" fillId="0" borderId="0" xfId="0" applyNumberFormat="1" applyFont="1">
      <alignment vertical="center"/>
    </xf>
    <xf numFmtId="0" fontId="13" fillId="0" borderId="14" xfId="2" applyFont="1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18" xfId="0" applyFont="1" applyBorder="1">
      <alignment vertical="center"/>
    </xf>
    <xf numFmtId="0" fontId="13" fillId="0" borderId="14" xfId="2" quotePrefix="1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3" fillId="4" borderId="0" xfId="0" applyFont="1" applyFill="1" applyAlignment="1">
      <alignment horizontal="left" vertical="center" indent="1" readingOrder="1"/>
    </xf>
    <xf numFmtId="0" fontId="4" fillId="4" borderId="0" xfId="0" applyFont="1" applyFill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3" readingOrder="1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quotePrefix="1" applyFont="1" applyAlignment="1">
      <alignment horizontal="left" vertical="center" indent="3" readingOrder="1"/>
    </xf>
    <xf numFmtId="0" fontId="17" fillId="0" borderId="0" xfId="0" applyFont="1" applyAlignment="1">
      <alignment horizontal="left" vertical="center" indent="3" readingOrder="1"/>
    </xf>
    <xf numFmtId="0" fontId="4" fillId="0" borderId="0" xfId="0" applyFont="1" applyAlignment="1">
      <alignment horizontal="left" vertical="center" indent="3"/>
    </xf>
    <xf numFmtId="0" fontId="7" fillId="6" borderId="3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35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21" fillId="0" borderId="0" xfId="0" applyFont="1">
      <alignment vertical="center"/>
    </xf>
    <xf numFmtId="0" fontId="6" fillId="4" borderId="0" xfId="0" applyFont="1" applyFill="1" applyAlignment="1">
      <alignment horizontal="center" vertical="center"/>
    </xf>
    <xf numFmtId="0" fontId="4" fillId="0" borderId="0" xfId="0" quotePrefix="1" applyFont="1">
      <alignment vertical="center"/>
    </xf>
    <xf numFmtId="0" fontId="22" fillId="4" borderId="0" xfId="0" quotePrefix="1" applyFont="1" applyFill="1" applyAlignment="1">
      <alignment horizontal="left" vertical="center" indent="1" readingOrder="1"/>
    </xf>
    <xf numFmtId="0" fontId="23" fillId="4" borderId="0" xfId="0" applyFont="1" applyFill="1" applyAlignment="1">
      <alignment horizontal="left" vertical="center" indent="1" readingOrder="1"/>
    </xf>
    <xf numFmtId="0" fontId="0" fillId="0" borderId="0" xfId="0" applyAlignment="1">
      <alignment horizontal="center" vertical="center"/>
    </xf>
    <xf numFmtId="0" fontId="6" fillId="0" borderId="0" xfId="3" applyFont="1">
      <alignment vertical="center"/>
    </xf>
    <xf numFmtId="0" fontId="4" fillId="0" borderId="0" xfId="3" applyFont="1">
      <alignment vertical="center"/>
    </xf>
    <xf numFmtId="0" fontId="4" fillId="0" borderId="0" xfId="3" applyFont="1" applyAlignment="1">
      <alignment horizontal="left" vertical="center"/>
    </xf>
    <xf numFmtId="0" fontId="22" fillId="0" borderId="0" xfId="3" applyFont="1" applyAlignment="1">
      <alignment horizontal="center" vertical="center"/>
    </xf>
    <xf numFmtId="0" fontId="9" fillId="0" borderId="0" xfId="3" applyFont="1" applyAlignment="1">
      <alignment horizontal="right" vertical="center"/>
    </xf>
    <xf numFmtId="0" fontId="22" fillId="0" borderId="0" xfId="3" applyFont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4" fillId="0" borderId="0" xfId="3" applyFont="1" applyAlignment="1">
      <alignment horizontal="right" vertical="center"/>
    </xf>
    <xf numFmtId="0" fontId="4" fillId="0" borderId="0" xfId="3" quotePrefix="1" applyFont="1">
      <alignment vertical="center"/>
    </xf>
    <xf numFmtId="0" fontId="22" fillId="0" borderId="0" xfId="3" applyFont="1">
      <alignment vertical="center"/>
    </xf>
    <xf numFmtId="0" fontId="4" fillId="6" borderId="1" xfId="3" applyFont="1" applyFill="1" applyBorder="1" applyAlignment="1">
      <alignment horizontal="center" vertical="center"/>
    </xf>
    <xf numFmtId="0" fontId="4" fillId="0" borderId="1" xfId="3" applyFont="1" applyBorder="1">
      <alignment vertical="center"/>
    </xf>
    <xf numFmtId="0" fontId="24" fillId="0" borderId="0" xfId="3" applyFont="1">
      <alignment vertical="center"/>
    </xf>
    <xf numFmtId="0" fontId="4" fillId="0" borderId="3" xfId="3" applyFont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4" fillId="6" borderId="5" xfId="3" applyFont="1" applyFill="1" applyBorder="1" applyAlignment="1">
      <alignment horizontal="center" vertical="center"/>
    </xf>
    <xf numFmtId="178" fontId="4" fillId="0" borderId="1" xfId="3" applyNumberFormat="1" applyFont="1" applyBorder="1" applyAlignment="1">
      <alignment horizontal="center" vertical="center"/>
    </xf>
    <xf numFmtId="178" fontId="4" fillId="0" borderId="3" xfId="3" applyNumberFormat="1" applyFont="1" applyBorder="1" applyAlignment="1">
      <alignment horizontal="center" vertical="center"/>
    </xf>
    <xf numFmtId="178" fontId="4" fillId="8" borderId="1" xfId="3" applyNumberFormat="1" applyFont="1" applyFill="1" applyBorder="1">
      <alignment vertical="center"/>
    </xf>
    <xf numFmtId="0" fontId="4" fillId="0" borderId="5" xfId="3" applyFont="1" applyBorder="1" applyAlignment="1">
      <alignment horizontal="center" vertical="center"/>
    </xf>
    <xf numFmtId="0" fontId="27" fillId="0" borderId="0" xfId="4" applyFont="1"/>
    <xf numFmtId="0" fontId="28" fillId="0" borderId="0" xfId="4" applyFont="1"/>
    <xf numFmtId="0" fontId="28" fillId="0" borderId="1" xfId="4" applyFont="1" applyBorder="1" applyAlignment="1">
      <alignment horizontal="center" vertical="center"/>
    </xf>
    <xf numFmtId="0" fontId="28" fillId="6" borderId="1" xfId="4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0" xfId="2" applyFont="1" applyBorder="1" applyAlignment="1">
      <alignment horizontal="left" vertical="center"/>
    </xf>
    <xf numFmtId="0" fontId="4" fillId="0" borderId="21" xfId="2" applyFont="1" applyBorder="1" applyAlignment="1">
      <alignment horizontal="left" vertical="center"/>
    </xf>
    <xf numFmtId="0" fontId="13" fillId="4" borderId="1" xfId="0" quotePrefix="1" applyFont="1" applyFill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5" xfId="2" applyFont="1" applyBorder="1" applyAlignment="1">
      <alignment horizontal="left" vertical="center"/>
    </xf>
    <xf numFmtId="0" fontId="13" fillId="0" borderId="16" xfId="2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1" quotePrefix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7" fillId="4" borderId="3" xfId="0" quotePrefix="1" applyFont="1" applyFill="1" applyBorder="1" applyAlignment="1">
      <alignment horizontal="left" vertical="center"/>
    </xf>
    <xf numFmtId="0" fontId="7" fillId="4" borderId="4" xfId="0" quotePrefix="1" applyFont="1" applyFill="1" applyBorder="1" applyAlignment="1">
      <alignment horizontal="left" vertical="center"/>
    </xf>
    <xf numFmtId="0" fontId="7" fillId="4" borderId="5" xfId="0" quotePrefix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4" borderId="1" xfId="0" quotePrefix="1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7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>
      <alignment vertical="center"/>
    </xf>
    <xf numFmtId="0" fontId="29" fillId="0" borderId="1" xfId="0" applyFont="1" applyBorder="1">
      <alignment vertical="center"/>
    </xf>
    <xf numFmtId="0" fontId="29" fillId="0" borderId="1" xfId="0" quotePrefix="1" applyFont="1" applyBorder="1">
      <alignment vertical="center"/>
    </xf>
    <xf numFmtId="0" fontId="0" fillId="7" borderId="1" xfId="3" applyFont="1" applyFill="1" applyBorder="1" applyAlignment="1">
      <alignment horizontal="center" vertical="center"/>
    </xf>
  </cellXfs>
  <cellStyles count="5">
    <cellStyle name="표준" xfId="0" builtinId="0"/>
    <cellStyle name="표준 2 2 2" xfId="4" xr:uid="{425B55B8-15FF-4184-A505-C5536632A0AB}"/>
    <cellStyle name="표준 4 3" xfId="3" xr:uid="{1CAF3DA8-AA35-4EF0-989D-73B35EA881EF}"/>
    <cellStyle name="표준 7" xfId="2" xr:uid="{052E56A8-D308-45DC-A74B-BEF4198CC7EA}"/>
    <cellStyle name="표준 8" xfId="1" xr:uid="{57C81322-9EAD-4B7D-B56F-9C906A476D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28575</xdr:rowOff>
    </xdr:from>
    <xdr:to>
      <xdr:col>9</xdr:col>
      <xdr:colOff>504825</xdr:colOff>
      <xdr:row>6</xdr:row>
      <xdr:rowOff>285750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7C57756D-60F7-40B0-BF41-10F8E4DD7F45}"/>
            </a:ext>
          </a:extLst>
        </xdr:cNvPr>
        <xdr:cNvGrpSpPr>
          <a:grpSpLocks/>
        </xdr:cNvGrpSpPr>
      </xdr:nvGrpSpPr>
      <xdr:grpSpPr bwMode="auto">
        <a:xfrm>
          <a:off x="824865" y="478155"/>
          <a:ext cx="5981700" cy="1453515"/>
          <a:chOff x="704552" y="67085"/>
          <a:chExt cx="5360017" cy="1211018"/>
        </a:xfrm>
      </xdr:grpSpPr>
      <xdr:pic>
        <xdr:nvPicPr>
          <xdr:cNvPr id="3" name="Picture 4">
            <a:extLst>
              <a:ext uri="{FF2B5EF4-FFF2-40B4-BE49-F238E27FC236}">
                <a16:creationId xmlns:a16="http://schemas.microsoft.com/office/drawing/2014/main" id="{83498440-07BE-43D4-A537-37BA16F210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149"/>
          <a:stretch>
            <a:fillRect/>
          </a:stretch>
        </xdr:blipFill>
        <xdr:spPr bwMode="auto">
          <a:xfrm>
            <a:off x="704552" y="67085"/>
            <a:ext cx="5360017" cy="5524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7">
            <a:extLst>
              <a:ext uri="{FF2B5EF4-FFF2-40B4-BE49-F238E27FC236}">
                <a16:creationId xmlns:a16="http://schemas.microsoft.com/office/drawing/2014/main" id="{F765A84F-A2DE-42F1-B932-56F7ECD8B5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9589" r="12257" b="23151"/>
          <a:stretch>
            <a:fillRect/>
          </a:stretch>
        </xdr:blipFill>
        <xdr:spPr bwMode="auto">
          <a:xfrm>
            <a:off x="717251" y="554203"/>
            <a:ext cx="5321300" cy="7239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381001</xdr:colOff>
      <xdr:row>11</xdr:row>
      <xdr:rowOff>76200</xdr:rowOff>
    </xdr:from>
    <xdr:to>
      <xdr:col>10</xdr:col>
      <xdr:colOff>190500</xdr:colOff>
      <xdr:row>24</xdr:row>
      <xdr:rowOff>47625</xdr:rowOff>
    </xdr:to>
    <xdr:sp macro="" textlink="">
      <xdr:nvSpPr>
        <xdr:cNvPr id="5" name="내용 개체 틀 2">
          <a:extLst>
            <a:ext uri="{FF2B5EF4-FFF2-40B4-BE49-F238E27FC236}">
              <a16:creationId xmlns:a16="http://schemas.microsoft.com/office/drawing/2014/main" id="{33E79C28-B848-4D13-ADFE-AC3FE798ED9C}"/>
            </a:ext>
          </a:extLst>
        </xdr:cNvPr>
        <xdr:cNvSpPr>
          <a:spLocks noGrp="1"/>
        </xdr:cNvSpPr>
      </xdr:nvSpPr>
      <xdr:spPr bwMode="auto">
        <a:xfrm>
          <a:off x="381001" y="3017520"/>
          <a:ext cx="6797039" cy="2943225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vert="horz" wrap="square" lIns="0" tIns="0" rIns="0" bIns="0" numCol="1" anchor="t" anchorCtr="0" compatLnSpc="1">
          <a:prstTxWarp prst="textNoShape">
            <a:avLst/>
          </a:prstTxWarp>
        </a:bodyPr>
        <a:lstStyle>
          <a:lvl1pPr marL="180975" indent="-180975" algn="l" rtl="0" eaLnBrk="0" fontAlgn="base" hangingPunct="0">
            <a:spcBef>
              <a:spcPct val="0"/>
            </a:spcBef>
            <a:spcAft>
              <a:spcPct val="40000"/>
            </a:spcAft>
            <a:buFont typeface="Wingdings" pitchFamily="2" charset="2"/>
            <a:buChar char="v"/>
            <a:defRPr sz="1800">
              <a:solidFill>
                <a:schemeClr val="tx1"/>
              </a:solidFill>
              <a:latin typeface="맑은 고딕" pitchFamily="50" charset="-127"/>
              <a:ea typeface="맑은 고딕" pitchFamily="50" charset="-127"/>
              <a:cs typeface="+mn-cs"/>
            </a:defRPr>
          </a:lvl1pPr>
          <a:lvl2pPr marL="444500" indent="-261938" algn="l" rtl="0" eaLnBrk="0" fontAlgn="base" hangingPunct="0">
            <a:spcBef>
              <a:spcPct val="0"/>
            </a:spcBef>
            <a:spcAft>
              <a:spcPct val="40000"/>
            </a:spcAft>
            <a:buFont typeface="Wingdings" pitchFamily="2" charset="2"/>
            <a:buChar char="§"/>
            <a:defRPr sz="1600">
              <a:solidFill>
                <a:schemeClr val="tx1"/>
              </a:solidFill>
              <a:latin typeface="맑은 고딕" pitchFamily="50" charset="-127"/>
              <a:ea typeface="맑은 고딕" pitchFamily="50" charset="-127"/>
              <a:cs typeface="+mn-cs"/>
            </a:defRPr>
          </a:lvl2pPr>
          <a:lvl3pPr marL="720725" indent="-274638" algn="l" rtl="0" eaLnBrk="0" fontAlgn="base" hangingPunct="0">
            <a:spcBef>
              <a:spcPct val="0"/>
            </a:spcBef>
            <a:spcAft>
              <a:spcPct val="40000"/>
            </a:spcAft>
            <a:buChar char="•"/>
            <a:defRPr sz="1400">
              <a:solidFill>
                <a:schemeClr val="tx1"/>
              </a:solidFill>
              <a:latin typeface="맑은 고딕" pitchFamily="50" charset="-127"/>
              <a:ea typeface="맑은 고딕" pitchFamily="50" charset="-127"/>
              <a:cs typeface="+mn-cs"/>
            </a:defRPr>
          </a:lvl3pPr>
          <a:lvl4pPr marL="987425" indent="-265113" algn="l" rtl="0" eaLnBrk="0" fontAlgn="base" hangingPunct="0">
            <a:spcBef>
              <a:spcPct val="0"/>
            </a:spcBef>
            <a:spcAft>
              <a:spcPct val="40000"/>
            </a:spcAft>
            <a:buChar char="–"/>
            <a:defRPr sz="1200">
              <a:solidFill>
                <a:schemeClr val="tx1"/>
              </a:solidFill>
              <a:latin typeface="맑은 고딕" pitchFamily="50" charset="-127"/>
              <a:ea typeface="맑은 고딕" pitchFamily="50" charset="-127"/>
              <a:cs typeface="+mn-cs"/>
            </a:defRPr>
          </a:lvl4pPr>
          <a:lvl5pPr marL="1254125" indent="-265113" algn="l" rtl="0" eaLnBrk="0" fontAlgn="base" hangingPunct="0">
            <a:spcBef>
              <a:spcPct val="0"/>
            </a:spcBef>
            <a:spcAft>
              <a:spcPct val="40000"/>
            </a:spcAft>
            <a:buChar char="»"/>
            <a:defRPr sz="1200">
              <a:solidFill>
                <a:schemeClr val="tx1"/>
              </a:solidFill>
              <a:latin typeface="맑은 고딕" pitchFamily="50" charset="-127"/>
              <a:ea typeface="맑은 고딕" pitchFamily="50" charset="-127"/>
              <a:cs typeface="+mn-cs"/>
            </a:defRPr>
          </a:lvl5pPr>
          <a:lvl6pPr marL="1711325" indent="-265113" algn="l" rtl="0" fontAlgn="base">
            <a:spcBef>
              <a:spcPct val="0"/>
            </a:spcBef>
            <a:spcAft>
              <a:spcPct val="40000"/>
            </a:spcAft>
            <a:buChar char="»"/>
            <a:defRPr>
              <a:solidFill>
                <a:schemeClr val="tx1"/>
              </a:solidFill>
              <a:latin typeface="+mn-lt"/>
              <a:cs typeface="+mn-cs"/>
            </a:defRPr>
          </a:lvl6pPr>
          <a:lvl7pPr marL="2168525" indent="-265113" algn="l" rtl="0" fontAlgn="base">
            <a:spcBef>
              <a:spcPct val="0"/>
            </a:spcBef>
            <a:spcAft>
              <a:spcPct val="40000"/>
            </a:spcAft>
            <a:buChar char="»"/>
            <a:defRPr>
              <a:solidFill>
                <a:schemeClr val="tx1"/>
              </a:solidFill>
              <a:latin typeface="+mn-lt"/>
              <a:cs typeface="+mn-cs"/>
            </a:defRPr>
          </a:lvl7pPr>
          <a:lvl8pPr marL="2625725" indent="-265113" algn="l" rtl="0" fontAlgn="base">
            <a:spcBef>
              <a:spcPct val="0"/>
            </a:spcBef>
            <a:spcAft>
              <a:spcPct val="40000"/>
            </a:spcAft>
            <a:buChar char="»"/>
            <a:defRPr>
              <a:solidFill>
                <a:schemeClr val="tx1"/>
              </a:solidFill>
              <a:latin typeface="+mn-lt"/>
              <a:cs typeface="+mn-cs"/>
            </a:defRPr>
          </a:lvl8pPr>
          <a:lvl9pPr marL="3082925" indent="-265113" algn="l" rtl="0" fontAlgn="base">
            <a:spcBef>
              <a:spcPct val="0"/>
            </a:spcBef>
            <a:spcAft>
              <a:spcPct val="40000"/>
            </a:spcAft>
            <a:buChar char="»"/>
            <a:defRPr>
              <a:solidFill>
                <a:schemeClr val="tx1"/>
              </a:solidFill>
              <a:latin typeface="+mn-lt"/>
              <a:cs typeface="+mn-cs"/>
            </a:defRPr>
          </a:lvl9pPr>
        </a:lstStyle>
        <a:p>
          <a:r>
            <a:rPr lang="ko-KR" altLang="en-US" sz="2000" b="1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sz="1400" b="1">
              <a:latin typeface="나눔고딕" panose="020D0604000000000000" pitchFamily="50" charset="-127"/>
              <a:ea typeface="나눔고딕" panose="020D0604000000000000" pitchFamily="50" charset="-127"/>
            </a:rPr>
            <a:t>여러조건에 맞는 값을 구하는 </a:t>
          </a:r>
          <a:r>
            <a:rPr lang="en-US" altLang="ko-KR" sz="1400" b="1">
              <a:latin typeface="나눔고딕" panose="020D0604000000000000" pitchFamily="50" charset="-127"/>
              <a:ea typeface="나눔고딕" panose="020D0604000000000000" pitchFamily="50" charset="-127"/>
            </a:rPr>
            <a:t>IF </a:t>
          </a:r>
          <a:r>
            <a:rPr lang="ko-KR" altLang="en-US" sz="1400" b="1">
              <a:latin typeface="나눔고딕" panose="020D0604000000000000" pitchFamily="50" charset="-127"/>
              <a:ea typeface="나눔고딕" panose="020D0604000000000000" pitchFamily="50" charset="-127"/>
            </a:rPr>
            <a:t>함수의 중첩</a:t>
          </a:r>
          <a:endParaRPr lang="en-US" altLang="ko-KR" sz="20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lvl="1"/>
          <a:r>
            <a:rPr lang="ko-KR" altLang="en-US" sz="1200">
              <a:latin typeface="나눔고딕" panose="020D0604000000000000" pitchFamily="50" charset="-127"/>
              <a:ea typeface="나눔고딕" panose="020D0604000000000000" pitchFamily="50" charset="-127"/>
            </a:rPr>
            <a:t>논리 함수는 조건을 만족시키면 참값을 반환하고 조건을 만족시키지 못하면 </a:t>
          </a:r>
          <a:endParaRPr lang="en-US" altLang="ko-KR" sz="12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lvl="1"/>
          <a:r>
            <a:rPr lang="ko-KR" altLang="en-US" sz="1200">
              <a:latin typeface="나눔고딕" panose="020D0604000000000000" pitchFamily="50" charset="-127"/>
              <a:ea typeface="나눔고딕" panose="020D0604000000000000" pitchFamily="50" charset="-127"/>
            </a:rPr>
            <a:t>거짓값을 반환하는 함수로 </a:t>
          </a:r>
          <a:r>
            <a:rPr lang="en-US" altLang="ko-KR" sz="1200">
              <a:latin typeface="나눔고딕" panose="020D0604000000000000" pitchFamily="50" charset="-127"/>
              <a:ea typeface="나눔고딕" panose="020D0604000000000000" pitchFamily="50" charset="-127"/>
            </a:rPr>
            <a:t>IF </a:t>
          </a:r>
          <a:r>
            <a:rPr lang="ko-KR" altLang="en-US" sz="1200">
              <a:latin typeface="나눔고딕" panose="020D0604000000000000" pitchFamily="50" charset="-127"/>
              <a:ea typeface="나눔고딕" panose="020D0604000000000000" pitchFamily="50" charset="-127"/>
            </a:rPr>
            <a:t>함수가 대표적</a:t>
          </a:r>
          <a:endParaRPr lang="en-US" altLang="ko-KR" sz="12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lvl="1"/>
          <a:r>
            <a:rPr lang="en-US" altLang="ko-KR" sz="1200">
              <a:latin typeface="나눔고딕" panose="020D0604000000000000" pitchFamily="50" charset="-127"/>
              <a:ea typeface="나눔고딕" panose="020D0604000000000000" pitchFamily="50" charset="-127"/>
            </a:rPr>
            <a:t>IF </a:t>
          </a:r>
          <a:r>
            <a:rPr lang="ko-KR" altLang="en-US" sz="1200">
              <a:latin typeface="나눔고딕" panose="020D0604000000000000" pitchFamily="50" charset="-127"/>
              <a:ea typeface="나눔고딕" panose="020D0604000000000000" pitchFamily="50" charset="-127"/>
            </a:rPr>
            <a:t>함수는 조건에 따라 </a:t>
          </a:r>
          <a:r>
            <a:rPr lang="en-US" altLang="ko-KR" sz="1200">
              <a:latin typeface="나눔고딕" panose="020D0604000000000000" pitchFamily="50" charset="-127"/>
              <a:ea typeface="나눔고딕" panose="020D0604000000000000" pitchFamily="50" charset="-127"/>
            </a:rPr>
            <a:t>64</a:t>
          </a:r>
          <a:r>
            <a:rPr lang="ko-KR" altLang="en-US" sz="1200">
              <a:latin typeface="나눔고딕" panose="020D0604000000000000" pitchFamily="50" charset="-127"/>
              <a:ea typeface="나눔고딕" panose="020D0604000000000000" pitchFamily="50" charset="-127"/>
            </a:rPr>
            <a:t>개까지 중첩 사용</a:t>
          </a:r>
          <a:endParaRPr lang="en-US" altLang="ko-KR" sz="12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lvl="1"/>
          <a:endParaRPr lang="en-US" altLang="ko-KR" sz="1400"/>
        </a:p>
        <a:p>
          <a:pPr lvl="1"/>
          <a:r>
            <a:rPr lang="ko-KR" altLang="en-US" sz="1200"/>
            <a:t>함수식으로 표현</a:t>
          </a:r>
          <a:endParaRPr lang="en-US" altLang="ko-KR" sz="1400"/>
        </a:p>
      </xdr:txBody>
    </xdr:sp>
    <xdr:clientData/>
  </xdr:twoCellAnchor>
  <xdr:twoCellAnchor editAs="oneCell">
    <xdr:from>
      <xdr:col>0</xdr:col>
      <xdr:colOff>781050</xdr:colOff>
      <xdr:row>17</xdr:row>
      <xdr:rowOff>152400</xdr:rowOff>
    </xdr:from>
    <xdr:to>
      <xdr:col>9</xdr:col>
      <xdr:colOff>390525</xdr:colOff>
      <xdr:row>19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B1D814-68DD-4C58-8A04-E6A602F2D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465320"/>
          <a:ext cx="591121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638176</xdr:colOff>
      <xdr:row>19</xdr:row>
      <xdr:rowOff>152400</xdr:rowOff>
    </xdr:from>
    <xdr:to>
      <xdr:col>9</xdr:col>
      <xdr:colOff>485776</xdr:colOff>
      <xdr:row>26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24ED3E-20BE-40D1-B16F-06C2FFF89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316" y="4922520"/>
          <a:ext cx="4648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rt1\&#50756;&#49457;&#54028;&#51068;\&#44204;&#51201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2/2012&#48177;&#50629;/Desktop/&#49688;&#50629;&#51088;&#47308;/2017/&#49324;&#47924;&#51088;&#46041;&#54868;&#49892;&#47924;/&#53945;&#44053;/&#53945;&#44053;(1)-0511/&#53945;&#44053;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견적서"/>
    </sheetNames>
    <sheetDataSet>
      <sheetData sheetId="0" refreshError="1">
        <row r="2">
          <cell r="A2" t="str">
            <v>제품 001</v>
          </cell>
          <cell r="B2" t="str">
            <v>Box</v>
          </cell>
          <cell r="C2">
            <v>235000</v>
          </cell>
        </row>
        <row r="3">
          <cell r="A3" t="str">
            <v>제품 002</v>
          </cell>
          <cell r="B3" t="str">
            <v>개</v>
          </cell>
          <cell r="C3">
            <v>127000</v>
          </cell>
        </row>
        <row r="4">
          <cell r="A4" t="str">
            <v>제품 003</v>
          </cell>
          <cell r="B4" t="str">
            <v>개</v>
          </cell>
          <cell r="C4">
            <v>203000</v>
          </cell>
        </row>
        <row r="5">
          <cell r="A5" t="str">
            <v>제품 004</v>
          </cell>
          <cell r="B5" t="str">
            <v>개</v>
          </cell>
          <cell r="C5">
            <v>67000</v>
          </cell>
        </row>
        <row r="6">
          <cell r="A6" t="str">
            <v>제품 005</v>
          </cell>
          <cell r="B6" t="str">
            <v>Box</v>
          </cell>
          <cell r="C6">
            <v>103000</v>
          </cell>
        </row>
        <row r="7">
          <cell r="A7" t="str">
            <v>제품 006</v>
          </cell>
          <cell r="B7" t="str">
            <v>개</v>
          </cell>
          <cell r="C7">
            <v>54000</v>
          </cell>
        </row>
        <row r="8">
          <cell r="A8" t="str">
            <v>제품 007</v>
          </cell>
          <cell r="B8" t="str">
            <v>개</v>
          </cell>
          <cell r="C8">
            <v>135000</v>
          </cell>
        </row>
        <row r="9">
          <cell r="A9" t="str">
            <v>제품 008</v>
          </cell>
          <cell r="B9" t="str">
            <v>개</v>
          </cell>
          <cell r="C9">
            <v>113000</v>
          </cell>
        </row>
        <row r="10">
          <cell r="A10" t="str">
            <v>제품 009</v>
          </cell>
          <cell r="B10" t="str">
            <v>개</v>
          </cell>
          <cell r="C10">
            <v>114000</v>
          </cell>
        </row>
        <row r="11">
          <cell r="A11" t="str">
            <v>제품 010</v>
          </cell>
          <cell r="B11" t="str">
            <v>개</v>
          </cell>
          <cell r="C11">
            <v>192000</v>
          </cell>
        </row>
        <row r="12">
          <cell r="A12" t="str">
            <v>제품 011</v>
          </cell>
          <cell r="B12" t="str">
            <v>Box</v>
          </cell>
          <cell r="C12">
            <v>222000</v>
          </cell>
        </row>
        <row r="13">
          <cell r="A13" t="str">
            <v>제품 012</v>
          </cell>
          <cell r="B13" t="str">
            <v>Box</v>
          </cell>
          <cell r="C13">
            <v>239000</v>
          </cell>
        </row>
        <row r="14">
          <cell r="A14" t="str">
            <v>제품 013</v>
          </cell>
          <cell r="B14" t="str">
            <v>개</v>
          </cell>
          <cell r="C14">
            <v>236000</v>
          </cell>
        </row>
        <row r="15">
          <cell r="A15" t="str">
            <v>제품 014</v>
          </cell>
          <cell r="B15" t="str">
            <v>Box</v>
          </cell>
          <cell r="C15">
            <v>55000</v>
          </cell>
        </row>
        <row r="16">
          <cell r="A16" t="str">
            <v>제품 015</v>
          </cell>
          <cell r="B16" t="str">
            <v>Box</v>
          </cell>
          <cell r="C16">
            <v>87000</v>
          </cell>
        </row>
        <row r="17">
          <cell r="A17" t="str">
            <v>제품 016</v>
          </cell>
          <cell r="B17" t="str">
            <v>개</v>
          </cell>
          <cell r="C17">
            <v>23000</v>
          </cell>
        </row>
        <row r="18">
          <cell r="A18" t="str">
            <v>제품 017</v>
          </cell>
          <cell r="B18" t="str">
            <v>개</v>
          </cell>
          <cell r="C18">
            <v>41000</v>
          </cell>
        </row>
        <row r="19">
          <cell r="A19" t="str">
            <v>제품 018</v>
          </cell>
          <cell r="B19" t="str">
            <v>Box</v>
          </cell>
          <cell r="C19">
            <v>149000</v>
          </cell>
        </row>
        <row r="20">
          <cell r="A20" t="str">
            <v>제품 019</v>
          </cell>
          <cell r="B20" t="str">
            <v>개</v>
          </cell>
          <cell r="C20">
            <v>135000</v>
          </cell>
        </row>
        <row r="21">
          <cell r="A21" t="str">
            <v>제품 020</v>
          </cell>
          <cell r="B21" t="str">
            <v>Box</v>
          </cell>
          <cell r="C21">
            <v>193000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셀서식"/>
      <sheetName val="사용자 지정 표시형식"/>
      <sheetName val="외부입력"/>
      <sheetName val="조건부서식"/>
      <sheetName val="연결하여 붙여 넣기"/>
      <sheetName val="고급필터"/>
      <sheetName val="고급필터실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8">
          <cell r="A98" t="str">
            <v>근무년수</v>
          </cell>
          <cell r="B98">
            <v>1</v>
          </cell>
          <cell r="C98">
            <v>5</v>
          </cell>
          <cell r="D98">
            <v>10</v>
          </cell>
          <cell r="E98">
            <v>15</v>
          </cell>
        </row>
        <row r="99">
          <cell r="A99" t="str">
            <v>상여비율</v>
          </cell>
          <cell r="B99">
            <v>0.03</v>
          </cell>
          <cell r="C99">
            <v>0.05</v>
          </cell>
          <cell r="D99">
            <v>7.0000000000000007E-2</v>
          </cell>
          <cell r="E99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7730-3D3C-40E3-BECF-0F83E87A7D76}">
  <dimension ref="B4:D11"/>
  <sheetViews>
    <sheetView workbookViewId="0">
      <selection activeCell="F10" sqref="F10"/>
    </sheetView>
  </sheetViews>
  <sheetFormatPr defaultColWidth="9" defaultRowHeight="14.4"/>
  <cols>
    <col min="1" max="16384" width="9" style="2"/>
  </cols>
  <sheetData>
    <row r="4" spans="2:4" ht="25.8">
      <c r="B4" s="1" t="s">
        <v>0</v>
      </c>
    </row>
    <row r="6" spans="2:4" ht="22.2">
      <c r="B6" s="3" t="s">
        <v>1</v>
      </c>
      <c r="C6" s="3"/>
      <c r="D6" s="3"/>
    </row>
    <row r="7" spans="2:4" ht="22.2">
      <c r="B7" s="3"/>
      <c r="C7" s="3" t="s">
        <v>2</v>
      </c>
      <c r="D7" s="3"/>
    </row>
    <row r="8" spans="2:4" ht="22.2">
      <c r="B8" s="3"/>
      <c r="C8" s="3" t="s">
        <v>3</v>
      </c>
      <c r="D8" s="3"/>
    </row>
    <row r="9" spans="2:4" ht="22.2">
      <c r="B9" s="3"/>
      <c r="C9" s="3" t="s">
        <v>4</v>
      </c>
      <c r="D9" s="3"/>
    </row>
    <row r="10" spans="2:4" ht="22.2">
      <c r="B10" s="3"/>
      <c r="C10" s="3"/>
      <c r="D10" s="3"/>
    </row>
    <row r="11" spans="2:4" ht="22.2">
      <c r="B11" s="3"/>
      <c r="C11" s="3"/>
      <c r="D11" s="3"/>
    </row>
  </sheetData>
  <phoneticPr fontId="3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D274-F6DB-4576-AD68-9EC05B2B49E4}">
  <dimension ref="A1:W73"/>
  <sheetViews>
    <sheetView topLeftCell="J1" workbookViewId="0">
      <selection activeCell="W19" sqref="W19"/>
    </sheetView>
  </sheetViews>
  <sheetFormatPr defaultColWidth="9" defaultRowHeight="14.4"/>
  <cols>
    <col min="1" max="1" width="6" style="2" customWidth="1"/>
    <col min="2" max="2" width="9" style="2"/>
    <col min="3" max="3" width="14.3984375" style="2" customWidth="1"/>
    <col min="4" max="4" width="15.8984375" style="2" customWidth="1"/>
    <col min="5" max="5" width="9" style="2"/>
    <col min="6" max="6" width="8.59765625" style="2" customWidth="1"/>
    <col min="7" max="9" width="9" style="2"/>
    <col min="10" max="10" width="8.5" style="2" customWidth="1"/>
    <col min="11" max="11" width="4.5" style="2" customWidth="1"/>
    <col min="12" max="13" width="9" style="2"/>
    <col min="14" max="14" width="10.59765625" style="2" customWidth="1"/>
    <col min="15" max="15" width="11.09765625" style="2" customWidth="1"/>
    <col min="16" max="16" width="11.69921875" style="2" customWidth="1"/>
    <col min="17" max="17" width="9" style="2"/>
    <col min="18" max="19" width="9.59765625" style="2" customWidth="1"/>
    <col min="20" max="20" width="4.09765625" style="2" customWidth="1"/>
    <col min="21" max="21" width="56.5" style="2" customWidth="1"/>
    <col min="22" max="22" width="16.69921875" style="2" customWidth="1"/>
    <col min="23" max="16384" width="9" style="2"/>
  </cols>
  <sheetData>
    <row r="1" spans="1:23" ht="17.399999999999999">
      <c r="B1" s="4" t="s">
        <v>5</v>
      </c>
    </row>
    <row r="2" spans="1:23" ht="13.5" customHeight="1">
      <c r="M2" s="2" t="s">
        <v>6</v>
      </c>
    </row>
    <row r="3" spans="1:23" ht="16.5" customHeight="1">
      <c r="B3" s="114" t="s">
        <v>7</v>
      </c>
      <c r="C3" s="114"/>
      <c r="D3" s="114"/>
      <c r="E3" s="114" t="s">
        <v>8</v>
      </c>
      <c r="F3" s="114"/>
      <c r="G3" s="114"/>
      <c r="H3" s="114"/>
      <c r="I3" s="114"/>
      <c r="J3" s="114"/>
      <c r="M3" s="115" t="s">
        <v>9</v>
      </c>
      <c r="N3" s="115"/>
      <c r="O3" s="115"/>
      <c r="P3" s="115"/>
      <c r="Q3" s="115"/>
      <c r="R3" s="115"/>
      <c r="S3" s="5"/>
      <c r="U3" s="116" t="s">
        <v>10</v>
      </c>
      <c r="V3" s="116"/>
    </row>
    <row r="4" spans="1:23" ht="21.75" customHeight="1">
      <c r="A4" s="6" t="s">
        <v>11</v>
      </c>
      <c r="B4" s="103" t="s">
        <v>12</v>
      </c>
      <c r="C4" s="103"/>
      <c r="D4" s="103"/>
      <c r="E4" s="90" t="s">
        <v>13</v>
      </c>
      <c r="F4" s="90"/>
      <c r="G4" s="90"/>
      <c r="H4" s="90"/>
      <c r="I4" s="90"/>
      <c r="J4" s="90"/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8" t="s">
        <v>20</v>
      </c>
      <c r="U4" s="9" t="s">
        <v>21</v>
      </c>
      <c r="V4" s="10" t="str">
        <f>COUNTA(P5:P15)&amp;"명"</f>
        <v>5명</v>
      </c>
    </row>
    <row r="5" spans="1:23" ht="21.75" customHeight="1">
      <c r="A5" s="6"/>
      <c r="B5" s="103" t="s">
        <v>22</v>
      </c>
      <c r="C5" s="103"/>
      <c r="D5" s="103"/>
      <c r="E5" s="90" t="s">
        <v>23</v>
      </c>
      <c r="F5" s="90"/>
      <c r="G5" s="90"/>
      <c r="H5" s="90"/>
      <c r="I5" s="90"/>
      <c r="J5" s="90"/>
      <c r="M5" s="11">
        <v>150214</v>
      </c>
      <c r="N5" s="11" t="s">
        <v>24</v>
      </c>
      <c r="O5" s="11" t="s">
        <v>25</v>
      </c>
      <c r="P5" s="11"/>
      <c r="Q5" s="12">
        <v>75</v>
      </c>
      <c r="R5" s="13">
        <v>12</v>
      </c>
      <c r="S5" s="130">
        <f>RANK(Q5,$Q$5:$Q$15,0)</f>
        <v>10</v>
      </c>
      <c r="U5" s="9" t="s">
        <v>26</v>
      </c>
      <c r="V5" s="10" t="str">
        <f>COUNTBLANK(P5:P15)&amp;"명"</f>
        <v>6명</v>
      </c>
    </row>
    <row r="6" spans="1:23" ht="21.75" customHeight="1">
      <c r="A6" s="6" t="s">
        <v>27</v>
      </c>
      <c r="B6" s="106" t="s">
        <v>28</v>
      </c>
      <c r="C6" s="107"/>
      <c r="D6" s="107"/>
      <c r="E6" s="108"/>
      <c r="F6" s="109" t="s">
        <v>29</v>
      </c>
      <c r="G6" s="110"/>
      <c r="H6" s="110"/>
      <c r="I6" s="110"/>
      <c r="J6" s="111"/>
      <c r="M6" s="11">
        <v>141021</v>
      </c>
      <c r="N6" s="11" t="s">
        <v>30</v>
      </c>
      <c r="O6" s="11" t="s">
        <v>31</v>
      </c>
      <c r="P6" s="11" t="s">
        <v>32</v>
      </c>
      <c r="Q6" s="12">
        <v>79</v>
      </c>
      <c r="R6" s="13">
        <v>15</v>
      </c>
      <c r="S6" s="130">
        <f t="shared" ref="S6:S15" si="0">RANK(Q6,$Q$5:$Q$15,0)</f>
        <v>7</v>
      </c>
      <c r="U6" s="9" t="s">
        <v>33</v>
      </c>
      <c r="V6" s="10" t="str">
        <f>COUNTIF(Q5:Q15,"&gt;=80")&amp;"명"</f>
        <v>6명</v>
      </c>
      <c r="W6" s="131" t="s">
        <v>244</v>
      </c>
    </row>
    <row r="7" spans="1:23" ht="21.75" customHeight="1">
      <c r="A7" s="6" t="s">
        <v>34</v>
      </c>
      <c r="B7" s="112" t="s">
        <v>35</v>
      </c>
      <c r="C7" s="112"/>
      <c r="D7" s="112"/>
      <c r="E7" s="112"/>
      <c r="F7" s="112"/>
      <c r="G7" s="113" t="s">
        <v>36</v>
      </c>
      <c r="H7" s="113"/>
      <c r="I7" s="113"/>
      <c r="J7" s="113"/>
      <c r="M7" s="11">
        <v>151301</v>
      </c>
      <c r="N7" s="11" t="s">
        <v>37</v>
      </c>
      <c r="O7" s="11" t="s">
        <v>38</v>
      </c>
      <c r="P7" s="11"/>
      <c r="Q7" s="12">
        <v>85</v>
      </c>
      <c r="R7" s="13">
        <v>10</v>
      </c>
      <c r="S7" s="130">
        <f t="shared" si="0"/>
        <v>5</v>
      </c>
      <c r="U7" s="9" t="s">
        <v>39</v>
      </c>
      <c r="V7" s="10" t="str">
        <f>COUNTIF(P5:P15,"*기사*")&amp;"명"</f>
        <v>3명</v>
      </c>
    </row>
    <row r="8" spans="1:23" ht="21.75" customHeight="1">
      <c r="A8" s="6" t="s">
        <v>11</v>
      </c>
      <c r="B8" s="103" t="s">
        <v>40</v>
      </c>
      <c r="C8" s="90"/>
      <c r="D8" s="90"/>
      <c r="E8" s="90" t="s">
        <v>41</v>
      </c>
      <c r="F8" s="90"/>
      <c r="G8" s="90"/>
      <c r="H8" s="90"/>
      <c r="I8" s="90"/>
      <c r="J8" s="90"/>
      <c r="M8" s="11">
        <v>160416</v>
      </c>
      <c r="N8" s="11" t="s">
        <v>42</v>
      </c>
      <c r="O8" s="11" t="s">
        <v>31</v>
      </c>
      <c r="P8" s="11"/>
      <c r="Q8" s="12">
        <v>92</v>
      </c>
      <c r="R8" s="13">
        <v>8</v>
      </c>
      <c r="S8" s="130">
        <f t="shared" si="0"/>
        <v>2</v>
      </c>
      <c r="U8" s="9" t="s">
        <v>43</v>
      </c>
      <c r="V8" s="10" t="str">
        <f>SUM(COUNTIF(O5:O15,"관리부"),COUNTIF(O5:O15,"영업부"))&amp;"명"</f>
        <v>7명</v>
      </c>
    </row>
    <row r="9" spans="1:23" ht="21.75" customHeight="1">
      <c r="A9" s="6" t="s">
        <v>11</v>
      </c>
      <c r="B9" s="103" t="s">
        <v>44</v>
      </c>
      <c r="C9" s="90"/>
      <c r="D9" s="90"/>
      <c r="E9" s="90" t="s">
        <v>45</v>
      </c>
      <c r="F9" s="90"/>
      <c r="G9" s="90"/>
      <c r="H9" s="90"/>
      <c r="I9" s="90"/>
      <c r="J9" s="90"/>
      <c r="M9" s="11">
        <v>134572</v>
      </c>
      <c r="N9" s="11" t="s">
        <v>46</v>
      </c>
      <c r="O9" s="11" t="s">
        <v>25</v>
      </c>
      <c r="P9" s="11" t="s">
        <v>47</v>
      </c>
      <c r="Q9" s="12">
        <v>88</v>
      </c>
      <c r="R9" s="13">
        <v>5</v>
      </c>
      <c r="S9" s="130">
        <f t="shared" si="0"/>
        <v>4</v>
      </c>
      <c r="U9" s="9" t="s">
        <v>48</v>
      </c>
      <c r="V9" s="132" t="str">
        <f>COUNTIF(Q5:Q15,"&gt;=80")-COUNTIF(Q5:Q15,"&gt;90")&amp;"명"</f>
        <v>4명</v>
      </c>
    </row>
    <row r="10" spans="1:23" ht="21.75" customHeight="1">
      <c r="A10" s="6" t="s">
        <v>11</v>
      </c>
      <c r="B10" s="103" t="s">
        <v>49</v>
      </c>
      <c r="C10" s="90"/>
      <c r="D10" s="90"/>
      <c r="E10" s="90" t="s">
        <v>50</v>
      </c>
      <c r="F10" s="90"/>
      <c r="G10" s="90"/>
      <c r="H10" s="90"/>
      <c r="I10" s="90"/>
      <c r="J10" s="90"/>
      <c r="M10" s="11">
        <v>161451</v>
      </c>
      <c r="N10" s="11" t="s">
        <v>51</v>
      </c>
      <c r="O10" s="11" t="s">
        <v>25</v>
      </c>
      <c r="P10" s="11"/>
      <c r="Q10" s="12">
        <v>73</v>
      </c>
      <c r="R10" s="13">
        <v>10</v>
      </c>
      <c r="S10" s="130">
        <f t="shared" si="0"/>
        <v>11</v>
      </c>
      <c r="U10" s="9" t="s">
        <v>52</v>
      </c>
      <c r="V10" s="10" t="str">
        <f>COUNTIFS(O5:O15,"영업부",Q5:Q15,"&lt;80")&amp;"명"</f>
        <v>1명</v>
      </c>
    </row>
    <row r="11" spans="1:23" ht="21.75" customHeight="1">
      <c r="B11" s="103" t="s">
        <v>53</v>
      </c>
      <c r="C11" s="90"/>
      <c r="D11" s="90"/>
      <c r="E11" s="90" t="s">
        <v>54</v>
      </c>
      <c r="F11" s="90"/>
      <c r="G11" s="90"/>
      <c r="H11" s="90"/>
      <c r="I11" s="90"/>
      <c r="J11" s="90"/>
      <c r="M11" s="11">
        <v>168451</v>
      </c>
      <c r="N11" s="11" t="s">
        <v>55</v>
      </c>
      <c r="O11" s="11" t="s">
        <v>38</v>
      </c>
      <c r="P11" s="11" t="s">
        <v>56</v>
      </c>
      <c r="Q11" s="12">
        <v>78</v>
      </c>
      <c r="R11" s="13">
        <v>16</v>
      </c>
      <c r="S11" s="130">
        <f t="shared" si="0"/>
        <v>8</v>
      </c>
      <c r="U11" s="14" t="s">
        <v>57</v>
      </c>
      <c r="V11" s="15" t="str">
        <f>SUMIF(P5:P15,"",R5:R15)&amp;"시간"</f>
        <v>62시간</v>
      </c>
    </row>
    <row r="12" spans="1:23" ht="21.75" customHeight="1">
      <c r="A12" s="6"/>
      <c r="B12" s="104" t="s">
        <v>58</v>
      </c>
      <c r="C12" s="105"/>
      <c r="D12" s="105"/>
      <c r="E12" s="105" t="s">
        <v>59</v>
      </c>
      <c r="F12" s="105"/>
      <c r="G12" s="105"/>
      <c r="H12" s="105"/>
      <c r="I12" s="105"/>
      <c r="J12" s="105"/>
      <c r="M12" s="11">
        <v>143145</v>
      </c>
      <c r="N12" s="11" t="s">
        <v>60</v>
      </c>
      <c r="O12" s="11" t="s">
        <v>31</v>
      </c>
      <c r="P12" s="11"/>
      <c r="Q12" s="12">
        <v>82</v>
      </c>
      <c r="R12" s="13">
        <v>8</v>
      </c>
      <c r="S12" s="130">
        <f t="shared" si="0"/>
        <v>6</v>
      </c>
      <c r="U12" s="14" t="s">
        <v>61</v>
      </c>
      <c r="V12" s="15" t="str">
        <f>SUMIF(R5:R15,"&gt;=10",R5:R15)&amp;"시간"</f>
        <v>109시간</v>
      </c>
    </row>
    <row r="13" spans="1:23" ht="21.75" customHeight="1">
      <c r="B13" s="104" t="s">
        <v>62</v>
      </c>
      <c r="C13" s="105"/>
      <c r="D13" s="105"/>
      <c r="E13" s="105" t="s">
        <v>63</v>
      </c>
      <c r="F13" s="105"/>
      <c r="G13" s="105"/>
      <c r="H13" s="105"/>
      <c r="I13" s="105"/>
      <c r="J13" s="105"/>
      <c r="K13" s="16"/>
      <c r="M13" s="11">
        <v>154670</v>
      </c>
      <c r="N13" s="11" t="s">
        <v>64</v>
      </c>
      <c r="O13" s="11" t="s">
        <v>31</v>
      </c>
      <c r="P13" s="11"/>
      <c r="Q13" s="12">
        <v>95</v>
      </c>
      <c r="R13" s="13">
        <v>14</v>
      </c>
      <c r="S13" s="130">
        <f t="shared" si="0"/>
        <v>1</v>
      </c>
      <c r="U13" s="14" t="s">
        <v>65</v>
      </c>
      <c r="V13" s="15" t="str">
        <f>SUMIFS(R5:R15,O5:O15,"개발부",R5:R15,"&gt;=10")&amp;"시간"</f>
        <v>34시간</v>
      </c>
    </row>
    <row r="14" spans="1:23" ht="21.75" customHeight="1">
      <c r="A14" s="6" t="s">
        <v>11</v>
      </c>
      <c r="B14" s="88" t="s">
        <v>66</v>
      </c>
      <c r="C14" s="88"/>
      <c r="D14" s="88"/>
      <c r="E14" s="90" t="s">
        <v>67</v>
      </c>
      <c r="F14" s="90"/>
      <c r="G14" s="90"/>
      <c r="H14" s="90"/>
      <c r="I14" s="90"/>
      <c r="J14" s="90"/>
      <c r="K14" s="16"/>
      <c r="M14" s="11">
        <v>124651</v>
      </c>
      <c r="N14" s="11" t="s">
        <v>68</v>
      </c>
      <c r="O14" s="11" t="s">
        <v>25</v>
      </c>
      <c r="P14" s="11" t="s">
        <v>47</v>
      </c>
      <c r="Q14" s="12">
        <v>90</v>
      </c>
      <c r="R14" s="13">
        <v>12</v>
      </c>
      <c r="S14" s="130">
        <f t="shared" si="0"/>
        <v>3</v>
      </c>
      <c r="U14" s="9" t="s">
        <v>69</v>
      </c>
      <c r="V14" s="10" t="str">
        <f>AVERAGEIF(O5:O15,"영업부",Q5:Q15)&amp;"점"</f>
        <v>87점</v>
      </c>
    </row>
    <row r="15" spans="1:23" ht="21.75" customHeight="1">
      <c r="A15" s="6" t="s">
        <v>11</v>
      </c>
      <c r="B15" s="88" t="s">
        <v>70</v>
      </c>
      <c r="C15" s="88"/>
      <c r="D15" s="88"/>
      <c r="E15" s="90" t="s">
        <v>71</v>
      </c>
      <c r="F15" s="90"/>
      <c r="G15" s="90"/>
      <c r="H15" s="90"/>
      <c r="I15" s="90"/>
      <c r="J15" s="90"/>
      <c r="M15" s="11">
        <v>117421</v>
      </c>
      <c r="N15" s="11" t="s">
        <v>72</v>
      </c>
      <c r="O15" s="11" t="s">
        <v>38</v>
      </c>
      <c r="P15" s="11" t="s">
        <v>73</v>
      </c>
      <c r="Q15" s="12">
        <v>76</v>
      </c>
      <c r="R15" s="13">
        <v>20</v>
      </c>
      <c r="S15" s="130">
        <f t="shared" si="0"/>
        <v>9</v>
      </c>
      <c r="U15" s="14" t="s">
        <v>74</v>
      </c>
      <c r="V15" s="15">
        <f>ROUND(AVERAGEIF(Q5:Q15,"&gt;="&amp;Q16,R5:R15), 0)</f>
        <v>10</v>
      </c>
    </row>
    <row r="16" spans="1:23" ht="21.75" customHeight="1">
      <c r="A16" s="17" t="s">
        <v>75</v>
      </c>
      <c r="B16" s="88" t="s">
        <v>76</v>
      </c>
      <c r="C16" s="88"/>
      <c r="D16" s="88"/>
      <c r="E16" s="90" t="s">
        <v>77</v>
      </c>
      <c r="F16" s="90"/>
      <c r="G16" s="90"/>
      <c r="H16" s="90"/>
      <c r="I16" s="90"/>
      <c r="J16" s="90"/>
      <c r="M16" s="99" t="s">
        <v>78</v>
      </c>
      <c r="N16" s="99"/>
      <c r="O16" s="99"/>
      <c r="P16" s="99"/>
      <c r="Q16" s="18">
        <f>AVERAGE(Q5:Q15)</f>
        <v>83</v>
      </c>
      <c r="R16" s="19">
        <f>AVERAGE(R5:R15)</f>
        <v>11.818181818181818</v>
      </c>
      <c r="S16" s="19"/>
      <c r="U16" s="9" t="s">
        <v>79</v>
      </c>
      <c r="V16" s="10">
        <f>AVERAGEIFS(Q5:Q15,O5:O15,O6,R5:R15,"&gt;=10")</f>
        <v>87</v>
      </c>
    </row>
    <row r="17" spans="1:22" ht="21.75" customHeight="1" thickBot="1">
      <c r="B17" s="20" t="s">
        <v>80</v>
      </c>
      <c r="C17" s="21"/>
      <c r="D17" s="21"/>
      <c r="E17" s="21"/>
      <c r="F17" s="21"/>
      <c r="G17" s="21"/>
      <c r="H17" s="21"/>
      <c r="I17" s="21"/>
      <c r="J17" s="22"/>
      <c r="U17" s="9" t="s">
        <v>81</v>
      </c>
      <c r="V17" s="23">
        <f>LARGE(Q5:Q15, 2)</f>
        <v>92</v>
      </c>
    </row>
    <row r="18" spans="1:22" ht="21.75" customHeight="1" thickTop="1">
      <c r="B18" s="24" t="s">
        <v>82</v>
      </c>
      <c r="J18" s="25"/>
      <c r="M18" s="100" t="s">
        <v>83</v>
      </c>
      <c r="N18" s="101"/>
      <c r="O18" s="102"/>
      <c r="Q18" s="26"/>
      <c r="U18" s="9" t="s">
        <v>84</v>
      </c>
      <c r="V18" s="23">
        <f>SMALL(Q5:Q15, 3)</f>
        <v>76</v>
      </c>
    </row>
    <row r="19" spans="1:22" ht="21.75" customHeight="1">
      <c r="B19" s="24" t="s">
        <v>85</v>
      </c>
      <c r="J19" s="25"/>
      <c r="M19" s="27" t="s">
        <v>86</v>
      </c>
      <c r="N19" s="97" t="s">
        <v>87</v>
      </c>
      <c r="O19" s="98"/>
      <c r="Q19" s="26"/>
      <c r="U19" s="9" t="s">
        <v>88</v>
      </c>
      <c r="V19" s="133">
        <f>MAX(Q5:Q15)</f>
        <v>95</v>
      </c>
    </row>
    <row r="20" spans="1:22" ht="21.75" customHeight="1">
      <c r="A20" s="6"/>
      <c r="B20" s="28" t="s">
        <v>89</v>
      </c>
      <c r="C20" s="29"/>
      <c r="D20" s="29"/>
      <c r="E20" s="29"/>
      <c r="F20" s="29"/>
      <c r="G20" s="29"/>
      <c r="H20" s="29"/>
      <c r="I20" s="29"/>
      <c r="J20" s="30"/>
      <c r="M20" s="27" t="s">
        <v>90</v>
      </c>
      <c r="N20" s="97" t="s">
        <v>91</v>
      </c>
      <c r="O20" s="98"/>
      <c r="U20" s="9" t="s">
        <v>92</v>
      </c>
      <c r="V20" s="133">
        <f>MIN(Q5:Q15)</f>
        <v>73</v>
      </c>
    </row>
    <row r="21" spans="1:22" ht="21.75" customHeight="1">
      <c r="A21" s="17" t="s">
        <v>11</v>
      </c>
      <c r="B21" s="88" t="s">
        <v>93</v>
      </c>
      <c r="C21" s="89"/>
      <c r="D21" s="89"/>
      <c r="E21" s="90" t="s">
        <v>94</v>
      </c>
      <c r="F21" s="90"/>
      <c r="G21" s="90"/>
      <c r="H21" s="90"/>
      <c r="I21" s="90"/>
      <c r="J21" s="90"/>
      <c r="M21" s="27" t="s">
        <v>95</v>
      </c>
      <c r="N21" s="97" t="s">
        <v>96</v>
      </c>
      <c r="O21" s="98"/>
    </row>
    <row r="22" spans="1:22" ht="21.75" customHeight="1">
      <c r="A22" s="17" t="s">
        <v>11</v>
      </c>
      <c r="B22" s="88" t="s">
        <v>97</v>
      </c>
      <c r="C22" s="89"/>
      <c r="D22" s="89"/>
      <c r="E22" s="90" t="s">
        <v>98</v>
      </c>
      <c r="F22" s="90"/>
      <c r="G22" s="90"/>
      <c r="H22" s="90"/>
      <c r="I22" s="90"/>
      <c r="J22" s="90"/>
      <c r="M22" s="27" t="s">
        <v>99</v>
      </c>
      <c r="N22" s="97" t="s">
        <v>100</v>
      </c>
      <c r="O22" s="98"/>
    </row>
    <row r="23" spans="1:22" ht="21.75" customHeight="1">
      <c r="A23" s="17" t="s">
        <v>11</v>
      </c>
      <c r="B23" s="88" t="s">
        <v>101</v>
      </c>
      <c r="C23" s="89"/>
      <c r="D23" s="89"/>
      <c r="E23" s="90" t="s">
        <v>102</v>
      </c>
      <c r="F23" s="90"/>
      <c r="G23" s="90"/>
      <c r="H23" s="90"/>
      <c r="I23" s="90"/>
      <c r="J23" s="90"/>
      <c r="M23" s="31" t="s">
        <v>103</v>
      </c>
      <c r="N23" s="97" t="s">
        <v>104</v>
      </c>
      <c r="O23" s="98"/>
    </row>
    <row r="24" spans="1:22" ht="21.75" customHeight="1" thickBot="1">
      <c r="A24" s="17" t="s">
        <v>27</v>
      </c>
      <c r="B24" s="88" t="s">
        <v>105</v>
      </c>
      <c r="C24" s="89"/>
      <c r="D24" s="89"/>
      <c r="E24" s="90" t="s">
        <v>106</v>
      </c>
      <c r="F24" s="90"/>
      <c r="G24" s="90"/>
      <c r="H24" s="90"/>
      <c r="I24" s="90"/>
      <c r="J24" s="90"/>
      <c r="M24" s="32" t="s">
        <v>107</v>
      </c>
      <c r="N24" s="91" t="s">
        <v>108</v>
      </c>
      <c r="O24" s="92"/>
    </row>
    <row r="25" spans="1:22" ht="21.75" customHeight="1" thickTop="1">
      <c r="A25" s="17" t="s">
        <v>34</v>
      </c>
      <c r="B25" s="93" t="s">
        <v>109</v>
      </c>
      <c r="C25" s="93"/>
      <c r="D25" s="93"/>
      <c r="E25" s="94" t="s">
        <v>110</v>
      </c>
      <c r="F25" s="95"/>
      <c r="G25" s="95"/>
      <c r="H25" s="95"/>
      <c r="I25" s="95"/>
      <c r="J25" s="96"/>
      <c r="K25" s="33"/>
    </row>
    <row r="26" spans="1:22" ht="19.5" customHeight="1"/>
    <row r="27" spans="1:22" ht="19.5" customHeight="1"/>
    <row r="28" spans="1:22" ht="25.5" customHeight="1"/>
    <row r="29" spans="1:22" ht="19.5" customHeight="1"/>
    <row r="30" spans="1:22" ht="19.5" customHeight="1"/>
    <row r="31" spans="1:22" ht="19.5" customHeight="1"/>
    <row r="32" spans="1:22" ht="19.5" customHeight="1"/>
    <row r="33" ht="19.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25.5" customHeight="1"/>
    <row r="63" ht="25.5" customHeight="1"/>
    <row r="64" ht="25.5" customHeight="1"/>
    <row r="65" ht="25.5" customHeight="1"/>
    <row r="66" ht="25.5" customHeight="1"/>
    <row r="67" ht="25.5" customHeight="1"/>
    <row r="68" ht="25.5" customHeight="1"/>
    <row r="69" ht="25.5" customHeight="1"/>
    <row r="70" ht="25.5" customHeight="1"/>
    <row r="71" ht="25.5" customHeight="1"/>
    <row r="72" ht="25.5" customHeight="1"/>
    <row r="73" ht="25.5" customHeight="1"/>
  </sheetData>
  <mergeCells count="48">
    <mergeCell ref="B3:D3"/>
    <mergeCell ref="E3:J3"/>
    <mergeCell ref="M3:R3"/>
    <mergeCell ref="U3:V3"/>
    <mergeCell ref="B4:D4"/>
    <mergeCell ref="E4:J4"/>
    <mergeCell ref="B5:D5"/>
    <mergeCell ref="E5:J5"/>
    <mergeCell ref="B6:E6"/>
    <mergeCell ref="F6:J6"/>
    <mergeCell ref="B7:F7"/>
    <mergeCell ref="G7:J7"/>
    <mergeCell ref="B8:D8"/>
    <mergeCell ref="E8:J8"/>
    <mergeCell ref="B9:D9"/>
    <mergeCell ref="E9:J9"/>
    <mergeCell ref="B10:D10"/>
    <mergeCell ref="E10:J10"/>
    <mergeCell ref="B11:D11"/>
    <mergeCell ref="E11:J11"/>
    <mergeCell ref="B12:D12"/>
    <mergeCell ref="E12:J12"/>
    <mergeCell ref="B13:D13"/>
    <mergeCell ref="E13:J13"/>
    <mergeCell ref="B14:D14"/>
    <mergeCell ref="E14:J14"/>
    <mergeCell ref="B15:D15"/>
    <mergeCell ref="E15:J15"/>
    <mergeCell ref="B16:D16"/>
    <mergeCell ref="E16:J16"/>
    <mergeCell ref="M16:P16"/>
    <mergeCell ref="M18:O18"/>
    <mergeCell ref="N19:O19"/>
    <mergeCell ref="N20:O20"/>
    <mergeCell ref="B21:D21"/>
    <mergeCell ref="E21:J21"/>
    <mergeCell ref="N21:O21"/>
    <mergeCell ref="B22:D22"/>
    <mergeCell ref="E22:J22"/>
    <mergeCell ref="N22:O22"/>
    <mergeCell ref="B23:D23"/>
    <mergeCell ref="E23:J23"/>
    <mergeCell ref="N23:O23"/>
    <mergeCell ref="B24:D24"/>
    <mergeCell ref="E24:J24"/>
    <mergeCell ref="N24:O24"/>
    <mergeCell ref="B25:D25"/>
    <mergeCell ref="E25:J25"/>
  </mergeCells>
  <phoneticPr fontId="3" type="noConversion"/>
  <pageMargins left="0.17" right="0.13" top="0.33" bottom="0.3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6021-80D4-4A56-8D75-4E94EABC4E56}">
  <dimension ref="A1:Q32"/>
  <sheetViews>
    <sheetView topLeftCell="B22" workbookViewId="0">
      <selection activeCell="J30" sqref="J30"/>
    </sheetView>
  </sheetViews>
  <sheetFormatPr defaultColWidth="9" defaultRowHeight="14.4"/>
  <cols>
    <col min="1" max="1" width="8.59765625" style="2" customWidth="1"/>
    <col min="2" max="2" width="9.59765625" style="2" bestFit="1" customWidth="1"/>
    <col min="3" max="11" width="9" style="2"/>
    <col min="12" max="12" width="9.19921875" style="2" bestFit="1" customWidth="1"/>
    <col min="13" max="13" width="15.8984375" style="2" bestFit="1" customWidth="1"/>
    <col min="14" max="15" width="18.296875" style="2" bestFit="1" customWidth="1"/>
    <col min="16" max="16" width="14.8984375" style="2" customWidth="1"/>
    <col min="17" max="17" width="14.09765625" style="2" customWidth="1"/>
    <col min="18" max="16384" width="9" style="2"/>
  </cols>
  <sheetData>
    <row r="1" spans="1:17" ht="6.75" customHeight="1">
      <c r="A1" s="6"/>
    </row>
    <row r="2" spans="1:17" ht="23.25" customHeight="1" thickBot="1">
      <c r="A2" s="34" t="s">
        <v>3</v>
      </c>
    </row>
    <row r="3" spans="1:17" ht="23.25" customHeight="1" thickBot="1">
      <c r="A3" s="6" t="s">
        <v>11</v>
      </c>
      <c r="B3" s="35" t="s">
        <v>111</v>
      </c>
      <c r="C3" s="36"/>
      <c r="D3" s="36"/>
      <c r="E3" s="36"/>
      <c r="F3" s="36"/>
      <c r="K3" s="2" t="s">
        <v>112</v>
      </c>
      <c r="L3" s="37" t="s">
        <v>113</v>
      </c>
      <c r="M3" s="38" t="s">
        <v>114</v>
      </c>
      <c r="N3" s="39" t="s">
        <v>115</v>
      </c>
      <c r="O3" s="39" t="s">
        <v>116</v>
      </c>
      <c r="P3" s="39" t="s">
        <v>117</v>
      </c>
      <c r="Q3" s="40" t="s">
        <v>118</v>
      </c>
    </row>
    <row r="4" spans="1:17" ht="23.25" customHeight="1" thickTop="1" thickBot="1">
      <c r="A4" s="6"/>
      <c r="B4" s="41" t="s">
        <v>119</v>
      </c>
      <c r="L4" s="42" t="s">
        <v>120</v>
      </c>
      <c r="M4" s="43" t="s">
        <v>121</v>
      </c>
      <c r="N4" s="43" t="str">
        <f>LEFT(M4, 2)</f>
        <v>92</v>
      </c>
      <c r="O4" s="43" t="str">
        <f>MID(M4,3,2)</f>
        <v>06</v>
      </c>
      <c r="P4" s="43" t="str">
        <f>MID(M4,5,2)</f>
        <v>13</v>
      </c>
      <c r="Q4" s="44" t="str">
        <f>RIGHT(L4,2)</f>
        <v>나라</v>
      </c>
    </row>
    <row r="5" spans="1:17" ht="23.25" customHeight="1">
      <c r="A5" s="6"/>
      <c r="B5" s="41" t="s">
        <v>122</v>
      </c>
      <c r="M5" s="131"/>
    </row>
    <row r="6" spans="1:17" ht="23.25" customHeight="1">
      <c r="A6" s="6"/>
      <c r="B6" s="45" t="s">
        <v>123</v>
      </c>
    </row>
    <row r="7" spans="1:17" ht="23.25" customHeight="1" thickBot="1">
      <c r="A7" s="6"/>
      <c r="B7" s="46" t="s">
        <v>124</v>
      </c>
      <c r="K7" s="2" t="s">
        <v>125</v>
      </c>
    </row>
    <row r="8" spans="1:17" ht="23.25" customHeight="1">
      <c r="A8" s="6"/>
      <c r="B8" s="47" t="s">
        <v>126</v>
      </c>
      <c r="L8" s="119" t="s">
        <v>127</v>
      </c>
      <c r="M8" s="120"/>
      <c r="N8" s="48" t="s">
        <v>128</v>
      </c>
      <c r="O8" s="48" t="s">
        <v>129</v>
      </c>
      <c r="P8" s="123" t="s">
        <v>130</v>
      </c>
      <c r="Q8" s="124"/>
    </row>
    <row r="9" spans="1:17" ht="23.25" customHeight="1">
      <c r="A9" s="6"/>
      <c r="B9" s="47"/>
      <c r="L9" s="121"/>
      <c r="M9" s="122"/>
      <c r="N9" s="49" t="s">
        <v>131</v>
      </c>
      <c r="O9" s="49" t="s">
        <v>132</v>
      </c>
      <c r="P9" s="125" t="s">
        <v>133</v>
      </c>
      <c r="Q9" s="126"/>
    </row>
    <row r="10" spans="1:17" ht="23.25" customHeight="1">
      <c r="A10" s="6" t="s">
        <v>11</v>
      </c>
      <c r="B10" s="35" t="s">
        <v>134</v>
      </c>
      <c r="C10" s="36"/>
      <c r="D10" s="36"/>
      <c r="E10" s="36"/>
      <c r="L10" s="127" t="s">
        <v>135</v>
      </c>
      <c r="M10" s="111"/>
      <c r="N10" s="50" t="str">
        <f>UPPER(L10)</f>
        <v xml:space="preserve"> 아름다운 우리강산</v>
      </c>
      <c r="O10" s="50" t="str">
        <f>LOWER(L10)</f>
        <v xml:space="preserve"> 아름다운 우리강산</v>
      </c>
      <c r="P10" s="128" t="str">
        <f>PROPER(L10)</f>
        <v xml:space="preserve"> 아름다운 우리강산</v>
      </c>
      <c r="Q10" s="129"/>
    </row>
    <row r="11" spans="1:17" ht="23.25" customHeight="1">
      <c r="A11" s="6"/>
      <c r="B11" s="41" t="s">
        <v>136</v>
      </c>
      <c r="L11" s="127" t="s">
        <v>137</v>
      </c>
      <c r="M11" s="111"/>
      <c r="N11" s="50" t="str">
        <f t="shared" ref="N11:N12" si="0">UPPER(L11)</f>
        <v xml:space="preserve"> SEOUL KOREA</v>
      </c>
      <c r="O11" s="50" t="str">
        <f t="shared" ref="O11:O12" si="1">LOWER(L11)</f>
        <v xml:space="preserve"> seoul korea</v>
      </c>
      <c r="P11" s="128" t="str">
        <f t="shared" ref="P11:P12" si="2">PROPER(L11)</f>
        <v xml:space="preserve"> Seoul Korea</v>
      </c>
      <c r="Q11" s="129"/>
    </row>
    <row r="12" spans="1:17" ht="23.25" customHeight="1" thickBot="1">
      <c r="A12" s="6"/>
      <c r="B12" s="41" t="s">
        <v>138</v>
      </c>
      <c r="L12" s="117" t="s">
        <v>139</v>
      </c>
      <c r="M12" s="118"/>
      <c r="N12" s="50" t="str">
        <f t="shared" si="0"/>
        <v xml:space="preserve"> SEOUL KOREA</v>
      </c>
      <c r="O12" s="50" t="str">
        <f t="shared" si="1"/>
        <v xml:space="preserve"> seoul korea</v>
      </c>
      <c r="P12" s="128" t="str">
        <f t="shared" si="2"/>
        <v xml:space="preserve"> Seoul Korea</v>
      </c>
      <c r="Q12" s="129"/>
    </row>
    <row r="13" spans="1:17" ht="23.25" customHeight="1">
      <c r="A13" s="6"/>
      <c r="B13" s="41" t="s">
        <v>140</v>
      </c>
    </row>
    <row r="14" spans="1:17" ht="23.25" customHeight="1">
      <c r="A14" s="6"/>
      <c r="B14" s="41" t="s">
        <v>141</v>
      </c>
      <c r="L14" s="9" t="s">
        <v>142</v>
      </c>
      <c r="M14" s="135" t="s">
        <v>246</v>
      </c>
    </row>
    <row r="15" spans="1:17" ht="23.25" customHeight="1">
      <c r="A15" s="6"/>
      <c r="B15" s="41"/>
      <c r="L15" s="9" t="s">
        <v>118</v>
      </c>
      <c r="M15" s="134" t="s">
        <v>245</v>
      </c>
    </row>
    <row r="16" spans="1:17" ht="23.25" customHeight="1">
      <c r="A16" s="6"/>
      <c r="B16" s="35" t="s">
        <v>143</v>
      </c>
      <c r="C16" s="36"/>
    </row>
    <row r="17" spans="1:17" ht="23.25" customHeight="1">
      <c r="A17" s="6"/>
      <c r="B17" s="41" t="s">
        <v>144</v>
      </c>
      <c r="K17" s="2" t="s">
        <v>145</v>
      </c>
    </row>
    <row r="18" spans="1:17" ht="23.25" customHeight="1">
      <c r="A18" s="6"/>
      <c r="B18" s="41" t="s">
        <v>146</v>
      </c>
      <c r="L18" s="51" t="s">
        <v>147</v>
      </c>
      <c r="M18" s="51" t="s">
        <v>15</v>
      </c>
      <c r="N18" s="52" t="s">
        <v>148</v>
      </c>
      <c r="O18" s="53" t="s">
        <v>149</v>
      </c>
      <c r="P18" s="54" t="s">
        <v>150</v>
      </c>
      <c r="Q18"/>
    </row>
    <row r="19" spans="1:17" ht="23.25" customHeight="1">
      <c r="A19" s="6" t="s">
        <v>11</v>
      </c>
      <c r="B19" s="35" t="s">
        <v>151</v>
      </c>
      <c r="C19" s="36"/>
      <c r="L19" s="51">
        <v>1</v>
      </c>
      <c r="M19" s="55" t="s">
        <v>152</v>
      </c>
      <c r="N19" s="55" t="s">
        <v>153</v>
      </c>
      <c r="O19" s="23" t="str">
        <f>LEFT(N19,8)&amp;REPT("*",6)</f>
        <v>981119-2******</v>
      </c>
      <c r="P19" s="56" t="str">
        <f>MID(N19,3,2)&amp;"월 "&amp;MID(N19,5,2)&amp;"일"</f>
        <v>11월 19일</v>
      </c>
      <c r="Q19"/>
    </row>
    <row r="20" spans="1:17" ht="23.25" customHeight="1">
      <c r="A20" s="6"/>
      <c r="B20" s="47" t="s">
        <v>154</v>
      </c>
      <c r="L20" s="51">
        <v>2</v>
      </c>
      <c r="M20" s="55" t="s">
        <v>30</v>
      </c>
      <c r="N20" s="55" t="s">
        <v>155</v>
      </c>
      <c r="O20" s="23" t="str">
        <f t="shared" ref="O20:O28" si="3">LEFT(N20,8)&amp;REPT("*",6)</f>
        <v>990623-1******</v>
      </c>
      <c r="P20" s="56" t="str">
        <f t="shared" ref="P20:P28" si="4">MID(N20,3,2)&amp;"월 "&amp;MID(N20,5,2)&amp;"일"</f>
        <v>06월 23일</v>
      </c>
      <c r="Q20"/>
    </row>
    <row r="21" spans="1:17" ht="23.25" customHeight="1">
      <c r="A21" s="6"/>
      <c r="B21" s="35" t="s">
        <v>156</v>
      </c>
      <c r="C21" s="36"/>
      <c r="L21" s="51">
        <v>3</v>
      </c>
      <c r="M21" s="55" t="s">
        <v>157</v>
      </c>
      <c r="N21" s="55" t="s">
        <v>158</v>
      </c>
      <c r="O21" s="23" t="str">
        <f t="shared" si="3"/>
        <v>960412-1******</v>
      </c>
      <c r="P21" s="56" t="str">
        <f t="shared" si="4"/>
        <v>04월 12일</v>
      </c>
      <c r="Q21"/>
    </row>
    <row r="22" spans="1:17" ht="23.25" customHeight="1">
      <c r="A22" s="6"/>
      <c r="B22" s="47" t="s">
        <v>159</v>
      </c>
      <c r="L22" s="51">
        <v>1</v>
      </c>
      <c r="M22" s="55" t="s">
        <v>160</v>
      </c>
      <c r="N22" s="55" t="s">
        <v>161</v>
      </c>
      <c r="O22" s="23" t="str">
        <f t="shared" si="3"/>
        <v>981224-1******</v>
      </c>
      <c r="P22" s="56" t="str">
        <f t="shared" si="4"/>
        <v>12월 24일</v>
      </c>
      <c r="Q22"/>
    </row>
    <row r="23" spans="1:17" ht="23.25" customHeight="1">
      <c r="A23" s="6" t="s">
        <v>11</v>
      </c>
      <c r="B23" s="35" t="s">
        <v>162</v>
      </c>
      <c r="C23" s="36"/>
      <c r="L23" s="51">
        <v>2</v>
      </c>
      <c r="M23" s="55" t="s">
        <v>163</v>
      </c>
      <c r="N23" s="55" t="s">
        <v>164</v>
      </c>
      <c r="O23" s="23" t="str">
        <f t="shared" si="3"/>
        <v>970727-2******</v>
      </c>
      <c r="P23" s="56" t="str">
        <f t="shared" si="4"/>
        <v>07월 27일</v>
      </c>
      <c r="Q23"/>
    </row>
    <row r="24" spans="1:17" ht="23.25" customHeight="1">
      <c r="A24" s="57"/>
      <c r="B24" s="47" t="s">
        <v>165</v>
      </c>
      <c r="L24" s="51">
        <v>4</v>
      </c>
      <c r="M24" s="55" t="s">
        <v>166</v>
      </c>
      <c r="N24" s="55" t="s">
        <v>167</v>
      </c>
      <c r="O24" s="23" t="str">
        <f t="shared" si="3"/>
        <v>951230-2******</v>
      </c>
      <c r="P24" s="56" t="str">
        <f t="shared" si="4"/>
        <v>12월 30일</v>
      </c>
      <c r="Q24"/>
    </row>
    <row r="25" spans="1:17" ht="23.25" customHeight="1">
      <c r="A25" s="6" t="s">
        <v>11</v>
      </c>
      <c r="B25" s="2" t="s">
        <v>168</v>
      </c>
      <c r="C25" s="33"/>
      <c r="D25" s="33"/>
      <c r="E25" s="33"/>
      <c r="L25" s="51">
        <v>5</v>
      </c>
      <c r="M25" s="55" t="s">
        <v>169</v>
      </c>
      <c r="N25" s="55" t="s">
        <v>170</v>
      </c>
      <c r="O25" s="23" t="str">
        <f t="shared" si="3"/>
        <v>980303-2******</v>
      </c>
      <c r="P25" s="56" t="str">
        <f t="shared" si="4"/>
        <v>03월 03일</v>
      </c>
      <c r="Q25"/>
    </row>
    <row r="26" spans="1:17" ht="23.25" customHeight="1">
      <c r="A26" s="58"/>
      <c r="B26" s="59" t="s">
        <v>171</v>
      </c>
      <c r="C26" s="33"/>
      <c r="D26" s="33"/>
      <c r="E26" s="33"/>
      <c r="L26" s="51">
        <v>3</v>
      </c>
      <c r="M26" s="55" t="s">
        <v>172</v>
      </c>
      <c r="N26" s="55" t="s">
        <v>173</v>
      </c>
      <c r="O26" s="23" t="str">
        <f t="shared" si="3"/>
        <v>990118-1******</v>
      </c>
      <c r="P26" s="56" t="str">
        <f t="shared" si="4"/>
        <v>01월 18일</v>
      </c>
      <c r="Q26"/>
    </row>
    <row r="27" spans="1:17" ht="23.25" customHeight="1">
      <c r="A27" s="57"/>
      <c r="B27" s="60" t="s">
        <v>174</v>
      </c>
      <c r="D27" s="60" t="s">
        <v>175</v>
      </c>
      <c r="L27" s="51">
        <v>6</v>
      </c>
      <c r="M27" s="55" t="s">
        <v>176</v>
      </c>
      <c r="N27" s="55" t="s">
        <v>177</v>
      </c>
      <c r="O27" s="23" t="str">
        <f t="shared" si="3"/>
        <v>961020-1******</v>
      </c>
      <c r="P27" s="56" t="str">
        <f t="shared" si="4"/>
        <v>10월 20일</v>
      </c>
      <c r="Q27"/>
    </row>
    <row r="28" spans="1:17" ht="23.25" customHeight="1">
      <c r="B28" s="61" t="s">
        <v>178</v>
      </c>
      <c r="C28" s="36"/>
      <c r="D28" s="62"/>
      <c r="L28" s="51">
        <v>4</v>
      </c>
      <c r="M28" s="55" t="s">
        <v>179</v>
      </c>
      <c r="N28" s="55" t="s">
        <v>180</v>
      </c>
      <c r="O28" s="23" t="str">
        <f t="shared" si="3"/>
        <v>980923-1******</v>
      </c>
      <c r="P28" s="56" t="str">
        <f t="shared" si="4"/>
        <v>09월 23일</v>
      </c>
      <c r="Q28"/>
    </row>
    <row r="29" spans="1:17" ht="23.25" customHeight="1">
      <c r="B29" s="47" t="s">
        <v>181</v>
      </c>
      <c r="C29" s="47"/>
      <c r="D29" s="47"/>
    </row>
    <row r="30" spans="1:17" ht="23.25" customHeight="1">
      <c r="B30" s="61" t="s">
        <v>182</v>
      </c>
      <c r="C30" s="36"/>
      <c r="D30" s="62"/>
      <c r="L30" s="63">
        <v>12345</v>
      </c>
      <c r="M30" t="str">
        <f>TEXT(L30,"\#,##0")</f>
        <v>₩12,345</v>
      </c>
    </row>
    <row r="31" spans="1:17" ht="23.25" customHeight="1">
      <c r="B31" s="47" t="s">
        <v>183</v>
      </c>
      <c r="C31" s="47"/>
      <c r="D31" s="47"/>
      <c r="E31" s="47"/>
      <c r="L31" s="47"/>
    </row>
    <row r="32" spans="1:17" ht="24" customHeight="1"/>
  </sheetData>
  <mergeCells count="9">
    <mergeCell ref="L12:M12"/>
    <mergeCell ref="P12:Q12"/>
    <mergeCell ref="L8:M9"/>
    <mergeCell ref="P8:Q8"/>
    <mergeCell ref="P9:Q9"/>
    <mergeCell ref="L10:M10"/>
    <mergeCell ref="P10:Q10"/>
    <mergeCell ref="L11:M11"/>
    <mergeCell ref="P11:Q11"/>
  </mergeCells>
  <phoneticPr fontId="3" type="noConversion"/>
  <pageMargins left="0.23622047244094491" right="0.23622047244094491" top="0.3" bottom="0.27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02DB-9DE7-42F1-A9EB-F79420BA2AA2}">
  <dimension ref="A1:W76"/>
  <sheetViews>
    <sheetView tabSelected="1" topLeftCell="C19" workbookViewId="0">
      <selection activeCell="O23" sqref="O23"/>
    </sheetView>
  </sheetViews>
  <sheetFormatPr defaultColWidth="9" defaultRowHeight="14.4"/>
  <cols>
    <col min="1" max="1" width="10.69921875" style="65" customWidth="1"/>
    <col min="2" max="11" width="9" style="65"/>
    <col min="12" max="13" width="5.19921875" style="65" customWidth="1"/>
    <col min="14" max="14" width="9" style="65"/>
    <col min="15" max="15" width="9.59765625" style="65" bestFit="1" customWidth="1"/>
    <col min="16" max="16" width="10.5" style="65" customWidth="1"/>
    <col min="17" max="18" width="9.09765625" style="65" bestFit="1" customWidth="1"/>
    <col min="19" max="19" width="9.09765625" style="65" customWidth="1"/>
    <col min="20" max="16384" width="9" style="65"/>
  </cols>
  <sheetData>
    <row r="1" spans="1:18" ht="17.399999999999999">
      <c r="A1" s="64" t="s">
        <v>4</v>
      </c>
    </row>
    <row r="2" spans="1:18" ht="18" customHeight="1">
      <c r="N2" s="65" t="s">
        <v>112</v>
      </c>
      <c r="O2" s="66" t="s">
        <v>184</v>
      </c>
    </row>
    <row r="3" spans="1:18" ht="22.5" customHeight="1">
      <c r="P3" s="67"/>
      <c r="Q3" s="67"/>
      <c r="R3" s="67"/>
    </row>
    <row r="4" spans="1:18" ht="24" customHeight="1">
      <c r="A4" s="68" t="s">
        <v>185</v>
      </c>
      <c r="O4" s="69" t="s">
        <v>186</v>
      </c>
    </row>
    <row r="5" spans="1:18" ht="24" customHeight="1">
      <c r="A5" s="68" t="s">
        <v>27</v>
      </c>
      <c r="O5" s="70" t="s">
        <v>142</v>
      </c>
      <c r="P5" s="70" t="s">
        <v>118</v>
      </c>
      <c r="Q5" s="70" t="s">
        <v>187</v>
      </c>
      <c r="R5" s="70" t="s">
        <v>188</v>
      </c>
    </row>
    <row r="6" spans="1:18" ht="24" customHeight="1">
      <c r="A6" s="68" t="s">
        <v>11</v>
      </c>
      <c r="O6" s="70">
        <v>9878413</v>
      </c>
      <c r="P6" s="136" t="s">
        <v>247</v>
      </c>
      <c r="Q6" s="70">
        <v>86</v>
      </c>
      <c r="R6" s="70" t="str">
        <f>IF(Q6&gt;=90,"통과","재시험")</f>
        <v>재시험</v>
      </c>
    </row>
    <row r="7" spans="1:18" ht="24" customHeight="1">
      <c r="O7" s="70">
        <v>9970006</v>
      </c>
      <c r="P7" s="70" t="s">
        <v>189</v>
      </c>
      <c r="Q7" s="70">
        <v>98</v>
      </c>
      <c r="R7" s="70" t="str">
        <f t="shared" ref="R7:R13" si="0">IF(Q7&gt;=90,"통과","재시험")</f>
        <v>통과</v>
      </c>
    </row>
    <row r="8" spans="1:18" ht="24" customHeight="1">
      <c r="A8" s="71" t="s">
        <v>11</v>
      </c>
      <c r="B8" s="72" t="s">
        <v>190</v>
      </c>
      <c r="C8" s="65" t="s">
        <v>191</v>
      </c>
      <c r="O8" s="70">
        <v>9870014</v>
      </c>
      <c r="P8" s="70" t="s">
        <v>192</v>
      </c>
      <c r="Q8" s="70">
        <v>96</v>
      </c>
      <c r="R8" s="70" t="str">
        <f t="shared" si="0"/>
        <v>통과</v>
      </c>
    </row>
    <row r="9" spans="1:18" ht="18" customHeight="1">
      <c r="B9" s="72" t="s">
        <v>193</v>
      </c>
      <c r="C9" s="65" t="s">
        <v>194</v>
      </c>
      <c r="O9" s="70">
        <v>9870019</v>
      </c>
      <c r="P9" s="70" t="s">
        <v>195</v>
      </c>
      <c r="Q9" s="70">
        <v>58</v>
      </c>
      <c r="R9" s="70" t="str">
        <f t="shared" si="0"/>
        <v>재시험</v>
      </c>
    </row>
    <row r="10" spans="1:18" ht="18" customHeight="1">
      <c r="O10" s="70">
        <v>9771027</v>
      </c>
      <c r="P10" s="70" t="s">
        <v>196</v>
      </c>
      <c r="Q10" s="70">
        <v>85</v>
      </c>
      <c r="R10" s="70" t="str">
        <f t="shared" si="0"/>
        <v>재시험</v>
      </c>
    </row>
    <row r="11" spans="1:18" ht="18" customHeight="1">
      <c r="A11" s="71"/>
      <c r="O11" s="70">
        <v>9664104</v>
      </c>
      <c r="P11" s="70" t="s">
        <v>197</v>
      </c>
      <c r="Q11" s="70">
        <v>96</v>
      </c>
      <c r="R11" s="70" t="str">
        <f t="shared" si="0"/>
        <v>통과</v>
      </c>
    </row>
    <row r="12" spans="1:18" ht="18" customHeight="1">
      <c r="O12" s="70">
        <v>9870084</v>
      </c>
      <c r="P12" s="70" t="s">
        <v>198</v>
      </c>
      <c r="Q12" s="70">
        <v>68</v>
      </c>
      <c r="R12" s="70" t="str">
        <f t="shared" si="0"/>
        <v>재시험</v>
      </c>
    </row>
    <row r="13" spans="1:18" ht="18" customHeight="1">
      <c r="O13" s="70">
        <v>9977771</v>
      </c>
      <c r="P13" s="70" t="s">
        <v>199</v>
      </c>
      <c r="Q13" s="70">
        <v>98</v>
      </c>
      <c r="R13" s="70" t="str">
        <f t="shared" si="0"/>
        <v>통과</v>
      </c>
    </row>
    <row r="14" spans="1:18" ht="18" customHeight="1"/>
    <row r="15" spans="1:18" ht="18" customHeight="1"/>
    <row r="16" spans="1:18" ht="18" customHeight="1"/>
    <row r="17" spans="14:21" ht="18" customHeight="1">
      <c r="N17" s="65" t="s">
        <v>125</v>
      </c>
      <c r="O17" s="66" t="s">
        <v>200</v>
      </c>
    </row>
    <row r="18" spans="14:21" ht="18" customHeight="1">
      <c r="O18" s="66" t="s">
        <v>201</v>
      </c>
    </row>
    <row r="19" spans="14:21" ht="18" customHeight="1"/>
    <row r="20" spans="14:21" ht="18" customHeight="1">
      <c r="O20" s="73" t="s">
        <v>202</v>
      </c>
    </row>
    <row r="21" spans="14:21" ht="18" customHeight="1">
      <c r="O21" s="70" t="s">
        <v>113</v>
      </c>
      <c r="P21" s="70" t="s">
        <v>203</v>
      </c>
      <c r="Q21" s="70" t="s">
        <v>204</v>
      </c>
      <c r="R21" s="70" t="s">
        <v>187</v>
      </c>
      <c r="S21" s="70" t="s">
        <v>205</v>
      </c>
      <c r="T21" s="74" t="s">
        <v>188</v>
      </c>
      <c r="U21" s="74" t="s">
        <v>206</v>
      </c>
    </row>
    <row r="22" spans="14:21" ht="18" customHeight="1">
      <c r="O22" s="136" t="s">
        <v>247</v>
      </c>
      <c r="P22" s="70" t="s">
        <v>207</v>
      </c>
      <c r="Q22" s="75">
        <v>95</v>
      </c>
      <c r="R22" s="75">
        <v>95</v>
      </c>
      <c r="S22" s="75">
        <v>80</v>
      </c>
      <c r="T22" s="75" t="str">
        <f>IF(AND(Q22&gt;=40,R22&gt;=40,S21&gt;=40,AVERAGE(Q22:S22)&gt;=60),"합격","불합격")</f>
        <v>합격</v>
      </c>
      <c r="U22" s="70" t="str">
        <f>IF(OR(Q22&gt;=70,R22&gt;=70,S22&gt;=70,AVERAGE(Q22:S22)&gt;=80), "O", "X")</f>
        <v>O</v>
      </c>
    </row>
    <row r="23" spans="14:21" ht="18" customHeight="1">
      <c r="O23" s="70" t="s">
        <v>208</v>
      </c>
      <c r="P23" s="70" t="s">
        <v>209</v>
      </c>
      <c r="Q23" s="75">
        <v>70</v>
      </c>
      <c r="R23" s="75">
        <v>65</v>
      </c>
      <c r="S23" s="75">
        <v>75</v>
      </c>
      <c r="T23" s="75" t="str">
        <f t="shared" ref="T23:T31" si="1">IF(AND(Q23&gt;=40,R23&gt;=40,S22&gt;=40,AVERAGE(Q23:S23)&gt;=60),"합격","불합격")</f>
        <v>합격</v>
      </c>
      <c r="U23" s="70" t="str">
        <f t="shared" ref="U23:U31" si="2">IF(OR(Q23&gt;=70,R23&gt;=70,S23&gt;=70,AVERAGE(Q23:S23)&gt;=80), "O", "X")</f>
        <v>O</v>
      </c>
    </row>
    <row r="24" spans="14:21" ht="18" customHeight="1">
      <c r="O24" s="70" t="s">
        <v>210</v>
      </c>
      <c r="P24" s="70" t="s">
        <v>211</v>
      </c>
      <c r="Q24" s="75">
        <v>80</v>
      </c>
      <c r="R24" s="75">
        <v>75</v>
      </c>
      <c r="S24" s="75">
        <v>70</v>
      </c>
      <c r="T24" s="75" t="str">
        <f t="shared" si="1"/>
        <v>합격</v>
      </c>
      <c r="U24" s="70" t="str">
        <f t="shared" si="2"/>
        <v>O</v>
      </c>
    </row>
    <row r="25" spans="14:21" ht="18" customHeight="1">
      <c r="O25" s="70" t="s">
        <v>212</v>
      </c>
      <c r="P25" s="70" t="s">
        <v>209</v>
      </c>
      <c r="Q25" s="75">
        <v>45</v>
      </c>
      <c r="R25" s="75">
        <v>50</v>
      </c>
      <c r="S25" s="75">
        <v>55</v>
      </c>
      <c r="T25" s="75" t="str">
        <f t="shared" si="1"/>
        <v>불합격</v>
      </c>
      <c r="U25" s="70" t="str">
        <f t="shared" si="2"/>
        <v>X</v>
      </c>
    </row>
    <row r="26" spans="14:21" ht="18" customHeight="1">
      <c r="O26" s="70" t="s">
        <v>213</v>
      </c>
      <c r="P26" s="70" t="s">
        <v>211</v>
      </c>
      <c r="Q26" s="75">
        <v>55</v>
      </c>
      <c r="R26" s="75">
        <v>60</v>
      </c>
      <c r="S26" s="75">
        <v>50</v>
      </c>
      <c r="T26" s="75" t="str">
        <f t="shared" si="1"/>
        <v>불합격</v>
      </c>
      <c r="U26" s="70" t="str">
        <f t="shared" si="2"/>
        <v>X</v>
      </c>
    </row>
    <row r="27" spans="14:21" ht="18" customHeight="1">
      <c r="O27" s="70" t="s">
        <v>214</v>
      </c>
      <c r="P27" s="70" t="s">
        <v>215</v>
      </c>
      <c r="Q27" s="75">
        <v>85</v>
      </c>
      <c r="R27" s="75">
        <v>80</v>
      </c>
      <c r="S27" s="75">
        <v>96</v>
      </c>
      <c r="T27" s="75" t="str">
        <f t="shared" si="1"/>
        <v>합격</v>
      </c>
      <c r="U27" s="70" t="str">
        <f t="shared" si="2"/>
        <v>O</v>
      </c>
    </row>
    <row r="28" spans="14:21" ht="18" customHeight="1">
      <c r="O28" s="70" t="s">
        <v>216</v>
      </c>
      <c r="P28" s="70" t="s">
        <v>217</v>
      </c>
      <c r="Q28" s="75">
        <v>75</v>
      </c>
      <c r="R28" s="75">
        <v>80</v>
      </c>
      <c r="S28" s="75">
        <v>85</v>
      </c>
      <c r="T28" s="75" t="str">
        <f t="shared" si="1"/>
        <v>합격</v>
      </c>
      <c r="U28" s="70" t="str">
        <f t="shared" si="2"/>
        <v>O</v>
      </c>
    </row>
    <row r="29" spans="14:21" ht="18" customHeight="1">
      <c r="O29" s="70" t="s">
        <v>218</v>
      </c>
      <c r="P29" s="70" t="s">
        <v>211</v>
      </c>
      <c r="Q29" s="75">
        <v>80</v>
      </c>
      <c r="R29" s="75">
        <v>80</v>
      </c>
      <c r="S29" s="75">
        <v>86</v>
      </c>
      <c r="T29" s="75" t="str">
        <f t="shared" si="1"/>
        <v>합격</v>
      </c>
      <c r="U29" s="70" t="str">
        <f t="shared" si="2"/>
        <v>O</v>
      </c>
    </row>
    <row r="30" spans="14:21" ht="18" customHeight="1">
      <c r="O30" s="70" t="s">
        <v>219</v>
      </c>
      <c r="P30" s="70" t="s">
        <v>215</v>
      </c>
      <c r="Q30" s="75">
        <v>90</v>
      </c>
      <c r="R30" s="75">
        <v>85</v>
      </c>
      <c r="S30" s="75">
        <v>92</v>
      </c>
      <c r="T30" s="75" t="str">
        <f t="shared" si="1"/>
        <v>합격</v>
      </c>
      <c r="U30" s="70" t="str">
        <f t="shared" si="2"/>
        <v>O</v>
      </c>
    </row>
    <row r="31" spans="14:21" ht="18" customHeight="1">
      <c r="O31" s="70" t="s">
        <v>220</v>
      </c>
      <c r="P31" s="70" t="s">
        <v>207</v>
      </c>
      <c r="Q31" s="75">
        <v>95</v>
      </c>
      <c r="R31" s="75">
        <v>100</v>
      </c>
      <c r="S31" s="75">
        <v>87</v>
      </c>
      <c r="T31" s="75" t="str">
        <f t="shared" si="1"/>
        <v>합격</v>
      </c>
      <c r="U31" s="70" t="str">
        <f t="shared" si="2"/>
        <v>O</v>
      </c>
    </row>
    <row r="32" spans="14:21" ht="18" customHeight="1"/>
    <row r="33" spans="7:20" ht="18" customHeight="1">
      <c r="G33" s="73"/>
    </row>
    <row r="34" spans="7:20" ht="18" customHeight="1">
      <c r="N34" s="65" t="s">
        <v>145</v>
      </c>
      <c r="O34" s="65" t="s">
        <v>221</v>
      </c>
    </row>
    <row r="35" spans="7:20" ht="18" customHeight="1"/>
    <row r="36" spans="7:20" ht="18" customHeight="1">
      <c r="O36" s="76" t="s">
        <v>222</v>
      </c>
    </row>
    <row r="37" spans="7:20" ht="18" customHeight="1">
      <c r="O37" s="70" t="s">
        <v>223</v>
      </c>
      <c r="P37" s="70" t="s">
        <v>224</v>
      </c>
      <c r="Q37" s="70" t="s">
        <v>225</v>
      </c>
      <c r="R37" s="77" t="s">
        <v>226</v>
      </c>
      <c r="S37" s="78" t="s">
        <v>227</v>
      </c>
      <c r="T37" s="79" t="s">
        <v>228</v>
      </c>
    </row>
    <row r="38" spans="7:20" ht="18" customHeight="1">
      <c r="O38" s="70">
        <v>200301</v>
      </c>
      <c r="P38" s="80">
        <v>8</v>
      </c>
      <c r="Q38" s="80">
        <v>85</v>
      </c>
      <c r="R38" s="81">
        <v>83</v>
      </c>
      <c r="S38" s="82">
        <f>SUM(P38:R38)</f>
        <v>176</v>
      </c>
      <c r="T38" s="83" t="str">
        <f>IF(RANK(S38,$S$38:$S$44,0)&lt;=3,"상위권",IF(RANK(S38,$S$38:$S$44,0)&lt;=5,"중위권","하위권"))</f>
        <v>상위권</v>
      </c>
    </row>
    <row r="39" spans="7:20" ht="18" customHeight="1">
      <c r="O39" s="70">
        <v>200302</v>
      </c>
      <c r="P39" s="80">
        <v>9</v>
      </c>
      <c r="Q39" s="80">
        <v>79</v>
      </c>
      <c r="R39" s="81">
        <v>86</v>
      </c>
      <c r="S39" s="82">
        <f t="shared" ref="S39:S44" si="3">SUM(P39:R39)</f>
        <v>174</v>
      </c>
      <c r="T39" s="83" t="str">
        <f t="shared" ref="T39:T44" si="4">IF(RANK(S39,$S$38:$S$44,0)&lt;=3,"상위권",IF(RANK(S39,$S$38:$S$44,0)&lt;=5,"중위권","하위권"))</f>
        <v>중위권</v>
      </c>
    </row>
    <row r="40" spans="7:20" ht="18" customHeight="1">
      <c r="O40" s="70">
        <v>200303</v>
      </c>
      <c r="P40" s="80">
        <v>10</v>
      </c>
      <c r="Q40" s="80">
        <v>68</v>
      </c>
      <c r="R40" s="81">
        <v>75</v>
      </c>
      <c r="S40" s="82">
        <f t="shared" si="3"/>
        <v>153</v>
      </c>
      <c r="T40" s="83" t="str">
        <f t="shared" si="4"/>
        <v>하위권</v>
      </c>
    </row>
    <row r="41" spans="7:20" ht="18" customHeight="1">
      <c r="O41" s="70">
        <v>200304</v>
      </c>
      <c r="P41" s="80">
        <v>7</v>
      </c>
      <c r="Q41" s="80">
        <v>91</v>
      </c>
      <c r="R41" s="81">
        <v>86</v>
      </c>
      <c r="S41" s="82">
        <f t="shared" si="3"/>
        <v>184</v>
      </c>
      <c r="T41" s="83" t="str">
        <f t="shared" si="4"/>
        <v>상위권</v>
      </c>
    </row>
    <row r="42" spans="7:20" ht="18" customHeight="1">
      <c r="O42" s="70">
        <v>200305</v>
      </c>
      <c r="P42" s="80">
        <v>9</v>
      </c>
      <c r="Q42" s="80">
        <v>89</v>
      </c>
      <c r="R42" s="81">
        <v>88</v>
      </c>
      <c r="S42" s="82">
        <f t="shared" si="3"/>
        <v>186</v>
      </c>
      <c r="T42" s="83" t="str">
        <f t="shared" si="4"/>
        <v>상위권</v>
      </c>
    </row>
    <row r="43" spans="7:20" ht="18" customHeight="1">
      <c r="O43" s="70">
        <v>200306</v>
      </c>
      <c r="P43" s="80">
        <v>10</v>
      </c>
      <c r="Q43" s="80">
        <v>72</v>
      </c>
      <c r="R43" s="81">
        <v>82</v>
      </c>
      <c r="S43" s="82">
        <f t="shared" si="3"/>
        <v>164</v>
      </c>
      <c r="T43" s="83" t="str">
        <f t="shared" si="4"/>
        <v>중위권</v>
      </c>
    </row>
    <row r="44" spans="7:20" ht="18" customHeight="1">
      <c r="O44" s="70">
        <v>200307</v>
      </c>
      <c r="P44" s="80">
        <v>7</v>
      </c>
      <c r="Q44" s="80">
        <v>54</v>
      </c>
      <c r="R44" s="81">
        <v>78</v>
      </c>
      <c r="S44" s="82">
        <f t="shared" si="3"/>
        <v>139</v>
      </c>
      <c r="T44" s="83" t="str">
        <f t="shared" si="4"/>
        <v>하위권</v>
      </c>
    </row>
    <row r="45" spans="7:20" ht="18" customHeight="1"/>
    <row r="46" spans="7:20" ht="18" customHeight="1"/>
    <row r="47" spans="7:20" ht="24.75" customHeight="1">
      <c r="N47" s="65" t="s">
        <v>229</v>
      </c>
      <c r="O47" s="65" t="s">
        <v>230</v>
      </c>
    </row>
    <row r="48" spans="7:20" ht="24.75" customHeight="1">
      <c r="O48" s="65" t="s">
        <v>231</v>
      </c>
    </row>
    <row r="49" spans="14:23" ht="18" customHeight="1"/>
    <row r="50" spans="14:23" ht="18" customHeight="1">
      <c r="O50" s="84" t="s">
        <v>232</v>
      </c>
      <c r="P50" s="85"/>
      <c r="Q50" s="85"/>
      <c r="R50" s="85"/>
      <c r="S50" s="85"/>
    </row>
    <row r="51" spans="14:23" ht="21" customHeight="1">
      <c r="O51" s="86" t="s">
        <v>233</v>
      </c>
      <c r="P51" s="86" t="s">
        <v>234</v>
      </c>
      <c r="Q51" s="86" t="s">
        <v>235</v>
      </c>
      <c r="R51" s="86" t="s">
        <v>236</v>
      </c>
      <c r="S51" s="87" t="s">
        <v>228</v>
      </c>
    </row>
    <row r="52" spans="14:23" ht="21" customHeight="1">
      <c r="O52" s="86" t="s">
        <v>237</v>
      </c>
      <c r="P52" s="86">
        <v>90</v>
      </c>
      <c r="Q52" s="86">
        <v>78</v>
      </c>
      <c r="R52" s="86">
        <f>AVERAGE(P52:Q52)</f>
        <v>84</v>
      </c>
      <c r="S52" s="86" t="str">
        <f>IF(OR(P52&lt;70,Q52&lt;70,R52&lt;70), "탈락", "통과")</f>
        <v>통과</v>
      </c>
    </row>
    <row r="53" spans="14:23" ht="21" customHeight="1">
      <c r="O53" s="86" t="s">
        <v>238</v>
      </c>
      <c r="P53" s="86">
        <v>78</v>
      </c>
      <c r="Q53" s="86">
        <v>80</v>
      </c>
      <c r="R53" s="86">
        <f t="shared" ref="R53:R58" si="5">AVERAGE(P53:Q53)</f>
        <v>79</v>
      </c>
      <c r="S53" s="86" t="str">
        <f t="shared" ref="S53:S58" si="6">IF(OR(P53&lt;70,Q53&lt;70,R53&lt;70), "탈락", "통과")</f>
        <v>통과</v>
      </c>
    </row>
    <row r="54" spans="14:23" ht="21" customHeight="1">
      <c r="O54" s="86" t="s">
        <v>239</v>
      </c>
      <c r="P54" s="86">
        <v>92</v>
      </c>
      <c r="Q54" s="86">
        <v>70</v>
      </c>
      <c r="R54" s="86">
        <f t="shared" si="5"/>
        <v>81</v>
      </c>
      <c r="S54" s="86" t="str">
        <f t="shared" si="6"/>
        <v>통과</v>
      </c>
    </row>
    <row r="55" spans="14:23" ht="21" customHeight="1">
      <c r="O55" s="86" t="s">
        <v>240</v>
      </c>
      <c r="P55" s="86">
        <v>45</v>
      </c>
      <c r="Q55" s="86">
        <v>34</v>
      </c>
      <c r="R55" s="86">
        <f t="shared" si="5"/>
        <v>39.5</v>
      </c>
      <c r="S55" s="86" t="str">
        <f t="shared" si="6"/>
        <v>탈락</v>
      </c>
    </row>
    <row r="56" spans="14:23" ht="21" customHeight="1">
      <c r="O56" s="86" t="s">
        <v>241</v>
      </c>
      <c r="P56" s="86">
        <v>56</v>
      </c>
      <c r="Q56" s="86">
        <v>45</v>
      </c>
      <c r="R56" s="86">
        <f t="shared" si="5"/>
        <v>50.5</v>
      </c>
      <c r="S56" s="86" t="str">
        <f t="shared" si="6"/>
        <v>탈락</v>
      </c>
    </row>
    <row r="57" spans="14:23" ht="21" customHeight="1">
      <c r="O57" s="86" t="s">
        <v>242</v>
      </c>
      <c r="P57" s="86">
        <v>77</v>
      </c>
      <c r="Q57" s="86">
        <v>78</v>
      </c>
      <c r="R57" s="86">
        <f t="shared" si="5"/>
        <v>77.5</v>
      </c>
      <c r="S57" s="86" t="str">
        <f t="shared" si="6"/>
        <v>통과</v>
      </c>
    </row>
    <row r="58" spans="14:23" ht="21" customHeight="1">
      <c r="O58" s="86" t="s">
        <v>243</v>
      </c>
      <c r="P58" s="86">
        <v>89</v>
      </c>
      <c r="Q58" s="86">
        <v>66</v>
      </c>
      <c r="R58" s="86">
        <f t="shared" si="5"/>
        <v>77.5</v>
      </c>
      <c r="S58" s="86" t="str">
        <f t="shared" si="6"/>
        <v>탈락</v>
      </c>
    </row>
    <row r="59" spans="14:23" ht="18" customHeight="1"/>
    <row r="61" spans="14:23"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4:23"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4:23"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4:23"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4:23"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4:23"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4:23"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4:23"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4:23"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4:23"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4:23"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4:23"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4:23"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4:23"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4:23"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4:23">
      <c r="N76" s="2"/>
      <c r="O76" s="2"/>
      <c r="P76" s="2"/>
      <c r="Q76" s="2"/>
      <c r="R76" s="2"/>
      <c r="S76" s="2"/>
      <c r="T76" s="2"/>
      <c r="U76" s="2"/>
      <c r="V76" s="2"/>
      <c r="W76" s="2"/>
    </row>
  </sheetData>
  <phoneticPr fontId="3" type="noConversion"/>
  <pageMargins left="0.25" right="0.25" top="0.48" bottom="0.4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수업내용</vt:lpstr>
      <vt:lpstr>통계함수</vt:lpstr>
      <vt:lpstr>텍스트함수</vt:lpstr>
      <vt:lpstr>논리함수</vt:lpstr>
      <vt:lpstr>논리함수!Print_Area</vt:lpstr>
      <vt:lpstr>수업내용!Print_Area</vt:lpstr>
      <vt:lpstr>텍스트함수!Print_Area</vt:lpstr>
      <vt:lpstr>통계함수!Print_Area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혜숙</dc:creator>
  <cp:lastModifiedBy>kim</cp:lastModifiedBy>
  <dcterms:created xsi:type="dcterms:W3CDTF">2020-10-10T08:09:38Z</dcterms:created>
  <dcterms:modified xsi:type="dcterms:W3CDTF">2020-10-18T07:31:22Z</dcterms:modified>
</cp:coreProperties>
</file>