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sefalee/Projects/AutoSDA/Templates/"/>
    </mc:Choice>
  </mc:AlternateContent>
  <xr:revisionPtr revIDLastSave="0" documentId="8_{29882C5E-1D7A-B64E-9813-23A81B849FF7}" xr6:coauthVersionLast="47" xr6:coauthVersionMax="47" xr10:uidLastSave="{00000000-0000-0000-0000-000000000000}"/>
  <bookViews>
    <workbookView xWindow="0" yWindow="760" windowWidth="30240" windowHeight="17480" activeTab="3" xr2:uid="{17BD1B49-12F6-3343-B603-88C40E307AC8}"/>
  </bookViews>
  <sheets>
    <sheet name="Geometry" sheetId="1" r:id="rId1"/>
    <sheet name="XGrid" sheetId="2" r:id="rId2"/>
    <sheet name="YGrid" sheetId="3" r:id="rId3"/>
    <sheet name="Loads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B20" i="4"/>
  <c r="B19" i="4"/>
  <c r="E20" i="4" l="1"/>
  <c r="C20" i="4"/>
  <c r="D20" i="4" s="1"/>
  <c r="E19" i="4"/>
  <c r="C19" i="4"/>
  <c r="B8" i="4"/>
  <c r="J8" i="4" s="1"/>
  <c r="B7" i="4"/>
  <c r="J9" i="4"/>
  <c r="I9" i="4"/>
  <c r="H9" i="4"/>
  <c r="G9" i="4"/>
  <c r="F9" i="4"/>
  <c r="E9" i="4"/>
  <c r="D9" i="4"/>
  <c r="C9" i="4"/>
  <c r="B9" i="4"/>
  <c r="H7" i="4"/>
  <c r="J11" i="1"/>
  <c r="I11" i="1"/>
  <c r="G12" i="1"/>
  <c r="H12" i="1" s="1"/>
  <c r="I12" i="1" s="1"/>
  <c r="E11" i="1"/>
  <c r="B12" i="1"/>
  <c r="F12" i="1" s="1"/>
  <c r="J12" i="1" s="1"/>
  <c r="B11" i="1"/>
  <c r="H11" i="1" s="1"/>
  <c r="R17" i="3"/>
  <c r="Q17" i="3"/>
  <c r="P17" i="3"/>
  <c r="O17" i="3"/>
  <c r="N17" i="3"/>
  <c r="M17" i="3"/>
  <c r="J17" i="3"/>
  <c r="I17" i="3"/>
  <c r="H17" i="3"/>
  <c r="G17" i="3"/>
  <c r="F17" i="3"/>
  <c r="E17" i="3"/>
  <c r="D17" i="3"/>
  <c r="V16" i="3"/>
  <c r="C15" i="3"/>
  <c r="B17" i="3" s="1"/>
  <c r="T12" i="3"/>
  <c r="T10" i="3"/>
  <c r="T8" i="3"/>
  <c r="T6" i="3"/>
  <c r="T5" i="3"/>
  <c r="T4" i="3"/>
  <c r="R4" i="3"/>
  <c r="L4" i="3"/>
  <c r="J4" i="3"/>
  <c r="H4" i="3"/>
  <c r="F4" i="3"/>
  <c r="D4" i="3"/>
  <c r="C4" i="3"/>
  <c r="S3" i="3"/>
  <c r="Q3" i="3"/>
  <c r="O3" i="3"/>
  <c r="M3" i="3"/>
  <c r="K3" i="3"/>
  <c r="I3" i="3"/>
  <c r="G3" i="3"/>
  <c r="E3" i="3"/>
  <c r="T2" i="3"/>
  <c r="J17" i="2"/>
  <c r="I17" i="2"/>
  <c r="F17" i="2"/>
  <c r="T16" i="2"/>
  <c r="T15" i="2"/>
  <c r="R15" i="2"/>
  <c r="P15" i="2"/>
  <c r="S17" i="2" s="1"/>
  <c r="N15" i="2"/>
  <c r="L15" i="2"/>
  <c r="L17" i="2" s="1"/>
  <c r="K15" i="2"/>
  <c r="K17" i="2" s="1"/>
  <c r="J15" i="2"/>
  <c r="I15" i="2"/>
  <c r="E15" i="2"/>
  <c r="H17" i="2" s="1"/>
  <c r="R12" i="2"/>
  <c r="P12" i="2"/>
  <c r="N12" i="2"/>
  <c r="R10" i="2"/>
  <c r="P10" i="2"/>
  <c r="N10" i="2"/>
  <c r="R8" i="2"/>
  <c r="P8" i="2"/>
  <c r="N8" i="2"/>
  <c r="R6" i="2"/>
  <c r="P6" i="2"/>
  <c r="N6" i="2"/>
  <c r="R5" i="2"/>
  <c r="P5" i="2"/>
  <c r="N5" i="2"/>
  <c r="K4" i="2"/>
  <c r="I4" i="2"/>
  <c r="S3" i="2"/>
  <c r="R3" i="2"/>
  <c r="Q3" i="2"/>
  <c r="P3" i="2"/>
  <c r="O3" i="2"/>
  <c r="H3" i="2"/>
  <c r="G3" i="2"/>
  <c r="F3" i="2"/>
  <c r="E3" i="2"/>
  <c r="D3" i="2"/>
  <c r="C3" i="2"/>
  <c r="N3" i="2" s="1"/>
  <c r="R2" i="2"/>
  <c r="P2" i="2"/>
  <c r="N2" i="2"/>
  <c r="B5" i="1"/>
  <c r="B4" i="1"/>
  <c r="B3" i="1"/>
  <c r="F8" i="4" l="1"/>
  <c r="G8" i="4"/>
  <c r="D7" i="4"/>
  <c r="E7" i="4"/>
  <c r="D11" i="1"/>
  <c r="T15" i="3"/>
  <c r="V15" i="3"/>
  <c r="B17" i="2"/>
  <c r="M17" i="2"/>
  <c r="D17" i="2"/>
  <c r="O17" i="2"/>
  <c r="Q17" i="2"/>
  <c r="I7" i="4" l="1"/>
  <c r="J7" i="4"/>
  <c r="I8" i="4"/>
  <c r="H8" i="4"/>
  <c r="U17" i="3"/>
  <c r="S17" i="3"/>
  <c r="T17" i="2"/>
  <c r="V17" i="3" l="1"/>
  <c r="C14" i="4" l="1"/>
  <c r="C16" i="4"/>
  <c r="C13" i="4"/>
  <c r="C15" i="4"/>
  <c r="B14" i="4"/>
  <c r="B15" i="4"/>
  <c r="B13" i="4"/>
  <c r="B16" i="4"/>
  <c r="F15" i="4"/>
  <c r="F14" i="4"/>
  <c r="F13" i="4"/>
  <c r="F16" i="4"/>
  <c r="I15" i="4"/>
  <c r="I14" i="4"/>
  <c r="I13" i="4"/>
  <c r="I16" i="4"/>
  <c r="E15" i="4"/>
  <c r="E14" i="4"/>
  <c r="E13" i="4"/>
  <c r="E16" i="4"/>
  <c r="J14" i="4"/>
  <c r="J16" i="4"/>
  <c r="J13" i="4"/>
  <c r="J15" i="4"/>
  <c r="H15" i="4"/>
  <c r="H14" i="4"/>
  <c r="H13" i="4"/>
  <c r="H16" i="4"/>
  <c r="D15" i="4"/>
  <c r="D14" i="4"/>
  <c r="D13" i="4"/>
  <c r="D16" i="4"/>
  <c r="G16" i="4"/>
  <c r="G15" i="4"/>
  <c r="G13" i="4"/>
  <c r="G14" i="4"/>
</calcChain>
</file>

<file path=xl/sharedStrings.xml><?xml version="1.0" encoding="utf-8"?>
<sst xmlns="http://schemas.openxmlformats.org/spreadsheetml/2006/main" count="120" uniqueCount="92">
  <si>
    <t>MFD</t>
  </si>
  <si>
    <t>length</t>
  </si>
  <si>
    <t>width</t>
  </si>
  <si>
    <t xml:space="preserve">Floor Area </t>
  </si>
  <si>
    <t>ft^2</t>
  </si>
  <si>
    <t>floorMaximumXDimension</t>
  </si>
  <si>
    <t>in</t>
  </si>
  <si>
    <t>floorMaximumZDimension</t>
  </si>
  <si>
    <t>Num of Stories</t>
  </si>
  <si>
    <t>Num X Grids</t>
  </si>
  <si>
    <t>Num Y Grids</t>
  </si>
  <si>
    <t>Grid A</t>
  </si>
  <si>
    <t>Grid B</t>
  </si>
  <si>
    <t>Grid C</t>
  </si>
  <si>
    <t>Total</t>
  </si>
  <si>
    <t>Panel 1 (X1)</t>
  </si>
  <si>
    <t>NSC Ext</t>
  </si>
  <si>
    <t>Panel 2 (X2)</t>
  </si>
  <si>
    <t>Panel 3( X3)</t>
  </si>
  <si>
    <t>Panel 4 (X4)</t>
  </si>
  <si>
    <t>Panel 5 (X5A+B)</t>
  </si>
  <si>
    <t>Panel 6 (X6A+B)</t>
  </si>
  <si>
    <t>Panel 7 (X1)</t>
  </si>
  <si>
    <t>Panel 8 (X2)</t>
  </si>
  <si>
    <t>Panel 9( X3)</t>
  </si>
  <si>
    <t>Panel 10 (X4)</t>
  </si>
  <si>
    <t>x</t>
  </si>
  <si>
    <t>z</t>
  </si>
  <si>
    <t>Height</t>
  </si>
  <si>
    <t>Opensees Tag 1st story</t>
  </si>
  <si>
    <t>Tag Interior 1st story</t>
  </si>
  <si>
    <t>Opensees Tag 2nd story</t>
  </si>
  <si>
    <t>Tag Interior 2nd story</t>
  </si>
  <si>
    <t>Opensees Tag 3rd story</t>
  </si>
  <si>
    <t>Tag Interior 3rd story</t>
  </si>
  <si>
    <t>Opensees Tag 4th story</t>
  </si>
  <si>
    <t>Tag Interior 4th story</t>
  </si>
  <si>
    <t>Pinching4 Index</t>
  </si>
  <si>
    <t>Length</t>
  </si>
  <si>
    <t>Load Ratio per Grid</t>
  </si>
  <si>
    <t>Load Ratio per Wall</t>
  </si>
  <si>
    <t>Grid 1</t>
  </si>
  <si>
    <t>Grid 2</t>
  </si>
  <si>
    <t>Grid 3</t>
  </si>
  <si>
    <t>Grid 4</t>
  </si>
  <si>
    <t>Grid 5</t>
  </si>
  <si>
    <t>Grid 6</t>
  </si>
  <si>
    <t>Grid 7</t>
  </si>
  <si>
    <t>Panel 1 (Y1)</t>
  </si>
  <si>
    <t>Panel 2 (Y2)</t>
  </si>
  <si>
    <t>Panel 3 (Y5)</t>
  </si>
  <si>
    <t>Panel 4 (Y6)</t>
  </si>
  <si>
    <t>Panel 5 (Y3A)</t>
  </si>
  <si>
    <t>Panel 6 (Y4A)</t>
  </si>
  <si>
    <t>Panel 5 (Y3AB)</t>
  </si>
  <si>
    <t>Panel 6 (Y4B)</t>
  </si>
  <si>
    <t>Panel 7 (Y7)</t>
  </si>
  <si>
    <t>Panel 8 (Y8)</t>
  </si>
  <si>
    <t>Panel 9 (Y3A)</t>
  </si>
  <si>
    <t>Panel 10 (Y4A)</t>
  </si>
  <si>
    <t>Panel 11 (Y5)</t>
  </si>
  <si>
    <t>Panel 12 (Y6)</t>
  </si>
  <si>
    <t>Panel 13 (Y1)</t>
  </si>
  <si>
    <t>Panel 14 (Y2)</t>
  </si>
  <si>
    <t>Leaning Column Nodes</t>
  </si>
  <si>
    <t>X</t>
  </si>
  <si>
    <t>Z</t>
  </si>
  <si>
    <t>center point</t>
  </si>
  <si>
    <t>Archetype</t>
  </si>
  <si>
    <t>Floor Live Load (Psf)</t>
  </si>
  <si>
    <t>Floor dead load including partitions (psf)</t>
  </si>
  <si>
    <t>Roof Dead Load (psf)</t>
  </si>
  <si>
    <t>Exterior Wall Deal Load (psf0</t>
  </si>
  <si>
    <t>COM</t>
  </si>
  <si>
    <t>SFD</t>
  </si>
  <si>
    <t>Area (ft^2)</t>
  </si>
  <si>
    <t>Leaning Column Weight</t>
  </si>
  <si>
    <t xml:space="preserve">Floor </t>
  </si>
  <si>
    <t>First</t>
  </si>
  <si>
    <t>Second</t>
  </si>
  <si>
    <t>Third</t>
  </si>
  <si>
    <t>Roof</t>
  </si>
  <si>
    <t>Total Wall Lengths (ft)</t>
  </si>
  <si>
    <t>1st Story</t>
  </si>
  <si>
    <t>2nd Story</t>
  </si>
  <si>
    <t>3rd Story</t>
  </si>
  <si>
    <t>4th Story</t>
  </si>
  <si>
    <t xml:space="preserve">X-axis </t>
  </si>
  <si>
    <t>Z-axis</t>
  </si>
  <si>
    <t>Floor</t>
  </si>
  <si>
    <t>FloorWeights</t>
  </si>
  <si>
    <t>Ref: ATC 116 Table A-10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</si>
</sst>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1" fillId="6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7</xdr:col>
      <xdr:colOff>385047</xdr:colOff>
      <xdr:row>34</xdr:row>
      <xdr:rowOff>126092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841EB8-858C-B24B-A14B-7226DC215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51200"/>
          <a:ext cx="7014447" cy="378369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18</xdr:col>
      <xdr:colOff>316942</xdr:colOff>
      <xdr:row>49</xdr:row>
      <xdr:rowOff>87052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786358-3613-184D-AA4F-358D9F863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5900" y="3251200"/>
          <a:ext cx="6920942" cy="67926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od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ometry"/>
      <sheetName val="Loads"/>
    </sheetNames>
    <sheetDataSet>
      <sheetData sheetId="0">
        <row r="3">
          <cell r="B3">
            <v>4608</v>
          </cell>
        </row>
        <row r="4">
          <cell r="B4">
            <v>1152</v>
          </cell>
        </row>
        <row r="5">
          <cell r="B5">
            <v>576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2A15-E8BA-4249-8B7F-B15528942A30}">
  <dimension ref="A1:J13"/>
  <sheetViews>
    <sheetView workbookViewId="0">
      <selection activeCell="O7" sqref="O7"/>
    </sheetView>
  </sheetViews>
  <sheetFormatPr baseColWidth="10" defaultRowHeight="16" x14ac:dyDescent="0.2"/>
  <cols>
    <col min="1" max="1" width="22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</row>
    <row r="2" spans="1:10" x14ac:dyDescent="0.2">
      <c r="A2" s="1"/>
      <c r="B2" s="1">
        <v>96</v>
      </c>
      <c r="C2" s="1">
        <v>48</v>
      </c>
    </row>
    <row r="3" spans="1:10" x14ac:dyDescent="0.2">
      <c r="A3" s="1" t="s">
        <v>3</v>
      </c>
      <c r="B3" s="1">
        <f>B2*C2</f>
        <v>4608</v>
      </c>
      <c r="C3" s="1" t="s">
        <v>4</v>
      </c>
    </row>
    <row r="4" spans="1:10" x14ac:dyDescent="0.2">
      <c r="A4" s="1" t="s">
        <v>5</v>
      </c>
      <c r="B4" s="1">
        <f>B2*12</f>
        <v>1152</v>
      </c>
      <c r="C4" s="1" t="s">
        <v>6</v>
      </c>
    </row>
    <row r="5" spans="1:10" x14ac:dyDescent="0.2">
      <c r="A5" s="1" t="s">
        <v>7</v>
      </c>
      <c r="B5" s="1">
        <f>C2*12</f>
        <v>576</v>
      </c>
      <c r="C5" s="1" t="s">
        <v>6</v>
      </c>
    </row>
    <row r="6" spans="1:10" x14ac:dyDescent="0.2">
      <c r="A6" s="1" t="s">
        <v>8</v>
      </c>
      <c r="B6" s="1">
        <v>4</v>
      </c>
      <c r="C6" s="1"/>
    </row>
    <row r="7" spans="1:10" x14ac:dyDescent="0.2">
      <c r="A7" s="1" t="s">
        <v>9</v>
      </c>
      <c r="B7" s="2">
        <v>3</v>
      </c>
    </row>
    <row r="8" spans="1:10" x14ac:dyDescent="0.2">
      <c r="A8" s="1" t="s">
        <v>10</v>
      </c>
      <c r="B8" s="2">
        <v>7</v>
      </c>
    </row>
    <row r="10" spans="1:10" x14ac:dyDescent="0.2">
      <c r="A10" s="1" t="s">
        <v>64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</row>
    <row r="11" spans="1:10" x14ac:dyDescent="0.2">
      <c r="A11" s="1" t="s">
        <v>65</v>
      </c>
      <c r="B11" s="1">
        <f>B4/2</f>
        <v>576</v>
      </c>
      <c r="C11" s="1">
        <v>0</v>
      </c>
      <c r="D11" s="1">
        <f>B11</f>
        <v>576</v>
      </c>
      <c r="E11" s="1">
        <f>B4</f>
        <v>1152</v>
      </c>
      <c r="F11" s="1">
        <v>0</v>
      </c>
      <c r="G11" s="1">
        <v>0</v>
      </c>
      <c r="H11" s="1">
        <f>B11</f>
        <v>576</v>
      </c>
      <c r="I11" s="1">
        <f>B4</f>
        <v>1152</v>
      </c>
      <c r="J11" s="1">
        <f>B4</f>
        <v>1152</v>
      </c>
    </row>
    <row r="12" spans="1:10" x14ac:dyDescent="0.2">
      <c r="A12" s="1" t="s">
        <v>66</v>
      </c>
      <c r="B12" s="1">
        <f>B5/2</f>
        <v>288</v>
      </c>
      <c r="C12" s="1">
        <v>0</v>
      </c>
      <c r="D12" s="1">
        <v>0</v>
      </c>
      <c r="E12" s="1">
        <v>0</v>
      </c>
      <c r="F12" s="1">
        <f>B12</f>
        <v>288</v>
      </c>
      <c r="G12" s="1">
        <f>B5</f>
        <v>576</v>
      </c>
      <c r="H12" s="1">
        <f>G12</f>
        <v>576</v>
      </c>
      <c r="I12" s="1">
        <f>H12</f>
        <v>576</v>
      </c>
      <c r="J12" s="1">
        <f>F12</f>
        <v>288</v>
      </c>
    </row>
    <row r="13" spans="1:10" x14ac:dyDescent="0.2">
      <c r="A13" s="1"/>
      <c r="B13" s="1" t="s">
        <v>67</v>
      </c>
      <c r="C13" s="1"/>
      <c r="D13" s="1"/>
      <c r="E13" s="1"/>
      <c r="F13" s="1"/>
      <c r="G13" s="1"/>
      <c r="H13" s="1"/>
      <c r="I13" s="1"/>
      <c r="J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93E-A731-5A42-84CB-D9113E563009}">
  <dimension ref="A1:T17"/>
  <sheetViews>
    <sheetView workbookViewId="0">
      <selection activeCell="H27" sqref="H27"/>
    </sheetView>
  </sheetViews>
  <sheetFormatPr baseColWidth="10" defaultRowHeight="16" x14ac:dyDescent="0.2"/>
  <cols>
    <col min="1" max="1" width="18.6640625" bestFit="1" customWidth="1"/>
    <col min="9" max="12" width="12.83203125" bestFit="1" customWidth="1"/>
  </cols>
  <sheetData>
    <row r="1" spans="1:20" x14ac:dyDescent="0.2">
      <c r="A1" s="1"/>
      <c r="B1" s="3" t="s">
        <v>11</v>
      </c>
      <c r="C1" s="3"/>
      <c r="D1" s="3"/>
      <c r="E1" s="3"/>
      <c r="F1" s="3"/>
      <c r="G1" s="3"/>
      <c r="H1" s="3"/>
      <c r="I1" s="4" t="s">
        <v>12</v>
      </c>
      <c r="J1" s="4"/>
      <c r="K1" s="4"/>
      <c r="L1" s="4"/>
      <c r="M1" s="3" t="s">
        <v>13</v>
      </c>
      <c r="N1" s="3"/>
      <c r="O1" s="3"/>
      <c r="P1" s="3"/>
      <c r="Q1" s="3"/>
      <c r="R1" s="3"/>
      <c r="S1" s="3"/>
      <c r="T1" s="1" t="s">
        <v>14</v>
      </c>
    </row>
    <row r="2" spans="1:20" x14ac:dyDescent="0.2">
      <c r="A2" s="1"/>
      <c r="B2" s="1" t="s">
        <v>15</v>
      </c>
      <c r="C2" s="1" t="s">
        <v>16</v>
      </c>
      <c r="D2" s="1" t="s">
        <v>17</v>
      </c>
      <c r="E2" s="1" t="s">
        <v>16</v>
      </c>
      <c r="F2" s="1" t="s">
        <v>18</v>
      </c>
      <c r="G2" s="1" t="s">
        <v>16</v>
      </c>
      <c r="H2" s="1" t="s">
        <v>19</v>
      </c>
      <c r="I2" s="1" t="s">
        <v>20</v>
      </c>
      <c r="J2" s="1" t="s">
        <v>21</v>
      </c>
      <c r="K2" s="1" t="s">
        <v>20</v>
      </c>
      <c r="L2" s="1" t="s">
        <v>21</v>
      </c>
      <c r="M2" s="1" t="s">
        <v>22</v>
      </c>
      <c r="N2" s="1" t="str">
        <f>C2</f>
        <v>NSC Ext</v>
      </c>
      <c r="O2" s="1" t="s">
        <v>23</v>
      </c>
      <c r="P2" s="1" t="str">
        <f>E2</f>
        <v>NSC Ext</v>
      </c>
      <c r="Q2" s="1" t="s">
        <v>24</v>
      </c>
      <c r="R2" s="1" t="str">
        <f>G2</f>
        <v>NSC Ext</v>
      </c>
      <c r="S2" s="1" t="s">
        <v>25</v>
      </c>
      <c r="T2" s="1"/>
    </row>
    <row r="3" spans="1:20" x14ac:dyDescent="0.2">
      <c r="A3" s="1" t="s">
        <v>26</v>
      </c>
      <c r="B3" s="1">
        <v>24</v>
      </c>
      <c r="C3" s="1">
        <f>16*12</f>
        <v>192</v>
      </c>
      <c r="D3" s="1">
        <f>32*12</f>
        <v>384</v>
      </c>
      <c r="E3" s="1">
        <f>48*12</f>
        <v>576</v>
      </c>
      <c r="F3" s="1">
        <f>64*12</f>
        <v>768</v>
      </c>
      <c r="G3" s="1">
        <f>80*12</f>
        <v>960</v>
      </c>
      <c r="H3" s="1">
        <f>94*12</f>
        <v>1128</v>
      </c>
      <c r="I3" s="1">
        <v>384</v>
      </c>
      <c r="J3" s="1">
        <v>768</v>
      </c>
      <c r="K3" s="1">
        <v>384</v>
      </c>
      <c r="L3" s="1">
        <v>768</v>
      </c>
      <c r="M3" s="1">
        <v>24</v>
      </c>
      <c r="N3" s="1">
        <f t="shared" ref="N3:N15" si="0">C3</f>
        <v>192</v>
      </c>
      <c r="O3" s="1">
        <f>32*12</f>
        <v>384</v>
      </c>
      <c r="P3" s="1">
        <f t="shared" ref="P3:P15" si="1">E3</f>
        <v>576</v>
      </c>
      <c r="Q3" s="1">
        <f>64*12</f>
        <v>768</v>
      </c>
      <c r="R3" s="1">
        <f t="shared" ref="R3:R15" si="2">G3</f>
        <v>960</v>
      </c>
      <c r="S3" s="1">
        <f>94*12</f>
        <v>1128</v>
      </c>
      <c r="T3" s="1"/>
    </row>
    <row r="4" spans="1:20" x14ac:dyDescent="0.2">
      <c r="A4" s="1" t="s">
        <v>27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>24*12</f>
        <v>288</v>
      </c>
      <c r="J4" s="1">
        <v>288</v>
      </c>
      <c r="K4" s="1">
        <f>24*12</f>
        <v>288</v>
      </c>
      <c r="L4" s="1">
        <v>288</v>
      </c>
      <c r="M4" s="1">
        <v>576</v>
      </c>
      <c r="N4" s="1">
        <v>576</v>
      </c>
      <c r="O4" s="1">
        <v>576</v>
      </c>
      <c r="P4" s="1">
        <v>576</v>
      </c>
      <c r="Q4" s="1">
        <v>576</v>
      </c>
      <c r="R4" s="1">
        <v>576</v>
      </c>
      <c r="S4" s="1">
        <v>576</v>
      </c>
      <c r="T4" s="1"/>
    </row>
    <row r="5" spans="1:20" x14ac:dyDescent="0.2">
      <c r="A5" s="1" t="s">
        <v>28</v>
      </c>
      <c r="B5" s="1">
        <v>120</v>
      </c>
      <c r="C5" s="1">
        <v>120</v>
      </c>
      <c r="D5" s="1">
        <v>120</v>
      </c>
      <c r="E5" s="1">
        <v>120</v>
      </c>
      <c r="F5" s="1">
        <v>120</v>
      </c>
      <c r="G5" s="1">
        <v>120</v>
      </c>
      <c r="H5" s="1">
        <v>120</v>
      </c>
      <c r="I5" s="1">
        <v>120</v>
      </c>
      <c r="J5" s="1">
        <v>120</v>
      </c>
      <c r="K5" s="1">
        <v>120</v>
      </c>
      <c r="L5" s="1">
        <v>120</v>
      </c>
      <c r="M5" s="1">
        <v>120</v>
      </c>
      <c r="N5" s="1">
        <f t="shared" si="0"/>
        <v>120</v>
      </c>
      <c r="O5" s="1">
        <v>120</v>
      </c>
      <c r="P5" s="1">
        <f t="shared" si="1"/>
        <v>120</v>
      </c>
      <c r="Q5" s="1">
        <v>120</v>
      </c>
      <c r="R5" s="1">
        <f t="shared" si="2"/>
        <v>120</v>
      </c>
      <c r="S5" s="1">
        <v>120</v>
      </c>
      <c r="T5" s="1"/>
    </row>
    <row r="6" spans="1:20" x14ac:dyDescent="0.2">
      <c r="A6" s="1" t="s">
        <v>29</v>
      </c>
      <c r="B6" s="1">
        <v>1</v>
      </c>
      <c r="C6" s="1">
        <v>17</v>
      </c>
      <c r="D6" s="1">
        <v>1</v>
      </c>
      <c r="E6" s="1">
        <v>17</v>
      </c>
      <c r="F6" s="1">
        <v>1</v>
      </c>
      <c r="G6" s="1">
        <v>17</v>
      </c>
      <c r="H6" s="1">
        <v>1</v>
      </c>
      <c r="I6" s="1">
        <v>2</v>
      </c>
      <c r="J6" s="1">
        <v>9</v>
      </c>
      <c r="K6" s="1">
        <v>2</v>
      </c>
      <c r="L6" s="1">
        <v>9</v>
      </c>
      <c r="M6" s="1">
        <v>1</v>
      </c>
      <c r="N6" s="1">
        <f t="shared" si="0"/>
        <v>17</v>
      </c>
      <c r="O6" s="1">
        <v>1</v>
      </c>
      <c r="P6" s="1">
        <f t="shared" si="1"/>
        <v>17</v>
      </c>
      <c r="Q6" s="1">
        <v>1</v>
      </c>
      <c r="R6" s="1">
        <f t="shared" si="2"/>
        <v>17</v>
      </c>
      <c r="S6" s="1">
        <v>1</v>
      </c>
      <c r="T6" s="1"/>
    </row>
    <row r="7" spans="1:20" x14ac:dyDescent="0.2">
      <c r="A7" s="1" t="s">
        <v>30</v>
      </c>
      <c r="B7" s="1">
        <v>18</v>
      </c>
      <c r="C7" s="1">
        <v>18</v>
      </c>
      <c r="D7" s="1">
        <v>18</v>
      </c>
      <c r="E7" s="1">
        <v>18</v>
      </c>
      <c r="F7" s="1">
        <v>18</v>
      </c>
      <c r="G7" s="1">
        <v>18</v>
      </c>
      <c r="H7" s="1">
        <v>18</v>
      </c>
      <c r="I7" s="1">
        <v>17</v>
      </c>
      <c r="J7" s="1">
        <v>17</v>
      </c>
      <c r="K7" s="1">
        <v>17</v>
      </c>
      <c r="L7" s="1">
        <v>17</v>
      </c>
      <c r="M7" s="1">
        <v>18</v>
      </c>
      <c r="N7" s="1">
        <v>18</v>
      </c>
      <c r="O7" s="1">
        <v>18</v>
      </c>
      <c r="P7" s="1">
        <v>18</v>
      </c>
      <c r="Q7" s="1">
        <v>18</v>
      </c>
      <c r="R7" s="1">
        <v>18</v>
      </c>
      <c r="S7" s="1">
        <v>18</v>
      </c>
      <c r="T7" s="1"/>
    </row>
    <row r="8" spans="1:20" x14ac:dyDescent="0.2">
      <c r="A8" s="1" t="s">
        <v>31</v>
      </c>
      <c r="B8" s="1">
        <v>1</v>
      </c>
      <c r="C8" s="1">
        <v>17</v>
      </c>
      <c r="D8" s="1">
        <v>1</v>
      </c>
      <c r="E8" s="1">
        <v>17</v>
      </c>
      <c r="F8" s="1">
        <v>1</v>
      </c>
      <c r="G8" s="1">
        <v>17</v>
      </c>
      <c r="H8" s="1">
        <v>1</v>
      </c>
      <c r="I8" s="1">
        <v>2</v>
      </c>
      <c r="J8" s="1">
        <v>2</v>
      </c>
      <c r="K8" s="1">
        <v>2</v>
      </c>
      <c r="L8" s="1">
        <v>2</v>
      </c>
      <c r="M8" s="1">
        <v>1</v>
      </c>
      <c r="N8" s="1">
        <f t="shared" si="0"/>
        <v>17</v>
      </c>
      <c r="O8" s="1">
        <v>1</v>
      </c>
      <c r="P8" s="1">
        <f t="shared" si="1"/>
        <v>17</v>
      </c>
      <c r="Q8" s="1">
        <v>1</v>
      </c>
      <c r="R8" s="1">
        <f t="shared" si="2"/>
        <v>17</v>
      </c>
      <c r="S8" s="1">
        <v>1</v>
      </c>
      <c r="T8" s="1"/>
    </row>
    <row r="9" spans="1:20" x14ac:dyDescent="0.2">
      <c r="A9" s="1" t="s">
        <v>32</v>
      </c>
      <c r="B9" s="1">
        <v>18</v>
      </c>
      <c r="C9" s="1">
        <v>18</v>
      </c>
      <c r="D9" s="1">
        <v>18</v>
      </c>
      <c r="E9" s="1">
        <v>18</v>
      </c>
      <c r="F9" s="1">
        <v>18</v>
      </c>
      <c r="G9" s="1">
        <v>18</v>
      </c>
      <c r="H9" s="1">
        <v>18</v>
      </c>
      <c r="I9" s="1">
        <v>17</v>
      </c>
      <c r="J9" s="1">
        <v>17</v>
      </c>
      <c r="K9" s="1">
        <v>17</v>
      </c>
      <c r="L9" s="1">
        <v>17</v>
      </c>
      <c r="M9" s="1">
        <v>18</v>
      </c>
      <c r="N9" s="1">
        <v>18</v>
      </c>
      <c r="O9" s="1">
        <v>18</v>
      </c>
      <c r="P9" s="1">
        <v>18</v>
      </c>
      <c r="Q9" s="1">
        <v>18</v>
      </c>
      <c r="R9" s="1">
        <v>18</v>
      </c>
      <c r="S9" s="1">
        <v>18</v>
      </c>
      <c r="T9" s="1"/>
    </row>
    <row r="10" spans="1:20" x14ac:dyDescent="0.2">
      <c r="A10" s="1" t="s">
        <v>33</v>
      </c>
      <c r="B10" s="1">
        <v>13</v>
      </c>
      <c r="C10" s="1">
        <v>17</v>
      </c>
      <c r="D10" s="1">
        <v>1</v>
      </c>
      <c r="E10" s="1">
        <v>17</v>
      </c>
      <c r="F10" s="1">
        <v>1</v>
      </c>
      <c r="G10" s="1">
        <v>17</v>
      </c>
      <c r="H10" s="1">
        <v>1</v>
      </c>
      <c r="I10" s="1">
        <v>1</v>
      </c>
      <c r="J10" s="1">
        <v>2</v>
      </c>
      <c r="K10" s="1">
        <v>1</v>
      </c>
      <c r="L10" s="1">
        <v>2</v>
      </c>
      <c r="M10" s="1">
        <v>13</v>
      </c>
      <c r="N10" s="1">
        <f t="shared" si="0"/>
        <v>17</v>
      </c>
      <c r="O10" s="1">
        <v>1</v>
      </c>
      <c r="P10" s="1">
        <f t="shared" si="1"/>
        <v>17</v>
      </c>
      <c r="Q10" s="1">
        <v>1</v>
      </c>
      <c r="R10" s="1">
        <f t="shared" si="2"/>
        <v>17</v>
      </c>
      <c r="S10" s="1">
        <v>1</v>
      </c>
      <c r="T10" s="1"/>
    </row>
    <row r="11" spans="1:20" x14ac:dyDescent="0.2">
      <c r="A11" s="1" t="s">
        <v>34</v>
      </c>
      <c r="B11" s="1">
        <v>18</v>
      </c>
      <c r="C11" s="1">
        <v>18</v>
      </c>
      <c r="D11" s="1">
        <v>18</v>
      </c>
      <c r="E11" s="1">
        <v>18</v>
      </c>
      <c r="F11" s="1">
        <v>18</v>
      </c>
      <c r="G11" s="1">
        <v>18</v>
      </c>
      <c r="H11" s="1">
        <v>18</v>
      </c>
      <c r="I11" s="1">
        <v>17</v>
      </c>
      <c r="J11" s="1">
        <v>17</v>
      </c>
      <c r="K11" s="1">
        <v>17</v>
      </c>
      <c r="L11" s="1">
        <v>17</v>
      </c>
      <c r="M11" s="1">
        <v>18</v>
      </c>
      <c r="N11" s="1">
        <v>18</v>
      </c>
      <c r="O11" s="1">
        <v>18</v>
      </c>
      <c r="P11" s="1">
        <v>18</v>
      </c>
      <c r="Q11" s="1">
        <v>18</v>
      </c>
      <c r="R11" s="1">
        <v>18</v>
      </c>
      <c r="S11" s="1">
        <v>18</v>
      </c>
      <c r="T11" s="1"/>
    </row>
    <row r="12" spans="1:20" x14ac:dyDescent="0.2">
      <c r="A12" s="1" t="s">
        <v>35</v>
      </c>
      <c r="B12" s="1">
        <v>13</v>
      </c>
      <c r="C12" s="1">
        <v>17</v>
      </c>
      <c r="D12" s="1">
        <v>1</v>
      </c>
      <c r="E12" s="1">
        <v>17</v>
      </c>
      <c r="F12" s="1">
        <v>13</v>
      </c>
      <c r="G12" s="1">
        <v>17</v>
      </c>
      <c r="H12" s="1">
        <v>13</v>
      </c>
      <c r="I12" s="1">
        <v>1</v>
      </c>
      <c r="J12" s="1">
        <v>1</v>
      </c>
      <c r="K12" s="1">
        <v>1</v>
      </c>
      <c r="L12" s="1">
        <v>1</v>
      </c>
      <c r="M12" s="1">
        <v>13</v>
      </c>
      <c r="N12" s="1">
        <f t="shared" si="0"/>
        <v>17</v>
      </c>
      <c r="O12" s="1">
        <v>1</v>
      </c>
      <c r="P12" s="1">
        <f t="shared" si="1"/>
        <v>17</v>
      </c>
      <c r="Q12" s="1">
        <v>17</v>
      </c>
      <c r="R12" s="1">
        <f t="shared" si="2"/>
        <v>17</v>
      </c>
      <c r="S12" s="1">
        <v>13</v>
      </c>
      <c r="T12" s="1"/>
    </row>
    <row r="13" spans="1:20" x14ac:dyDescent="0.2">
      <c r="A13" s="1" t="s">
        <v>36</v>
      </c>
      <c r="B13" s="1">
        <v>18</v>
      </c>
      <c r="C13" s="1">
        <v>18</v>
      </c>
      <c r="D13" s="1">
        <v>18</v>
      </c>
      <c r="E13" s="1">
        <v>18</v>
      </c>
      <c r="F13" s="1">
        <v>18</v>
      </c>
      <c r="G13" s="1">
        <v>18</v>
      </c>
      <c r="H13" s="1">
        <v>18</v>
      </c>
      <c r="I13" s="1">
        <v>17</v>
      </c>
      <c r="J13" s="1">
        <v>17</v>
      </c>
      <c r="K13" s="1">
        <v>17</v>
      </c>
      <c r="L13" s="1">
        <v>17</v>
      </c>
      <c r="M13" s="1">
        <v>18</v>
      </c>
      <c r="N13" s="1">
        <v>18</v>
      </c>
      <c r="O13" s="1">
        <v>18</v>
      </c>
      <c r="P13" s="1">
        <v>18</v>
      </c>
      <c r="Q13" s="1">
        <v>18</v>
      </c>
      <c r="R13" s="1">
        <v>18</v>
      </c>
      <c r="S13" s="1">
        <v>18</v>
      </c>
      <c r="T13" s="1"/>
    </row>
    <row r="14" spans="1:20" x14ac:dyDescent="0.2">
      <c r="A14" s="1" t="s">
        <v>37</v>
      </c>
      <c r="B14" s="1">
        <v>0</v>
      </c>
      <c r="C14" s="1">
        <v>1</v>
      </c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  <c r="L14" s="1">
        <v>10</v>
      </c>
      <c r="M14" s="1">
        <v>11</v>
      </c>
      <c r="N14" s="1">
        <v>12</v>
      </c>
      <c r="O14" s="1">
        <v>13</v>
      </c>
      <c r="P14" s="1">
        <v>14</v>
      </c>
      <c r="Q14" s="1">
        <v>15</v>
      </c>
      <c r="R14" s="1">
        <v>16</v>
      </c>
      <c r="S14" s="1">
        <v>17</v>
      </c>
      <c r="T14" s="1"/>
    </row>
    <row r="15" spans="1:20" x14ac:dyDescent="0.2">
      <c r="A15" s="1" t="s">
        <v>38</v>
      </c>
      <c r="B15" s="1">
        <v>96</v>
      </c>
      <c r="C15" s="1">
        <v>108</v>
      </c>
      <c r="D15" s="1">
        <v>120</v>
      </c>
      <c r="E15" s="1">
        <f>32*12-D15-F15</f>
        <v>144</v>
      </c>
      <c r="F15" s="1">
        <v>120</v>
      </c>
      <c r="G15" s="1">
        <v>192</v>
      </c>
      <c r="H15" s="1">
        <v>96</v>
      </c>
      <c r="I15" s="1">
        <f>24*12</f>
        <v>288</v>
      </c>
      <c r="J15" s="1">
        <f>28*12</f>
        <v>336</v>
      </c>
      <c r="K15" s="1">
        <f>24*12</f>
        <v>288</v>
      </c>
      <c r="L15" s="1">
        <f>28*12</f>
        <v>336</v>
      </c>
      <c r="M15" s="1">
        <v>96</v>
      </c>
      <c r="N15" s="1">
        <f t="shared" si="0"/>
        <v>108</v>
      </c>
      <c r="O15" s="1">
        <v>120</v>
      </c>
      <c r="P15" s="1">
        <f t="shared" si="1"/>
        <v>144</v>
      </c>
      <c r="Q15" s="1">
        <v>120</v>
      </c>
      <c r="R15" s="1">
        <f t="shared" si="2"/>
        <v>192</v>
      </c>
      <c r="S15" s="1">
        <v>96</v>
      </c>
      <c r="T15" s="1">
        <f>SUM(B15:J15)</f>
        <v>1500</v>
      </c>
    </row>
    <row r="16" spans="1:20" x14ac:dyDescent="0.2">
      <c r="A16" s="1" t="s">
        <v>39</v>
      </c>
      <c r="B16" s="5">
        <v>0.2</v>
      </c>
      <c r="C16" s="5"/>
      <c r="D16" s="5"/>
      <c r="E16" s="5"/>
      <c r="F16" s="5"/>
      <c r="G16" s="5"/>
      <c r="H16" s="5"/>
      <c r="I16" s="5">
        <v>0.6</v>
      </c>
      <c r="J16" s="5"/>
      <c r="K16" s="5"/>
      <c r="L16" s="5"/>
      <c r="M16" s="5">
        <v>0.2</v>
      </c>
      <c r="N16" s="5"/>
      <c r="O16" s="5"/>
      <c r="P16" s="5"/>
      <c r="Q16" s="5"/>
      <c r="R16" s="5"/>
      <c r="S16" s="5"/>
      <c r="T16" s="1">
        <f>SUM(B16:S16)</f>
        <v>1</v>
      </c>
    </row>
    <row r="17" spans="1:20" x14ac:dyDescent="0.2">
      <c r="A17" s="6" t="s">
        <v>40</v>
      </c>
      <c r="B17" s="6">
        <f>$C$22*B15/SUM($C$21+$E15+$G15+$I$21)</f>
        <v>0</v>
      </c>
      <c r="C17" s="6">
        <v>0</v>
      </c>
      <c r="D17" s="6">
        <f t="shared" ref="D17:H17" si="3">$C$22*D15/SUM($C$21+$E15+$G15+$I$21)</f>
        <v>0</v>
      </c>
      <c r="E17" s="6">
        <v>0</v>
      </c>
      <c r="F17" s="6">
        <f t="shared" si="3"/>
        <v>0</v>
      </c>
      <c r="G17" s="6">
        <v>0</v>
      </c>
      <c r="H17" s="6">
        <f t="shared" si="3"/>
        <v>0</v>
      </c>
      <c r="I17" s="6">
        <f>$J16*I15/SUM($J15:$M15)</f>
        <v>0</v>
      </c>
      <c r="J17" s="6">
        <f t="shared" ref="J17:L17" si="4">$J16*J15/SUM($J15:$M15)</f>
        <v>0</v>
      </c>
      <c r="K17" s="6">
        <f t="shared" si="4"/>
        <v>0</v>
      </c>
      <c r="L17" s="6">
        <f t="shared" si="4"/>
        <v>0</v>
      </c>
      <c r="M17" s="6">
        <f>$N$22*M15/SUM($N$21+$P15+$R15+$T$21)</f>
        <v>0</v>
      </c>
      <c r="N17" s="6">
        <v>0</v>
      </c>
      <c r="O17" s="6">
        <f>$N$22*O15/SUM($N$21+$P15+$R15+$T$21)</f>
        <v>0</v>
      </c>
      <c r="P17" s="6">
        <v>0</v>
      </c>
      <c r="Q17" s="6">
        <f>$N$22*Q15/SUM($N$21+$P15+$R15+$T$21)</f>
        <v>0</v>
      </c>
      <c r="R17" s="6">
        <v>0</v>
      </c>
      <c r="S17" s="6">
        <f>$N$22*S15/SUM($N$21+$P15+$R15+$T$21)</f>
        <v>0</v>
      </c>
      <c r="T17" s="6">
        <f>SUM(B17:S17)</f>
        <v>0</v>
      </c>
    </row>
  </sheetData>
  <mergeCells count="6">
    <mergeCell ref="B1:H1"/>
    <mergeCell ref="I1:L1"/>
    <mergeCell ref="M1:S1"/>
    <mergeCell ref="B16:H16"/>
    <mergeCell ref="I16:L16"/>
    <mergeCell ref="M16:S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0E3A-03C0-D844-AEE7-E90F40F37C28}">
  <dimension ref="A1:V17"/>
  <sheetViews>
    <sheetView workbookViewId="0">
      <selection activeCell="E24" sqref="E24"/>
    </sheetView>
  </sheetViews>
  <sheetFormatPr baseColWidth="10" defaultRowHeight="16" x14ac:dyDescent="0.2"/>
  <cols>
    <col min="1" max="1" width="18.6640625" bestFit="1" customWidth="1"/>
  </cols>
  <sheetData>
    <row r="1" spans="1:22" x14ac:dyDescent="0.2">
      <c r="A1" s="1"/>
      <c r="B1" s="7" t="s">
        <v>41</v>
      </c>
      <c r="C1" s="7"/>
      <c r="D1" s="7"/>
      <c r="E1" s="8" t="s">
        <v>42</v>
      </c>
      <c r="F1" s="8"/>
      <c r="G1" s="9" t="s">
        <v>43</v>
      </c>
      <c r="H1" s="9"/>
      <c r="I1" s="9"/>
      <c r="J1" s="9"/>
      <c r="K1" s="10" t="s">
        <v>44</v>
      </c>
      <c r="L1" s="10"/>
      <c r="M1" s="9" t="s">
        <v>45</v>
      </c>
      <c r="N1" s="9"/>
      <c r="O1" s="9"/>
      <c r="P1" s="9"/>
      <c r="Q1" s="10" t="s">
        <v>46</v>
      </c>
      <c r="R1" s="10"/>
      <c r="S1" s="7" t="s">
        <v>47</v>
      </c>
      <c r="T1" s="7"/>
      <c r="U1" s="7"/>
      <c r="V1" s="1"/>
    </row>
    <row r="2" spans="1:22" x14ac:dyDescent="0.2">
      <c r="A2" s="11"/>
      <c r="B2" s="11" t="s">
        <v>48</v>
      </c>
      <c r="C2" s="11" t="s">
        <v>16</v>
      </c>
      <c r="D2" s="11" t="s">
        <v>49</v>
      </c>
      <c r="E2" s="11" t="s">
        <v>50</v>
      </c>
      <c r="F2" s="11" t="s">
        <v>51</v>
      </c>
      <c r="G2" s="11" t="s">
        <v>52</v>
      </c>
      <c r="H2" s="11" t="s">
        <v>53</v>
      </c>
      <c r="I2" s="11" t="s">
        <v>54</v>
      </c>
      <c r="J2" s="11" t="s">
        <v>55</v>
      </c>
      <c r="K2" s="11" t="s">
        <v>56</v>
      </c>
      <c r="L2" s="11" t="s">
        <v>57</v>
      </c>
      <c r="M2" s="11" t="s">
        <v>58</v>
      </c>
      <c r="N2" s="11" t="s">
        <v>59</v>
      </c>
      <c r="O2" s="11" t="s">
        <v>58</v>
      </c>
      <c r="P2" s="11" t="s">
        <v>59</v>
      </c>
      <c r="Q2" s="11" t="s">
        <v>60</v>
      </c>
      <c r="R2" s="11" t="s">
        <v>61</v>
      </c>
      <c r="S2" s="11" t="s">
        <v>62</v>
      </c>
      <c r="T2" s="11" t="str">
        <f>C2</f>
        <v>NSC Ext</v>
      </c>
      <c r="U2" s="11" t="s">
        <v>63</v>
      </c>
      <c r="V2" s="1"/>
    </row>
    <row r="3" spans="1:22" x14ac:dyDescent="0.2">
      <c r="A3" s="11" t="s">
        <v>26</v>
      </c>
      <c r="B3" s="11">
        <v>0</v>
      </c>
      <c r="C3" s="11">
        <v>0</v>
      </c>
      <c r="D3" s="11">
        <v>0</v>
      </c>
      <c r="E3" s="11">
        <f>16*12</f>
        <v>192</v>
      </c>
      <c r="F3" s="11">
        <v>192</v>
      </c>
      <c r="G3" s="11">
        <f>32*12</f>
        <v>384</v>
      </c>
      <c r="H3" s="11">
        <v>384</v>
      </c>
      <c r="I3" s="11">
        <f>32*12</f>
        <v>384</v>
      </c>
      <c r="J3" s="11">
        <v>384</v>
      </c>
      <c r="K3" s="11">
        <f>48*12</f>
        <v>576</v>
      </c>
      <c r="L3" s="11">
        <v>576</v>
      </c>
      <c r="M3" s="11">
        <f>64*12</f>
        <v>768</v>
      </c>
      <c r="N3" s="11">
        <v>768</v>
      </c>
      <c r="O3" s="11">
        <f>64*12</f>
        <v>768</v>
      </c>
      <c r="P3" s="11">
        <v>768</v>
      </c>
      <c r="Q3" s="11">
        <f>80*12</f>
        <v>960</v>
      </c>
      <c r="R3" s="11">
        <v>960</v>
      </c>
      <c r="S3" s="11">
        <f>96*12</f>
        <v>1152</v>
      </c>
      <c r="T3" s="11">
        <v>1152</v>
      </c>
      <c r="U3" s="11">
        <v>1152</v>
      </c>
      <c r="V3" s="1"/>
    </row>
    <row r="4" spans="1:22" x14ac:dyDescent="0.2">
      <c r="A4" s="11" t="s">
        <v>27</v>
      </c>
      <c r="B4" s="11">
        <v>48</v>
      </c>
      <c r="C4" s="11">
        <f>24*12</f>
        <v>288</v>
      </c>
      <c r="D4" s="11">
        <f>44*12</f>
        <v>528</v>
      </c>
      <c r="E4" s="11">
        <v>144</v>
      </c>
      <c r="F4" s="11">
        <f>36*12</f>
        <v>432</v>
      </c>
      <c r="G4" s="11">
        <v>120</v>
      </c>
      <c r="H4" s="11">
        <f>38*12</f>
        <v>456</v>
      </c>
      <c r="I4" s="11">
        <v>120</v>
      </c>
      <c r="J4" s="11">
        <f>38*12</f>
        <v>456</v>
      </c>
      <c r="K4" s="11">
        <v>144</v>
      </c>
      <c r="L4" s="11">
        <f>36*12</f>
        <v>432</v>
      </c>
      <c r="M4" s="11">
        <v>120</v>
      </c>
      <c r="N4" s="11">
        <v>456</v>
      </c>
      <c r="O4" s="11">
        <v>120</v>
      </c>
      <c r="P4" s="11">
        <v>456</v>
      </c>
      <c r="Q4" s="11">
        <v>144</v>
      </c>
      <c r="R4" s="11">
        <f>36*12</f>
        <v>432</v>
      </c>
      <c r="S4" s="11">
        <v>48</v>
      </c>
      <c r="T4" s="11">
        <f t="shared" ref="T4:T15" si="0">C4</f>
        <v>288</v>
      </c>
      <c r="U4" s="11">
        <v>528</v>
      </c>
      <c r="V4" s="1"/>
    </row>
    <row r="5" spans="1:22" x14ac:dyDescent="0.2">
      <c r="A5" s="11" t="s">
        <v>28</v>
      </c>
      <c r="B5" s="11">
        <v>120</v>
      </c>
      <c r="C5" s="11">
        <v>120</v>
      </c>
      <c r="D5" s="11">
        <v>120</v>
      </c>
      <c r="E5" s="11">
        <v>120</v>
      </c>
      <c r="F5" s="11">
        <v>120</v>
      </c>
      <c r="G5" s="11">
        <v>120</v>
      </c>
      <c r="H5" s="11">
        <v>120</v>
      </c>
      <c r="I5" s="11">
        <v>120</v>
      </c>
      <c r="J5" s="11">
        <v>120</v>
      </c>
      <c r="K5" s="11">
        <v>120</v>
      </c>
      <c r="L5" s="11">
        <v>120</v>
      </c>
      <c r="M5" s="11">
        <v>120</v>
      </c>
      <c r="N5" s="11">
        <v>120</v>
      </c>
      <c r="O5" s="11">
        <v>120</v>
      </c>
      <c r="P5" s="11">
        <v>120</v>
      </c>
      <c r="Q5" s="11">
        <v>120</v>
      </c>
      <c r="R5" s="11">
        <v>120</v>
      </c>
      <c r="S5" s="11">
        <v>120</v>
      </c>
      <c r="T5" s="11">
        <f t="shared" si="0"/>
        <v>120</v>
      </c>
      <c r="U5" s="11">
        <v>120</v>
      </c>
      <c r="V5" s="1"/>
    </row>
    <row r="6" spans="1:22" x14ac:dyDescent="0.2">
      <c r="A6" s="11" t="s">
        <v>29</v>
      </c>
      <c r="B6" s="11">
        <v>2</v>
      </c>
      <c r="C6" s="11">
        <v>17</v>
      </c>
      <c r="D6" s="11">
        <v>2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2</v>
      </c>
      <c r="T6" s="11">
        <f t="shared" si="0"/>
        <v>17</v>
      </c>
      <c r="U6" s="11">
        <v>2</v>
      </c>
      <c r="V6" s="1"/>
    </row>
    <row r="7" spans="1:22" x14ac:dyDescent="0.2">
      <c r="A7" s="11" t="s">
        <v>30</v>
      </c>
      <c r="B7" s="11">
        <v>18</v>
      </c>
      <c r="C7" s="11">
        <v>18</v>
      </c>
      <c r="D7" s="11">
        <v>18</v>
      </c>
      <c r="E7" s="11">
        <v>15</v>
      </c>
      <c r="F7" s="11">
        <v>15</v>
      </c>
      <c r="G7" s="11">
        <v>17</v>
      </c>
      <c r="H7" s="11">
        <v>17</v>
      </c>
      <c r="I7" s="11">
        <v>17</v>
      </c>
      <c r="J7" s="11">
        <v>17</v>
      </c>
      <c r="K7" s="11">
        <v>15</v>
      </c>
      <c r="L7" s="11">
        <v>15</v>
      </c>
      <c r="M7" s="11">
        <v>17</v>
      </c>
      <c r="N7" s="11">
        <v>17</v>
      </c>
      <c r="O7" s="11">
        <v>17</v>
      </c>
      <c r="P7" s="11">
        <v>17</v>
      </c>
      <c r="Q7" s="11">
        <v>15</v>
      </c>
      <c r="R7" s="11">
        <v>15</v>
      </c>
      <c r="S7" s="11">
        <v>18</v>
      </c>
      <c r="T7" s="11">
        <v>18</v>
      </c>
      <c r="U7" s="11">
        <v>18</v>
      </c>
      <c r="V7" s="1"/>
    </row>
    <row r="8" spans="1:22" x14ac:dyDescent="0.2">
      <c r="A8" s="11" t="s">
        <v>31</v>
      </c>
      <c r="B8" s="11">
        <v>1</v>
      </c>
      <c r="C8" s="11">
        <v>17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f t="shared" si="0"/>
        <v>17</v>
      </c>
      <c r="U8" s="11">
        <v>1</v>
      </c>
      <c r="V8" s="1"/>
    </row>
    <row r="9" spans="1:22" x14ac:dyDescent="0.2">
      <c r="A9" s="11" t="s">
        <v>32</v>
      </c>
      <c r="B9" s="11">
        <v>18</v>
      </c>
      <c r="C9" s="11">
        <v>18</v>
      </c>
      <c r="D9" s="11">
        <v>18</v>
      </c>
      <c r="E9" s="11">
        <v>15</v>
      </c>
      <c r="F9" s="11">
        <v>15</v>
      </c>
      <c r="G9" s="11">
        <v>17</v>
      </c>
      <c r="H9" s="11">
        <v>17</v>
      </c>
      <c r="I9" s="11">
        <v>17</v>
      </c>
      <c r="J9" s="11">
        <v>17</v>
      </c>
      <c r="K9" s="11">
        <v>15</v>
      </c>
      <c r="L9" s="11">
        <v>15</v>
      </c>
      <c r="M9" s="11">
        <v>17</v>
      </c>
      <c r="N9" s="11">
        <v>17</v>
      </c>
      <c r="O9" s="11">
        <v>17</v>
      </c>
      <c r="P9" s="11">
        <v>17</v>
      </c>
      <c r="Q9" s="11">
        <v>15</v>
      </c>
      <c r="R9" s="11">
        <v>15</v>
      </c>
      <c r="S9" s="11">
        <v>18</v>
      </c>
      <c r="T9" s="11">
        <v>18</v>
      </c>
      <c r="U9" s="11">
        <v>18</v>
      </c>
      <c r="V9" s="1"/>
    </row>
    <row r="10" spans="1:22" x14ac:dyDescent="0.2">
      <c r="A10" s="11" t="s">
        <v>33</v>
      </c>
      <c r="B10" s="11">
        <v>1</v>
      </c>
      <c r="C10" s="11">
        <v>17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f t="shared" si="0"/>
        <v>17</v>
      </c>
      <c r="U10" s="11">
        <v>1</v>
      </c>
      <c r="V10" s="1"/>
    </row>
    <row r="11" spans="1:22" x14ac:dyDescent="0.2">
      <c r="A11" s="11" t="s">
        <v>34</v>
      </c>
      <c r="B11" s="11">
        <v>18</v>
      </c>
      <c r="C11" s="11">
        <v>18</v>
      </c>
      <c r="D11" s="11">
        <v>18</v>
      </c>
      <c r="E11" s="11">
        <v>15</v>
      </c>
      <c r="F11" s="11">
        <v>15</v>
      </c>
      <c r="G11" s="11">
        <v>17</v>
      </c>
      <c r="H11" s="11">
        <v>17</v>
      </c>
      <c r="I11" s="11">
        <v>17</v>
      </c>
      <c r="J11" s="11">
        <v>17</v>
      </c>
      <c r="K11" s="11">
        <v>15</v>
      </c>
      <c r="L11" s="11">
        <v>15</v>
      </c>
      <c r="M11" s="11">
        <v>17</v>
      </c>
      <c r="N11" s="11">
        <v>17</v>
      </c>
      <c r="O11" s="11">
        <v>17</v>
      </c>
      <c r="P11" s="11">
        <v>17</v>
      </c>
      <c r="Q11" s="11">
        <v>15</v>
      </c>
      <c r="R11" s="11">
        <v>15</v>
      </c>
      <c r="S11" s="11">
        <v>18</v>
      </c>
      <c r="T11" s="11">
        <v>18</v>
      </c>
      <c r="U11" s="11">
        <v>18</v>
      </c>
      <c r="V11" s="1"/>
    </row>
    <row r="12" spans="1:22" x14ac:dyDescent="0.2">
      <c r="A12" s="11" t="s">
        <v>35</v>
      </c>
      <c r="B12" s="11">
        <v>1</v>
      </c>
      <c r="C12" s="11">
        <v>17</v>
      </c>
      <c r="D12" s="11">
        <v>13</v>
      </c>
      <c r="E12" s="11">
        <v>15</v>
      </c>
      <c r="F12" s="11">
        <v>15</v>
      </c>
      <c r="G12" s="11">
        <v>1</v>
      </c>
      <c r="H12" s="11">
        <v>1</v>
      </c>
      <c r="I12" s="11">
        <v>1</v>
      </c>
      <c r="J12" s="11">
        <v>1</v>
      </c>
      <c r="K12" s="11">
        <v>15</v>
      </c>
      <c r="L12" s="11">
        <v>15</v>
      </c>
      <c r="M12" s="11">
        <v>1</v>
      </c>
      <c r="N12" s="11">
        <v>1</v>
      </c>
      <c r="O12" s="11">
        <v>1</v>
      </c>
      <c r="P12" s="11">
        <v>1</v>
      </c>
      <c r="Q12" s="11">
        <v>15</v>
      </c>
      <c r="R12" s="11">
        <v>15</v>
      </c>
      <c r="S12" s="11">
        <v>1</v>
      </c>
      <c r="T12" s="11">
        <f t="shared" si="0"/>
        <v>17</v>
      </c>
      <c r="U12" s="11">
        <v>13</v>
      </c>
      <c r="V12" s="1"/>
    </row>
    <row r="13" spans="1:22" x14ac:dyDescent="0.2">
      <c r="A13" s="11" t="s">
        <v>36</v>
      </c>
      <c r="B13" s="11">
        <v>18</v>
      </c>
      <c r="C13" s="11">
        <v>18</v>
      </c>
      <c r="D13" s="11">
        <v>18</v>
      </c>
      <c r="E13" s="11">
        <v>15</v>
      </c>
      <c r="F13" s="11">
        <v>15</v>
      </c>
      <c r="G13" s="11">
        <v>17</v>
      </c>
      <c r="H13" s="11">
        <v>17</v>
      </c>
      <c r="I13" s="11">
        <v>17</v>
      </c>
      <c r="J13" s="11">
        <v>17</v>
      </c>
      <c r="K13" s="11">
        <v>15</v>
      </c>
      <c r="L13" s="11">
        <v>15</v>
      </c>
      <c r="M13" s="11">
        <v>17</v>
      </c>
      <c r="N13" s="11">
        <v>17</v>
      </c>
      <c r="O13" s="11">
        <v>17</v>
      </c>
      <c r="P13" s="11">
        <v>17</v>
      </c>
      <c r="Q13" s="11">
        <v>15</v>
      </c>
      <c r="R13" s="11">
        <v>15</v>
      </c>
      <c r="S13" s="11">
        <v>18</v>
      </c>
      <c r="T13" s="11">
        <v>18</v>
      </c>
      <c r="U13" s="11">
        <v>18</v>
      </c>
      <c r="V13" s="1"/>
    </row>
    <row r="14" spans="1:22" x14ac:dyDescent="0.2">
      <c r="A14" s="11" t="s">
        <v>37</v>
      </c>
      <c r="B14" s="11">
        <v>0</v>
      </c>
      <c r="C14" s="11">
        <v>1</v>
      </c>
      <c r="D14" s="11">
        <v>2</v>
      </c>
      <c r="E14" s="11">
        <v>3</v>
      </c>
      <c r="F14" s="11">
        <v>4</v>
      </c>
      <c r="G14" s="11">
        <v>5</v>
      </c>
      <c r="H14" s="11">
        <v>6</v>
      </c>
      <c r="I14" s="11">
        <v>7</v>
      </c>
      <c r="J14" s="11">
        <v>8</v>
      </c>
      <c r="K14" s="11">
        <v>9</v>
      </c>
      <c r="L14" s="11">
        <v>10</v>
      </c>
      <c r="M14" s="11">
        <v>11</v>
      </c>
      <c r="N14" s="11">
        <v>12</v>
      </c>
      <c r="O14" s="11">
        <v>13</v>
      </c>
      <c r="P14" s="11">
        <v>14</v>
      </c>
      <c r="Q14" s="11">
        <v>15</v>
      </c>
      <c r="R14" s="11">
        <v>16</v>
      </c>
      <c r="S14" s="11">
        <v>17</v>
      </c>
      <c r="T14" s="11">
        <v>18</v>
      </c>
      <c r="U14" s="11">
        <v>19</v>
      </c>
      <c r="V14" s="1"/>
    </row>
    <row r="15" spans="1:22" x14ac:dyDescent="0.2">
      <c r="A15" s="11" t="s">
        <v>38</v>
      </c>
      <c r="B15" s="11">
        <v>60</v>
      </c>
      <c r="C15" s="11">
        <f>48*12-B15-D15</f>
        <v>456</v>
      </c>
      <c r="D15" s="11">
        <v>60</v>
      </c>
      <c r="E15" s="11">
        <v>60</v>
      </c>
      <c r="F15" s="11">
        <v>60</v>
      </c>
      <c r="G15" s="11">
        <v>192</v>
      </c>
      <c r="H15" s="11">
        <v>192</v>
      </c>
      <c r="I15" s="11">
        <v>192</v>
      </c>
      <c r="J15" s="11">
        <v>192</v>
      </c>
      <c r="K15" s="11">
        <v>108</v>
      </c>
      <c r="L15" s="11">
        <v>108</v>
      </c>
      <c r="M15" s="11">
        <v>192</v>
      </c>
      <c r="N15" s="11">
        <v>192</v>
      </c>
      <c r="O15" s="11">
        <v>192</v>
      </c>
      <c r="P15" s="11">
        <v>192</v>
      </c>
      <c r="Q15" s="11">
        <v>60</v>
      </c>
      <c r="R15" s="11">
        <v>60</v>
      </c>
      <c r="S15" s="11">
        <v>60</v>
      </c>
      <c r="T15" s="11">
        <f t="shared" si="0"/>
        <v>456</v>
      </c>
      <c r="U15" s="11">
        <v>60</v>
      </c>
      <c r="V15" s="1">
        <f>SUM(B15:U15)</f>
        <v>3144</v>
      </c>
    </row>
    <row r="16" spans="1:22" x14ac:dyDescent="0.2">
      <c r="A16" s="11" t="s">
        <v>39</v>
      </c>
      <c r="B16" s="12">
        <v>0.05</v>
      </c>
      <c r="C16" s="12"/>
      <c r="D16" s="12"/>
      <c r="E16" s="13">
        <v>0.05</v>
      </c>
      <c r="F16" s="13"/>
      <c r="G16" s="13">
        <v>0.35</v>
      </c>
      <c r="H16" s="13"/>
      <c r="I16" s="13"/>
      <c r="J16" s="13"/>
      <c r="K16" s="13">
        <v>0.1</v>
      </c>
      <c r="L16" s="13"/>
      <c r="M16" s="13">
        <v>0.35</v>
      </c>
      <c r="N16" s="13"/>
      <c r="O16" s="13"/>
      <c r="P16" s="13"/>
      <c r="Q16" s="13">
        <v>0.05</v>
      </c>
      <c r="R16" s="13"/>
      <c r="S16" s="12">
        <v>0.05</v>
      </c>
      <c r="T16" s="12"/>
      <c r="U16" s="12"/>
      <c r="V16" s="1">
        <f>SUM(B16:U16)</f>
        <v>1</v>
      </c>
    </row>
    <row r="17" spans="1:22" x14ac:dyDescent="0.2">
      <c r="A17" s="14" t="s">
        <v>40</v>
      </c>
      <c r="B17" s="14">
        <f>$C16*B15/SUM($C15+$E15)</f>
        <v>0</v>
      </c>
      <c r="C17" s="14"/>
      <c r="D17" s="14">
        <f t="shared" ref="D17" si="1">$C16*D15/SUM($C15+$E15)</f>
        <v>0</v>
      </c>
      <c r="E17" s="14">
        <f>$F16*E15/SUM($F15:$G15)</f>
        <v>0</v>
      </c>
      <c r="F17" s="14">
        <f>$F16*F15/SUM($F15:$G15)</f>
        <v>0</v>
      </c>
      <c r="G17" s="14">
        <f>$H16*G15/SUM($H15:$K15)</f>
        <v>0</v>
      </c>
      <c r="H17" s="14">
        <f t="shared" ref="H17:J17" si="2">$H16*H15/SUM($H15:$K15)</f>
        <v>0</v>
      </c>
      <c r="I17" s="14">
        <f t="shared" si="2"/>
        <v>0</v>
      </c>
      <c r="J17" s="14">
        <f t="shared" si="2"/>
        <v>0</v>
      </c>
      <c r="K17" s="14">
        <v>0.5</v>
      </c>
      <c r="L17" s="14">
        <v>0.5</v>
      </c>
      <c r="M17" s="14">
        <f>$N16*M15/SUM($N15:$Q15)</f>
        <v>0</v>
      </c>
      <c r="N17" s="14">
        <f t="shared" ref="N17:P17" si="3">$N16*N15/SUM($N15:$Q15)</f>
        <v>0</v>
      </c>
      <c r="O17" s="14">
        <f t="shared" si="3"/>
        <v>0</v>
      </c>
      <c r="P17" s="14">
        <f t="shared" si="3"/>
        <v>0</v>
      </c>
      <c r="Q17" s="14">
        <f>$F16*Q15/SUM($F15:$G15)</f>
        <v>0</v>
      </c>
      <c r="R17" s="14">
        <f>$F16*R15/SUM($F15:$G15)</f>
        <v>0</v>
      </c>
      <c r="S17" s="14">
        <f>$T16*$T15/($T15+$V15)</f>
        <v>0</v>
      </c>
      <c r="T17" s="14">
        <v>0</v>
      </c>
      <c r="U17" s="14">
        <f t="shared" ref="U17" si="4">$T16*$T15/($T15+$V15)</f>
        <v>0</v>
      </c>
      <c r="V17" s="15">
        <f>SUM(B17:U17)</f>
        <v>1</v>
      </c>
    </row>
  </sheetData>
  <mergeCells count="5">
    <mergeCell ref="B1:D1"/>
    <mergeCell ref="E1:F1"/>
    <mergeCell ref="S1:U1"/>
    <mergeCell ref="B16:D16"/>
    <mergeCell ref="S16:U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1887-1F08-3045-976E-67688FE2AB37}">
  <dimension ref="A1:J26"/>
  <sheetViews>
    <sheetView tabSelected="1" workbookViewId="0">
      <selection activeCell="G23" sqref="G23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32.33203125" bestFit="1" customWidth="1"/>
    <col min="4" max="4" width="16.5" bestFit="1" customWidth="1"/>
    <col min="5" max="5" width="23" bestFit="1" customWidth="1"/>
  </cols>
  <sheetData>
    <row r="1" spans="1:10" x14ac:dyDescent="0.2">
      <c r="A1" s="16" t="s">
        <v>68</v>
      </c>
      <c r="B1" s="16" t="s">
        <v>69</v>
      </c>
      <c r="C1" s="16" t="s">
        <v>70</v>
      </c>
      <c r="D1" s="16" t="s">
        <v>71</v>
      </c>
      <c r="E1" s="16" t="s">
        <v>72</v>
      </c>
    </row>
    <row r="2" spans="1:10" x14ac:dyDescent="0.2">
      <c r="A2" s="1" t="s">
        <v>73</v>
      </c>
      <c r="B2" s="1">
        <v>50</v>
      </c>
      <c r="C2" s="1">
        <v>45</v>
      </c>
      <c r="D2" s="1">
        <v>27</v>
      </c>
      <c r="E2" s="1">
        <v>16</v>
      </c>
    </row>
    <row r="3" spans="1:10" x14ac:dyDescent="0.2">
      <c r="A3" s="1" t="s">
        <v>0</v>
      </c>
      <c r="B3" s="1">
        <v>40</v>
      </c>
      <c r="C3" s="1">
        <v>41</v>
      </c>
      <c r="D3" s="1">
        <v>27</v>
      </c>
      <c r="E3" s="1">
        <v>16</v>
      </c>
    </row>
    <row r="4" spans="1:10" x14ac:dyDescent="0.2">
      <c r="A4" s="1" t="s">
        <v>74</v>
      </c>
      <c r="B4" s="1">
        <v>40</v>
      </c>
      <c r="C4" s="1">
        <v>29</v>
      </c>
      <c r="D4" s="1">
        <v>26</v>
      </c>
      <c r="E4" s="1">
        <v>16</v>
      </c>
    </row>
    <row r="6" spans="1:10" x14ac:dyDescent="0.2">
      <c r="A6" s="1" t="s">
        <v>64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</row>
    <row r="7" spans="1:10" x14ac:dyDescent="0.2">
      <c r="A7" s="1" t="s">
        <v>65</v>
      </c>
      <c r="B7" s="1">
        <f>Geometry!B4/2</f>
        <v>576</v>
      </c>
      <c r="C7" s="1">
        <v>0</v>
      </c>
      <c r="D7" s="1">
        <f>B7</f>
        <v>576</v>
      </c>
      <c r="E7" s="1">
        <f>B7*2</f>
        <v>1152</v>
      </c>
      <c r="F7" s="1">
        <v>0</v>
      </c>
      <c r="G7" s="1">
        <v>0</v>
      </c>
      <c r="H7" s="1">
        <f>B7</f>
        <v>576</v>
      </c>
      <c r="I7" s="1">
        <f>E7</f>
        <v>1152</v>
      </c>
      <c r="J7" s="1">
        <f>E7</f>
        <v>1152</v>
      </c>
    </row>
    <row r="8" spans="1:10" x14ac:dyDescent="0.2">
      <c r="A8" s="1" t="s">
        <v>66</v>
      </c>
      <c r="B8" s="1">
        <f>Geometry!B5/2</f>
        <v>288</v>
      </c>
      <c r="C8" s="1">
        <v>0</v>
      </c>
      <c r="D8" s="1">
        <v>0</v>
      </c>
      <c r="E8" s="1">
        <v>0</v>
      </c>
      <c r="F8" s="1">
        <f>B8</f>
        <v>288</v>
      </c>
      <c r="G8" s="1">
        <f>B8*2</f>
        <v>576</v>
      </c>
      <c r="H8" s="1">
        <f>G8</f>
        <v>576</v>
      </c>
      <c r="I8" s="1">
        <f>G8</f>
        <v>576</v>
      </c>
      <c r="J8" s="1">
        <f>B8</f>
        <v>288</v>
      </c>
    </row>
    <row r="9" spans="1:10" x14ac:dyDescent="0.2">
      <c r="A9" s="1" t="s">
        <v>75</v>
      </c>
      <c r="B9" s="17">
        <f>([1]Geometry!$B$4/2)*([1]Geometry!$B$5/2)/144</f>
        <v>1152</v>
      </c>
      <c r="C9" s="17">
        <f>([1]Geometry!$B$4/4)*([1]Geometry!$B$5/4)/144</f>
        <v>288</v>
      </c>
      <c r="D9" s="17">
        <f>([1]Geometry!$B$4/2)*([1]Geometry!$B$5/4)/144</f>
        <v>576</v>
      </c>
      <c r="E9" s="17">
        <f>([1]Geometry!$B$4/4)*([1]Geometry!$B$5/4)/144</f>
        <v>288</v>
      </c>
      <c r="F9" s="17">
        <f>([1]Geometry!$B$4/2)*([1]Geometry!$B$5/4)/144</f>
        <v>576</v>
      </c>
      <c r="G9" s="17">
        <f>([1]Geometry!$B$4/4)*([1]Geometry!$B$5/4)/144</f>
        <v>288</v>
      </c>
      <c r="H9" s="17">
        <f>([1]Geometry!$B$4/2)*([1]Geometry!$B$5/4)/144</f>
        <v>576</v>
      </c>
      <c r="I9" s="17">
        <f>([1]Geometry!$B$4/4)*([1]Geometry!$B$5/4)/144</f>
        <v>288</v>
      </c>
      <c r="J9" s="17">
        <f>([1]Geometry!$B$4/2)*([1]Geometry!$B$5/4)/144</f>
        <v>576</v>
      </c>
    </row>
    <row r="11" spans="1:10" x14ac:dyDescent="0.2">
      <c r="A11" s="16"/>
      <c r="B11" s="18" t="s">
        <v>76</v>
      </c>
      <c r="C11" s="18"/>
      <c r="D11" s="18"/>
      <c r="E11" s="18"/>
      <c r="F11" s="18"/>
      <c r="G11" s="18"/>
      <c r="H11" s="18"/>
      <c r="I11" s="18"/>
      <c r="J11" s="18"/>
    </row>
    <row r="12" spans="1:10" x14ac:dyDescent="0.2">
      <c r="A12" s="16" t="s">
        <v>77</v>
      </c>
      <c r="B12" s="16">
        <v>1</v>
      </c>
      <c r="C12" s="16">
        <v>2</v>
      </c>
      <c r="D12" s="16">
        <v>3</v>
      </c>
      <c r="E12" s="16">
        <v>4</v>
      </c>
      <c r="F12" s="16">
        <v>5</v>
      </c>
      <c r="G12" s="16">
        <v>6</v>
      </c>
      <c r="H12" s="16">
        <v>7</v>
      </c>
      <c r="I12" s="16">
        <v>8</v>
      </c>
      <c r="J12" s="16">
        <v>9</v>
      </c>
    </row>
    <row r="13" spans="1:10" x14ac:dyDescent="0.2">
      <c r="A13" s="16" t="s">
        <v>78</v>
      </c>
      <c r="B13" s="17">
        <f ca="1">$N6*B$13/([1]Geometry!$B$3)</f>
        <v>59.25</v>
      </c>
      <c r="C13" s="17">
        <f ca="1">$N$10*C$13/([1]Geometry!$B$3)</f>
        <v>14.8125</v>
      </c>
      <c r="D13" s="17">
        <f ca="1">$N$10*D$13/([1]Geometry!$B$3)</f>
        <v>29.625</v>
      </c>
      <c r="E13" s="17">
        <f ca="1">$N$10*E$13/([1]Geometry!$B$3)</f>
        <v>14.8125</v>
      </c>
      <c r="F13" s="17">
        <f ca="1">$N$10*F$13/([1]Geometry!$B$3)</f>
        <v>29.625</v>
      </c>
      <c r="G13" s="17">
        <f ca="1">$N$10*G$13/([1]Geometry!$B$3)</f>
        <v>14.8125</v>
      </c>
      <c r="H13" s="17">
        <f ca="1">$N$10*H$13/([1]Geometry!$B$3)</f>
        <v>29.625</v>
      </c>
      <c r="I13" s="17">
        <f ca="1">$N$10*I$13/([1]Geometry!$B$3)</f>
        <v>14.8125</v>
      </c>
      <c r="J13" s="17">
        <f ca="1">$N$10*J$13/([1]Geometry!$B$3)</f>
        <v>29.625</v>
      </c>
    </row>
    <row r="14" spans="1:10" x14ac:dyDescent="0.2">
      <c r="A14" s="16" t="s">
        <v>79</v>
      </c>
      <c r="B14" s="17">
        <f ca="1">$N7*B$13/([1]Geometry!$B$3)</f>
        <v>59.25</v>
      </c>
      <c r="C14" s="17">
        <f ca="1">$N7*C$13/([1]Geometry!$B$3)</f>
        <v>14.8125</v>
      </c>
      <c r="D14" s="17">
        <f ca="1">$N7*D$13/([1]Geometry!$B$3)</f>
        <v>29.625</v>
      </c>
      <c r="E14" s="17">
        <f ca="1">$N7*E$13/([1]Geometry!$B$3)</f>
        <v>14.8125</v>
      </c>
      <c r="F14" s="17">
        <f ca="1">$N7*F$13/([1]Geometry!$B$3)</f>
        <v>29.625</v>
      </c>
      <c r="G14" s="17">
        <f ca="1">$N7*G$13/([1]Geometry!$B$3)</f>
        <v>14.8125</v>
      </c>
      <c r="H14" s="17">
        <f ca="1">$N7*H$13/([1]Geometry!$B$3)</f>
        <v>29.625</v>
      </c>
      <c r="I14" s="17">
        <f ca="1">$N7*I$13/([1]Geometry!$B$3)</f>
        <v>14.8125</v>
      </c>
      <c r="J14" s="17">
        <f ca="1">$N7*J$13/([1]Geometry!$B$3)</f>
        <v>29.625</v>
      </c>
    </row>
    <row r="15" spans="1:10" x14ac:dyDescent="0.2">
      <c r="A15" s="16" t="s">
        <v>80</v>
      </c>
      <c r="B15" s="17">
        <f ca="1">$N8*B$13/([1]Geometry!$B$3)</f>
        <v>59.25</v>
      </c>
      <c r="C15" s="17">
        <f ca="1">$N8*C$13/([1]Geometry!$B$3)</f>
        <v>14.8125</v>
      </c>
      <c r="D15" s="17">
        <f ca="1">$N8*D$13/([1]Geometry!$B$3)</f>
        <v>29.625</v>
      </c>
      <c r="E15" s="17">
        <f ca="1">$N8*E$13/([1]Geometry!$B$3)</f>
        <v>14.8125</v>
      </c>
      <c r="F15" s="17">
        <f ca="1">$N8*F$13/([1]Geometry!$B$3)</f>
        <v>29.625</v>
      </c>
      <c r="G15" s="17">
        <f ca="1">$N8*G$13/([1]Geometry!$B$3)</f>
        <v>14.8125</v>
      </c>
      <c r="H15" s="17">
        <f ca="1">$N8*H$13/([1]Geometry!$B$3)</f>
        <v>29.625</v>
      </c>
      <c r="I15" s="17">
        <f ca="1">$N8*I$13/([1]Geometry!$B$3)</f>
        <v>14.8125</v>
      </c>
      <c r="J15" s="17">
        <f ca="1">$N8*J$13/([1]Geometry!$B$3)</f>
        <v>29.625</v>
      </c>
    </row>
    <row r="16" spans="1:10" x14ac:dyDescent="0.2">
      <c r="A16" s="16" t="s">
        <v>81</v>
      </c>
      <c r="B16" s="17">
        <f ca="1">$N9*B$13/([1]Geometry!$B$3)</f>
        <v>37.25</v>
      </c>
      <c r="C16" s="17">
        <f ca="1">$N9*C$13/([1]Geometry!$B$3)</f>
        <v>9.3125</v>
      </c>
      <c r="D16" s="17">
        <f ca="1">$N9*D$13/([1]Geometry!$B$3)</f>
        <v>18.625</v>
      </c>
      <c r="E16" s="17">
        <f ca="1">$N9*E$13/([1]Geometry!$B$3)</f>
        <v>9.3125</v>
      </c>
      <c r="F16" s="17">
        <f ca="1">$N9*F$13/([1]Geometry!$B$3)</f>
        <v>18.625</v>
      </c>
      <c r="G16" s="17">
        <f ca="1">$N9*G$13/([1]Geometry!$B$3)</f>
        <v>9.3125</v>
      </c>
      <c r="H16" s="17">
        <f ca="1">$N9*H$13/([1]Geometry!$B$3)</f>
        <v>18.625</v>
      </c>
      <c r="I16" s="17">
        <f ca="1">$N9*I$13/([1]Geometry!$B$3)</f>
        <v>9.3125</v>
      </c>
      <c r="J16" s="17">
        <f ca="1">$N9*J$13/([1]Geometry!$B$3)</f>
        <v>18.625</v>
      </c>
    </row>
    <row r="18" spans="1:5" x14ac:dyDescent="0.2">
      <c r="A18" s="16" t="s">
        <v>82</v>
      </c>
      <c r="B18" s="19" t="s">
        <v>83</v>
      </c>
      <c r="C18" s="19" t="s">
        <v>84</v>
      </c>
      <c r="D18" s="19" t="s">
        <v>85</v>
      </c>
      <c r="E18" s="19" t="s">
        <v>86</v>
      </c>
    </row>
    <row r="19" spans="1:5" x14ac:dyDescent="0.2">
      <c r="A19" s="1" t="s">
        <v>87</v>
      </c>
      <c r="B19" s="17">
        <f>XGrid!T15/12</f>
        <v>125</v>
      </c>
      <c r="C19" s="17">
        <f>B19</f>
        <v>125</v>
      </c>
      <c r="D19" s="17">
        <f>C19</f>
        <v>125</v>
      </c>
      <c r="E19" s="17" t="e">
        <f>[1]Geometry!#REF!/12</f>
        <v>#REF!</v>
      </c>
    </row>
    <row r="20" spans="1:5" x14ac:dyDescent="0.2">
      <c r="A20" s="1" t="s">
        <v>88</v>
      </c>
      <c r="B20" s="17">
        <f>YGrid!V15/12</f>
        <v>262</v>
      </c>
      <c r="C20" s="17">
        <f>B20</f>
        <v>262</v>
      </c>
      <c r="D20" s="17">
        <f>C20</f>
        <v>262</v>
      </c>
      <c r="E20" s="17" t="e">
        <f>[1]Geometry!#REF!/12</f>
        <v>#REF!</v>
      </c>
    </row>
    <row r="22" spans="1:5" x14ac:dyDescent="0.2">
      <c r="A22" s="17" t="s">
        <v>89</v>
      </c>
      <c r="B22" s="17" t="s">
        <v>90</v>
      </c>
      <c r="C22" s="17"/>
    </row>
    <row r="23" spans="1:5" x14ac:dyDescent="0.2">
      <c r="A23" s="1">
        <v>1</v>
      </c>
      <c r="B23" s="17">
        <v>237</v>
      </c>
      <c r="C23" s="17" t="s">
        <v>91</v>
      </c>
    </row>
    <row r="24" spans="1:5" x14ac:dyDescent="0.2">
      <c r="A24" s="1">
        <v>2</v>
      </c>
      <c r="B24" s="17">
        <v>237</v>
      </c>
      <c r="C24" s="17"/>
    </row>
    <row r="25" spans="1:5" x14ac:dyDescent="0.2">
      <c r="A25" s="1">
        <v>3</v>
      </c>
      <c r="B25" s="17">
        <v>237</v>
      </c>
      <c r="C25" s="17"/>
    </row>
    <row r="26" spans="1:5" x14ac:dyDescent="0.2">
      <c r="A26" s="1" t="s">
        <v>81</v>
      </c>
      <c r="B26" s="17">
        <v>149</v>
      </c>
      <c r="C26" s="17"/>
    </row>
  </sheetData>
  <mergeCells count="1">
    <mergeCell ref="B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Geometry</vt:lpstr>
      <vt:lpstr>XGrid</vt:lpstr>
      <vt:lpstr>YGrid</vt:lpstr>
      <vt:lpstr>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2022-11-07T16:45:38Z</dcterms:created>
  <dcterms:modified xsi:type="dcterms:W3CDTF">2022-11-08T22:05:42Z</dcterms:modified>
</cp:coreProperties>
</file>