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~1\카카오~1\"/>
    </mc:Choice>
  </mc:AlternateContent>
  <bookViews>
    <workbookView xWindow="0" yWindow="0" windowWidth="28800" windowHeight="12285" tabRatio="601" firstSheet="1" activeTab="6"/>
  </bookViews>
  <sheets>
    <sheet name="표지" sheetId="10" r:id="rId1"/>
    <sheet name="출처" sheetId="11" r:id="rId2"/>
    <sheet name="Asia" sheetId="1" r:id="rId3"/>
    <sheet name="Europe" sheetId="6" r:id="rId4"/>
    <sheet name="Africa" sheetId="8" r:id="rId5"/>
    <sheet name="America" sheetId="7" r:id="rId6"/>
    <sheet name="Oceania" sheetId="9" r:id="rId7"/>
  </sheets>
  <externalReferences>
    <externalReference r:id="rId8"/>
  </externalReferences>
  <definedNames>
    <definedName name="año">[1]CONSULTA_DESAGREGADA!#REF!</definedName>
    <definedName name="mes">[1]CONSULTA_DESAGREGADA!#REF!</definedName>
    <definedName name="nacion_01">[1]CONSULTA_DESAGREGADA!#REF!</definedName>
    <definedName name="_xlnm.Print_Area" localSheetId="4">Africa!$A$1:$S$214</definedName>
    <definedName name="_xlnm.Print_Area" localSheetId="5">America!$A$1:$AC$217</definedName>
    <definedName name="_xlnm.Print_Area" localSheetId="2">Asia!$A$1:$BC$214</definedName>
    <definedName name="_xlnm.Print_Area" localSheetId="3">Europe!$A$1:$AG$215</definedName>
    <definedName name="_xlnm.Print_Area" localSheetId="6">Oceania!$A$1:$O$214</definedName>
    <definedName name="_xlnm.Print_Titles" localSheetId="4">Africa!$A:$B,Africa!$2:$4</definedName>
    <definedName name="_xlnm.Print_Titles" localSheetId="5">America!$A:$B,America!$2:$4</definedName>
    <definedName name="_xlnm.Print_Titles" localSheetId="2">Asia!$A:$B,Asia!$2:$4</definedName>
    <definedName name="_xlnm.Print_Titles" localSheetId="3">Europe!$A:$B,Europe!$2:$4</definedName>
    <definedName name="_xlnm.Print_Titles" localSheetId="6">Oceania!$A:$B,Oceania!$2:$4</definedName>
    <definedName name="ttas">[1]CONSULTA_DESAGREGADA!#REF!</definedName>
  </definedNames>
  <calcPr calcId="162913"/>
</workbook>
</file>

<file path=xl/calcChain.xml><?xml version="1.0" encoding="utf-8"?>
<calcChain xmlns="http://schemas.openxmlformats.org/spreadsheetml/2006/main">
  <c r="K194" i="9" l="1"/>
  <c r="O194" i="7"/>
  <c r="D195" i="9"/>
  <c r="D195" i="7"/>
  <c r="D195" i="8"/>
  <c r="M195" i="8"/>
  <c r="M194" i="8"/>
  <c r="I195" i="8"/>
  <c r="Y193" i="6"/>
  <c r="Y194" i="6"/>
  <c r="Y195" i="6"/>
  <c r="W194" i="6"/>
  <c r="D195" i="6" l="1"/>
  <c r="AS195" i="1"/>
  <c r="AM194" i="1"/>
  <c r="AA194" i="1"/>
  <c r="AG194" i="1"/>
  <c r="W194" i="1"/>
  <c r="U195" i="1" l="1"/>
  <c r="S195" i="1"/>
  <c r="M195" i="1" l="1"/>
  <c r="O194" i="1" l="1"/>
  <c r="M194" i="1"/>
  <c r="K195" i="1"/>
  <c r="K194" i="1"/>
  <c r="D195" i="1"/>
  <c r="O161" i="6" l="1"/>
  <c r="W193" i="6" l="1"/>
  <c r="AM193" i="1"/>
  <c r="AM192" i="1"/>
  <c r="O193" i="1"/>
  <c r="I194" i="6" l="1"/>
  <c r="I196" i="6"/>
  <c r="O194" i="9" l="1"/>
  <c r="O196" i="9"/>
  <c r="K193" i="9"/>
  <c r="G192" i="9"/>
  <c r="G193" i="9"/>
  <c r="O193" i="7"/>
  <c r="I193" i="7"/>
  <c r="G192" i="7"/>
  <c r="G193" i="7"/>
  <c r="G194" i="7"/>
  <c r="M193" i="8"/>
  <c r="K193" i="8"/>
  <c r="K194" i="8"/>
  <c r="I194" i="8"/>
  <c r="I193" i="6"/>
  <c r="AS194" i="1"/>
  <c r="AQ194" i="1"/>
  <c r="Y192" i="1"/>
  <c r="Y193" i="1"/>
  <c r="U194" i="1"/>
  <c r="S194" i="1"/>
  <c r="M193" i="1"/>
  <c r="G186" i="1"/>
  <c r="G187" i="1"/>
  <c r="G188" i="1"/>
  <c r="G189" i="1"/>
  <c r="G190" i="1"/>
  <c r="G191" i="1"/>
  <c r="G192" i="1"/>
  <c r="G193" i="1"/>
  <c r="G194" i="1"/>
  <c r="G195" i="1"/>
  <c r="G196" i="1"/>
  <c r="D194" i="9" l="1"/>
  <c r="D194" i="7"/>
  <c r="D194" i="8"/>
  <c r="D194" i="6"/>
  <c r="D194" i="1"/>
  <c r="K188" i="6"/>
  <c r="O193" i="9"/>
  <c r="K192" i="9"/>
  <c r="O192" i="7"/>
  <c r="M192" i="7"/>
  <c r="I192" i="7"/>
  <c r="I193" i="8"/>
  <c r="W192" i="6"/>
  <c r="I192" i="6"/>
  <c r="AS193" i="1"/>
  <c r="AQ193" i="1"/>
  <c r="AG193" i="1"/>
  <c r="AG192" i="1"/>
  <c r="AA193" i="1"/>
  <c r="AA192" i="1"/>
  <c r="Y191" i="1"/>
  <c r="W193" i="1"/>
  <c r="W192" i="1"/>
  <c r="U193" i="1"/>
  <c r="O192" i="1"/>
  <c r="K193" i="1"/>
  <c r="D193" i="9"/>
  <c r="D193" i="7"/>
  <c r="D193" i="8"/>
  <c r="D193" i="6"/>
  <c r="D193" i="1"/>
  <c r="S193" i="1"/>
  <c r="AC215" i="1"/>
  <c r="AB215" i="1"/>
  <c r="O191" i="7"/>
  <c r="L216" i="7"/>
  <c r="M216" i="7" s="1"/>
  <c r="L215" i="7"/>
  <c r="L214" i="7"/>
  <c r="M214" i="7" s="1"/>
  <c r="L213" i="7"/>
  <c r="L212" i="7"/>
  <c r="M212" i="7" s="1"/>
  <c r="L211" i="7"/>
  <c r="M211" i="7" s="1"/>
  <c r="L210" i="7"/>
  <c r="M210" i="7" s="1"/>
  <c r="L209" i="7"/>
  <c r="M209" i="7" s="1"/>
  <c r="L208" i="7"/>
  <c r="L207" i="7"/>
  <c r="M207" i="7" s="1"/>
  <c r="L206" i="7"/>
  <c r="L205" i="7"/>
  <c r="M205" i="7" s="1"/>
  <c r="L204" i="7"/>
  <c r="L203" i="7"/>
  <c r="M203" i="7" s="1"/>
  <c r="L202" i="7"/>
  <c r="M202" i="7" s="1"/>
  <c r="L201" i="7"/>
  <c r="M201" i="7" s="1"/>
  <c r="M200" i="7"/>
  <c r="M199" i="7"/>
  <c r="M198" i="7"/>
  <c r="M196" i="7"/>
  <c r="M195" i="7"/>
  <c r="M194" i="7"/>
  <c r="M193" i="7"/>
  <c r="M191" i="7"/>
  <c r="M190" i="7"/>
  <c r="M189" i="7"/>
  <c r="M188" i="7"/>
  <c r="M187" i="7"/>
  <c r="M186" i="7"/>
  <c r="M185" i="7"/>
  <c r="M183" i="7"/>
  <c r="M182" i="7"/>
  <c r="M181" i="7"/>
  <c r="M180" i="7"/>
  <c r="M179" i="7"/>
  <c r="M178" i="7"/>
  <c r="M177" i="7"/>
  <c r="M176" i="7"/>
  <c r="M175" i="7"/>
  <c r="M174" i="7"/>
  <c r="M173" i="7"/>
  <c r="M171" i="7"/>
  <c r="M170" i="7"/>
  <c r="M169" i="7"/>
  <c r="M168" i="7"/>
  <c r="M167" i="7"/>
  <c r="M166" i="7"/>
  <c r="M165" i="7"/>
  <c r="M164" i="7"/>
  <c r="M163" i="7"/>
  <c r="M162" i="7"/>
  <c r="M161" i="7"/>
  <c r="M160" i="7"/>
  <c r="M159" i="7"/>
  <c r="M158" i="7"/>
  <c r="M157" i="7"/>
  <c r="M156" i="7"/>
  <c r="M155" i="7"/>
  <c r="M154" i="7"/>
  <c r="M153" i="7"/>
  <c r="M152" i="7"/>
  <c r="M151" i="7"/>
  <c r="M150" i="7"/>
  <c r="M149" i="7"/>
  <c r="M148" i="7"/>
  <c r="M147" i="7"/>
  <c r="M146" i="7"/>
  <c r="M145" i="7"/>
  <c r="M144" i="7"/>
  <c r="M143" i="7"/>
  <c r="M142" i="7"/>
  <c r="M141" i="7"/>
  <c r="M140" i="7"/>
  <c r="M139" i="7"/>
  <c r="M138" i="7"/>
  <c r="M137" i="7"/>
  <c r="M136" i="7"/>
  <c r="M135" i="7"/>
  <c r="M134" i="7"/>
  <c r="M133" i="7"/>
  <c r="M132" i="7"/>
  <c r="M131" i="7"/>
  <c r="M130" i="7"/>
  <c r="M129" i="7"/>
  <c r="M128" i="7"/>
  <c r="M127" i="7"/>
  <c r="M126" i="7"/>
  <c r="M125" i="7"/>
  <c r="M124" i="7"/>
  <c r="M123" i="7"/>
  <c r="M122" i="7"/>
  <c r="M121" i="7"/>
  <c r="M120" i="7"/>
  <c r="M119" i="7"/>
  <c r="M118" i="7"/>
  <c r="M117" i="7"/>
  <c r="M116" i="7"/>
  <c r="M115" i="7"/>
  <c r="M114" i="7"/>
  <c r="M113" i="7"/>
  <c r="M112" i="7"/>
  <c r="M111" i="7"/>
  <c r="M110" i="7"/>
  <c r="M109" i="7"/>
  <c r="M108" i="7"/>
  <c r="M107" i="7"/>
  <c r="M106" i="7"/>
  <c r="M105" i="7"/>
  <c r="M104" i="7"/>
  <c r="M103" i="7"/>
  <c r="M102" i="7"/>
  <c r="M101" i="7"/>
  <c r="M100" i="7"/>
  <c r="M99" i="7"/>
  <c r="M98" i="7"/>
  <c r="M97" i="7"/>
  <c r="M96" i="7"/>
  <c r="M95" i="7"/>
  <c r="M94" i="7"/>
  <c r="M93" i="7"/>
  <c r="M92" i="7"/>
  <c r="M91" i="7"/>
  <c r="M90" i="7"/>
  <c r="M89" i="7"/>
  <c r="M88" i="7"/>
  <c r="M87" i="7"/>
  <c r="M86" i="7"/>
  <c r="M85" i="7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I191" i="7"/>
  <c r="M192" i="8"/>
  <c r="K192" i="8"/>
  <c r="I192" i="8"/>
  <c r="G190" i="8"/>
  <c r="G189" i="8"/>
  <c r="D192" i="7"/>
  <c r="D192" i="8"/>
  <c r="L216" i="8"/>
  <c r="M216" i="8" s="1"/>
  <c r="L215" i="8"/>
  <c r="M215" i="8" s="1"/>
  <c r="L214" i="8"/>
  <c r="M214" i="8" s="1"/>
  <c r="L213" i="8"/>
  <c r="M213" i="8" s="1"/>
  <c r="L212" i="8"/>
  <c r="M212" i="8" s="1"/>
  <c r="L211" i="8"/>
  <c r="M211" i="8" s="1"/>
  <c r="L210" i="8"/>
  <c r="M210" i="8" s="1"/>
  <c r="L209" i="8"/>
  <c r="L208" i="8"/>
  <c r="M208" i="8" s="1"/>
  <c r="L207" i="8"/>
  <c r="L206" i="8"/>
  <c r="L205" i="8"/>
  <c r="L204" i="8"/>
  <c r="L203" i="8"/>
  <c r="L202" i="8"/>
  <c r="L201" i="8"/>
  <c r="M200" i="8"/>
  <c r="M199" i="8"/>
  <c r="M198" i="8"/>
  <c r="M191" i="8"/>
  <c r="M190" i="8"/>
  <c r="M189" i="8"/>
  <c r="M188" i="8"/>
  <c r="M187" i="8"/>
  <c r="M186" i="8"/>
  <c r="M185" i="8"/>
  <c r="M184" i="8"/>
  <c r="M183" i="8"/>
  <c r="M182" i="8"/>
  <c r="M181" i="8"/>
  <c r="M180" i="8"/>
  <c r="M179" i="8"/>
  <c r="M178" i="8"/>
  <c r="M177" i="8"/>
  <c r="M176" i="8"/>
  <c r="M175" i="8"/>
  <c r="M174" i="8"/>
  <c r="M173" i="8"/>
  <c r="M172" i="8"/>
  <c r="M171" i="8"/>
  <c r="M170" i="8"/>
  <c r="M169" i="8"/>
  <c r="M168" i="8"/>
  <c r="M167" i="8"/>
  <c r="M166" i="8"/>
  <c r="M165" i="8"/>
  <c r="M164" i="8"/>
  <c r="M163" i="8"/>
  <c r="M162" i="8"/>
  <c r="M161" i="8"/>
  <c r="M160" i="8"/>
  <c r="M159" i="8"/>
  <c r="M158" i="8"/>
  <c r="M157" i="8"/>
  <c r="M156" i="8"/>
  <c r="M155" i="8"/>
  <c r="M154" i="8"/>
  <c r="M153" i="8"/>
  <c r="M152" i="8"/>
  <c r="M151" i="8"/>
  <c r="M150" i="8"/>
  <c r="M149" i="8"/>
  <c r="M148" i="8"/>
  <c r="M147" i="8"/>
  <c r="M146" i="8"/>
  <c r="M145" i="8"/>
  <c r="M144" i="8"/>
  <c r="M143" i="8"/>
  <c r="M142" i="8"/>
  <c r="M141" i="8"/>
  <c r="M140" i="8"/>
  <c r="M139" i="8"/>
  <c r="M138" i="8"/>
  <c r="M137" i="8"/>
  <c r="M136" i="8"/>
  <c r="M135" i="8"/>
  <c r="M134" i="8"/>
  <c r="M133" i="8"/>
  <c r="M132" i="8"/>
  <c r="M131" i="8"/>
  <c r="M130" i="8"/>
  <c r="M129" i="8"/>
  <c r="M128" i="8"/>
  <c r="M127" i="8"/>
  <c r="M126" i="8"/>
  <c r="M125" i="8"/>
  <c r="M124" i="8"/>
  <c r="M123" i="8"/>
  <c r="M122" i="8"/>
  <c r="M121" i="8"/>
  <c r="M120" i="8"/>
  <c r="M119" i="8"/>
  <c r="M118" i="8"/>
  <c r="M117" i="8"/>
  <c r="M116" i="8"/>
  <c r="M115" i="8"/>
  <c r="M114" i="8"/>
  <c r="M113" i="8"/>
  <c r="M112" i="8"/>
  <c r="M111" i="8"/>
  <c r="M110" i="8"/>
  <c r="M109" i="8"/>
  <c r="M108" i="8"/>
  <c r="M107" i="8"/>
  <c r="M106" i="8"/>
  <c r="M105" i="8"/>
  <c r="M104" i="8"/>
  <c r="M103" i="8"/>
  <c r="M102" i="8"/>
  <c r="M101" i="8"/>
  <c r="M100" i="8"/>
  <c r="M99" i="8"/>
  <c r="M98" i="8"/>
  <c r="M97" i="8"/>
  <c r="M96" i="8"/>
  <c r="M95" i="8"/>
  <c r="M94" i="8"/>
  <c r="M92" i="8"/>
  <c r="M91" i="8"/>
  <c r="M90" i="8"/>
  <c r="M89" i="8"/>
  <c r="M88" i="8"/>
  <c r="M87" i="8"/>
  <c r="M86" i="8"/>
  <c r="M85" i="8"/>
  <c r="M84" i="8"/>
  <c r="M83" i="8"/>
  <c r="M82" i="8"/>
  <c r="M81" i="8"/>
  <c r="M80" i="8"/>
  <c r="M79" i="8"/>
  <c r="M78" i="8"/>
  <c r="M77" i="8"/>
  <c r="M76" i="8"/>
  <c r="M75" i="8"/>
  <c r="M74" i="8"/>
  <c r="M73" i="8"/>
  <c r="M72" i="8"/>
  <c r="M71" i="8"/>
  <c r="M70" i="8"/>
  <c r="M68" i="8"/>
  <c r="M67" i="8"/>
  <c r="M66" i="8"/>
  <c r="M65" i="8"/>
  <c r="M64" i="8"/>
  <c r="M63" i="8"/>
  <c r="M62" i="8"/>
  <c r="M61" i="8"/>
  <c r="M60" i="8"/>
  <c r="M59" i="8"/>
  <c r="M58" i="8"/>
  <c r="M57" i="8"/>
  <c r="M56" i="8"/>
  <c r="M55" i="8"/>
  <c r="M54" i="8"/>
  <c r="M53" i="8"/>
  <c r="M52" i="8"/>
  <c r="M51" i="8"/>
  <c r="M50" i="8"/>
  <c r="M49" i="8"/>
  <c r="M47" i="8"/>
  <c r="M44" i="8"/>
  <c r="M43" i="8"/>
  <c r="M42" i="8"/>
  <c r="M41" i="8"/>
  <c r="M39" i="8"/>
  <c r="M38" i="8"/>
  <c r="M37" i="8"/>
  <c r="M31" i="8"/>
  <c r="M30" i="8"/>
  <c r="M29" i="8"/>
  <c r="M27" i="8"/>
  <c r="M17" i="8"/>
  <c r="W191" i="6"/>
  <c r="I191" i="6"/>
  <c r="H216" i="9"/>
  <c r="I216" i="9" s="1"/>
  <c r="H215" i="9"/>
  <c r="I215" i="9" s="1"/>
  <c r="H214" i="9"/>
  <c r="I214" i="9" s="1"/>
  <c r="H213" i="9"/>
  <c r="I213" i="9" s="1"/>
  <c r="H212" i="9"/>
  <c r="I212" i="9" s="1"/>
  <c r="H211" i="9"/>
  <c r="I211" i="9" s="1"/>
  <c r="H210" i="9"/>
  <c r="I210" i="9" s="1"/>
  <c r="H209" i="9"/>
  <c r="I209" i="9" s="1"/>
  <c r="H208" i="9"/>
  <c r="I208" i="9" s="1"/>
  <c r="H207" i="9"/>
  <c r="I207" i="9" s="1"/>
  <c r="H206" i="9"/>
  <c r="H205" i="9"/>
  <c r="I206" i="9" s="1"/>
  <c r="H204" i="9"/>
  <c r="I204" i="9" s="1"/>
  <c r="H203" i="9"/>
  <c r="I203" i="9" s="1"/>
  <c r="H202" i="9"/>
  <c r="I202" i="9" s="1"/>
  <c r="H201" i="9"/>
  <c r="I196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O192" i="9"/>
  <c r="K191" i="9"/>
  <c r="G191" i="9"/>
  <c r="D192" i="9"/>
  <c r="J216" i="9"/>
  <c r="K216" i="9" s="1"/>
  <c r="J215" i="9"/>
  <c r="K215" i="9" s="1"/>
  <c r="J214" i="9"/>
  <c r="K214" i="9" s="1"/>
  <c r="J213" i="9"/>
  <c r="K213" i="9" s="1"/>
  <c r="J212" i="9"/>
  <c r="J211" i="9"/>
  <c r="K211" i="9" s="1"/>
  <c r="J210" i="9"/>
  <c r="K210" i="9" s="1"/>
  <c r="J209" i="9"/>
  <c r="K209" i="9" s="1"/>
  <c r="J208" i="9"/>
  <c r="K208" i="9" s="1"/>
  <c r="J207" i="9"/>
  <c r="K207" i="9" s="1"/>
  <c r="J206" i="9"/>
  <c r="J205" i="9"/>
  <c r="J204" i="9"/>
  <c r="K204" i="9" s="1"/>
  <c r="J203" i="9"/>
  <c r="K203" i="9" s="1"/>
  <c r="J202" i="9"/>
  <c r="J201" i="9"/>
  <c r="K190" i="9"/>
  <c r="K189" i="9"/>
  <c r="K188" i="9"/>
  <c r="K187" i="9"/>
  <c r="K186" i="9"/>
  <c r="K185" i="9"/>
  <c r="K184" i="9"/>
  <c r="K183" i="9"/>
  <c r="K182" i="9"/>
  <c r="K181" i="9"/>
  <c r="K180" i="9"/>
  <c r="K179" i="9"/>
  <c r="K178" i="9"/>
  <c r="K177" i="9"/>
  <c r="K176" i="9"/>
  <c r="K175" i="9"/>
  <c r="K174" i="9"/>
  <c r="K173" i="9"/>
  <c r="K172" i="9"/>
  <c r="K171" i="9"/>
  <c r="K170" i="9"/>
  <c r="K169" i="9"/>
  <c r="K168" i="9"/>
  <c r="K167" i="9"/>
  <c r="K166" i="9"/>
  <c r="K165" i="9"/>
  <c r="K164" i="9"/>
  <c r="K163" i="9"/>
  <c r="K162" i="9"/>
  <c r="K161" i="9"/>
  <c r="K160" i="9"/>
  <c r="K159" i="9"/>
  <c r="K158" i="9"/>
  <c r="K157" i="9"/>
  <c r="K156" i="9"/>
  <c r="K155" i="9"/>
  <c r="K154" i="9"/>
  <c r="K153" i="9"/>
  <c r="K152" i="9"/>
  <c r="K151" i="9"/>
  <c r="K150" i="9"/>
  <c r="K149" i="9"/>
  <c r="K148" i="9"/>
  <c r="K147" i="9"/>
  <c r="K146" i="9"/>
  <c r="K145" i="9"/>
  <c r="K144" i="9"/>
  <c r="K143" i="9"/>
  <c r="K142" i="9"/>
  <c r="K141" i="9"/>
  <c r="K140" i="9"/>
  <c r="K139" i="9"/>
  <c r="K138" i="9"/>
  <c r="K137" i="9"/>
  <c r="K136" i="9"/>
  <c r="K135" i="9"/>
  <c r="K134" i="9"/>
  <c r="K133" i="9"/>
  <c r="K132" i="9"/>
  <c r="K131" i="9"/>
  <c r="K130" i="9"/>
  <c r="K129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K112" i="9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J215" i="7"/>
  <c r="J214" i="7"/>
  <c r="J213" i="7"/>
  <c r="J212" i="7"/>
  <c r="J211" i="7"/>
  <c r="J210" i="7"/>
  <c r="J209" i="7"/>
  <c r="K209" i="7" s="1"/>
  <c r="J208" i="7"/>
  <c r="J207" i="7"/>
  <c r="J206" i="7"/>
  <c r="J205" i="7"/>
  <c r="J204" i="7"/>
  <c r="J203" i="7"/>
  <c r="J202" i="7"/>
  <c r="J201" i="7"/>
  <c r="K201" i="7" s="1"/>
  <c r="K173" i="7"/>
  <c r="K161" i="7"/>
  <c r="K149" i="7"/>
  <c r="K137" i="7"/>
  <c r="K125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0" i="7"/>
  <c r="K89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2" i="7"/>
  <c r="K51" i="7"/>
  <c r="K50" i="7"/>
  <c r="K49" i="7"/>
  <c r="K48" i="7"/>
  <c r="K47" i="7"/>
  <c r="K46" i="7"/>
  <c r="K45" i="7"/>
  <c r="K44" i="7"/>
  <c r="K43" i="7"/>
  <c r="K42" i="7"/>
  <c r="K41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H216" i="7"/>
  <c r="I216" i="7" s="1"/>
  <c r="H215" i="7"/>
  <c r="I215" i="7" s="1"/>
  <c r="H214" i="7"/>
  <c r="I214" i="7" s="1"/>
  <c r="H213" i="7"/>
  <c r="I213" i="7" s="1"/>
  <c r="H212" i="7"/>
  <c r="I212" i="7" s="1"/>
  <c r="H211" i="7"/>
  <c r="I211" i="7" s="1"/>
  <c r="H210" i="7"/>
  <c r="I210" i="7" s="1"/>
  <c r="H209" i="7"/>
  <c r="I209" i="7" s="1"/>
  <c r="H208" i="7"/>
  <c r="H207" i="7"/>
  <c r="H206" i="7"/>
  <c r="H205" i="7"/>
  <c r="H204" i="7"/>
  <c r="I204" i="7" s="1"/>
  <c r="H203" i="7"/>
  <c r="I203" i="7" s="1"/>
  <c r="H202" i="7"/>
  <c r="H20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F216" i="8"/>
  <c r="G216" i="8" s="1"/>
  <c r="F215" i="8"/>
  <c r="G215" i="8" s="1"/>
  <c r="F214" i="8"/>
  <c r="G214" i="8" s="1"/>
  <c r="F213" i="8"/>
  <c r="G213" i="8" s="1"/>
  <c r="F212" i="8"/>
  <c r="G212" i="8" s="1"/>
  <c r="F211" i="8"/>
  <c r="G211" i="8" s="1"/>
  <c r="F210" i="8"/>
  <c r="G210" i="8" s="1"/>
  <c r="F209" i="8"/>
  <c r="F208" i="8"/>
  <c r="F207" i="8"/>
  <c r="F206" i="8"/>
  <c r="F205" i="8"/>
  <c r="F204" i="8"/>
  <c r="F203" i="8"/>
  <c r="G204" i="8" s="1"/>
  <c r="F202" i="8"/>
  <c r="F201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0" i="8"/>
  <c r="G19" i="8"/>
  <c r="G18" i="8"/>
  <c r="G17" i="8"/>
  <c r="T216" i="6"/>
  <c r="U216" i="6" s="1"/>
  <c r="T215" i="6"/>
  <c r="U215" i="6" s="1"/>
  <c r="T214" i="6"/>
  <c r="T212" i="6"/>
  <c r="T211" i="6"/>
  <c r="T210" i="6"/>
  <c r="U210" i="6" s="1"/>
  <c r="U209" i="6"/>
  <c r="U208" i="6"/>
  <c r="U207" i="6"/>
  <c r="U185" i="6"/>
  <c r="U182" i="6"/>
  <c r="U179" i="6"/>
  <c r="U176" i="6"/>
  <c r="U173" i="6"/>
  <c r="U161" i="6"/>
  <c r="T152" i="6"/>
  <c r="U164" i="6" s="1"/>
  <c r="U149" i="6"/>
  <c r="U146" i="6"/>
  <c r="U143" i="6"/>
  <c r="U140" i="6"/>
  <c r="U137" i="6"/>
  <c r="U134" i="6"/>
  <c r="U131" i="6"/>
  <c r="U128" i="6"/>
  <c r="U125" i="6"/>
  <c r="U122" i="6"/>
  <c r="U119" i="6"/>
  <c r="U113" i="6"/>
  <c r="R212" i="6"/>
  <c r="S213" i="6" s="1"/>
  <c r="R211" i="6"/>
  <c r="S211" i="6" s="1"/>
  <c r="R210" i="6"/>
  <c r="S210" i="6" s="1"/>
  <c r="R209" i="6"/>
  <c r="R208" i="6"/>
  <c r="R207" i="6"/>
  <c r="R206" i="6"/>
  <c r="R205" i="6"/>
  <c r="R204" i="6"/>
  <c r="R203" i="6"/>
  <c r="R202" i="6"/>
  <c r="R201" i="6"/>
  <c r="S149" i="6"/>
  <c r="S141" i="6"/>
  <c r="S140" i="6"/>
  <c r="S139" i="6"/>
  <c r="S138" i="6"/>
  <c r="S137" i="6"/>
  <c r="S136" i="6"/>
  <c r="S135" i="6"/>
  <c r="S134" i="6"/>
  <c r="S133" i="6"/>
  <c r="S132" i="6"/>
  <c r="S131" i="6"/>
  <c r="S130" i="6"/>
  <c r="S129" i="6"/>
  <c r="S128" i="6"/>
  <c r="S127" i="6"/>
  <c r="S126" i="6"/>
  <c r="S125" i="6"/>
  <c r="S124" i="6"/>
  <c r="S123" i="6"/>
  <c r="S122" i="6"/>
  <c r="S121" i="6"/>
  <c r="S120" i="6"/>
  <c r="S119" i="6"/>
  <c r="S118" i="6"/>
  <c r="S117" i="6"/>
  <c r="S116" i="6"/>
  <c r="S115" i="6"/>
  <c r="S114" i="6"/>
  <c r="S113" i="6"/>
  <c r="S112" i="6"/>
  <c r="S111" i="6"/>
  <c r="S110" i="6"/>
  <c r="S109" i="6"/>
  <c r="S108" i="6"/>
  <c r="S107" i="6"/>
  <c r="S106" i="6"/>
  <c r="S105" i="6"/>
  <c r="S104" i="6"/>
  <c r="S103" i="6"/>
  <c r="S102" i="6"/>
  <c r="S101" i="6"/>
  <c r="S100" i="6"/>
  <c r="S99" i="6"/>
  <c r="S98" i="6"/>
  <c r="S97" i="6"/>
  <c r="S96" i="6"/>
  <c r="S95" i="6"/>
  <c r="S94" i="6"/>
  <c r="S93" i="6"/>
  <c r="S92" i="6"/>
  <c r="S91" i="6"/>
  <c r="S90" i="6"/>
  <c r="S89" i="6"/>
  <c r="S88" i="6"/>
  <c r="S87" i="6"/>
  <c r="S86" i="6"/>
  <c r="S85" i="6"/>
  <c r="S84" i="6"/>
  <c r="S83" i="6"/>
  <c r="S82" i="6"/>
  <c r="S81" i="6"/>
  <c r="S80" i="6"/>
  <c r="S79" i="6"/>
  <c r="S78" i="6"/>
  <c r="S77" i="6"/>
  <c r="S76" i="6"/>
  <c r="S75" i="6"/>
  <c r="S74" i="6"/>
  <c r="S73" i="6"/>
  <c r="S72" i="6"/>
  <c r="S71" i="6"/>
  <c r="S70" i="6"/>
  <c r="S69" i="6"/>
  <c r="S68" i="6"/>
  <c r="S67" i="6"/>
  <c r="S66" i="6"/>
  <c r="S65" i="6"/>
  <c r="S64" i="6"/>
  <c r="S63" i="6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P215" i="6"/>
  <c r="Q215" i="6" s="1"/>
  <c r="P214" i="6"/>
  <c r="Q214" i="6" s="1"/>
  <c r="P213" i="6"/>
  <c r="Q213" i="6" s="1"/>
  <c r="P212" i="6"/>
  <c r="Q212" i="6" s="1"/>
  <c r="P211" i="6"/>
  <c r="Q211" i="6" s="1"/>
  <c r="P210" i="6"/>
  <c r="Q182" i="6"/>
  <c r="Q181" i="6"/>
  <c r="Q180" i="6"/>
  <c r="Q179" i="6"/>
  <c r="Q178" i="6"/>
  <c r="Q177" i="6"/>
  <c r="Q176" i="6"/>
  <c r="Q175" i="6"/>
  <c r="Q174" i="6"/>
  <c r="Q173" i="6"/>
  <c r="Q172" i="6"/>
  <c r="Q171" i="6"/>
  <c r="Q170" i="6"/>
  <c r="Q169" i="6"/>
  <c r="Q168" i="6"/>
  <c r="Q167" i="6"/>
  <c r="Q166" i="6"/>
  <c r="Q165" i="6"/>
  <c r="Q164" i="6"/>
  <c r="Q163" i="6"/>
  <c r="Q162" i="6"/>
  <c r="Q161" i="6"/>
  <c r="Q160" i="6"/>
  <c r="Q159" i="6"/>
  <c r="Q158" i="6"/>
  <c r="Q157" i="6"/>
  <c r="Q156" i="6"/>
  <c r="Q155" i="6"/>
  <c r="Q154" i="6"/>
  <c r="Q153" i="6"/>
  <c r="Q152" i="6"/>
  <c r="Q151" i="6"/>
  <c r="Q150" i="6"/>
  <c r="Q149" i="6"/>
  <c r="Q148" i="6"/>
  <c r="Q147" i="6"/>
  <c r="Q146" i="6"/>
  <c r="Q145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Q130" i="6"/>
  <c r="Q129" i="6"/>
  <c r="Q128" i="6"/>
  <c r="Q127" i="6"/>
  <c r="Q126" i="6"/>
  <c r="Q125" i="6"/>
  <c r="L215" i="6"/>
  <c r="M215" i="6" s="1"/>
  <c r="L214" i="6"/>
  <c r="M214" i="6" s="1"/>
  <c r="L213" i="6"/>
  <c r="M213" i="6" s="1"/>
  <c r="L212" i="6"/>
  <c r="M212" i="6" s="1"/>
  <c r="L211" i="6"/>
  <c r="M211" i="6" s="1"/>
  <c r="L210" i="6"/>
  <c r="M210" i="6" s="1"/>
  <c r="L209" i="6"/>
  <c r="L208" i="6"/>
  <c r="L207" i="6"/>
  <c r="L206" i="6"/>
  <c r="L205" i="6"/>
  <c r="M184" i="6"/>
  <c r="M183" i="6"/>
  <c r="M182" i="6"/>
  <c r="M181" i="6"/>
  <c r="M180" i="6"/>
  <c r="M179" i="6"/>
  <c r="M178" i="6"/>
  <c r="M177" i="6"/>
  <c r="M176" i="6"/>
  <c r="M175" i="6"/>
  <c r="M174" i="6"/>
  <c r="M173" i="6"/>
  <c r="M172" i="6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M153" i="6"/>
  <c r="M152" i="6"/>
  <c r="M151" i="6"/>
  <c r="M150" i="6"/>
  <c r="M149" i="6"/>
  <c r="M148" i="6"/>
  <c r="M147" i="6"/>
  <c r="M146" i="6"/>
  <c r="M145" i="6"/>
  <c r="M144" i="6"/>
  <c r="M143" i="6"/>
  <c r="M142" i="6"/>
  <c r="M141" i="6"/>
  <c r="M140" i="6"/>
  <c r="M139" i="6"/>
  <c r="M138" i="6"/>
  <c r="M137" i="6"/>
  <c r="M136" i="6"/>
  <c r="M135" i="6"/>
  <c r="M134" i="6"/>
  <c r="M133" i="6"/>
  <c r="M132" i="6"/>
  <c r="M131" i="6"/>
  <c r="M130" i="6"/>
  <c r="M129" i="6"/>
  <c r="M128" i="6"/>
  <c r="M127" i="6"/>
  <c r="M126" i="6"/>
  <c r="M125" i="6"/>
  <c r="M124" i="6"/>
  <c r="M123" i="6"/>
  <c r="M122" i="6"/>
  <c r="M121" i="6"/>
  <c r="M120" i="6"/>
  <c r="M119" i="6"/>
  <c r="M118" i="6"/>
  <c r="M117" i="6"/>
  <c r="M116" i="6"/>
  <c r="M115" i="6"/>
  <c r="M114" i="6"/>
  <c r="M113" i="6"/>
  <c r="H216" i="6"/>
  <c r="I216" i="6" s="1"/>
  <c r="H215" i="6"/>
  <c r="I215" i="6" s="1"/>
  <c r="H214" i="6"/>
  <c r="I214" i="6" s="1"/>
  <c r="H213" i="6"/>
  <c r="I213" i="6" s="1"/>
  <c r="H212" i="6"/>
  <c r="I212" i="6" s="1"/>
  <c r="H211" i="6"/>
  <c r="I211" i="6" s="1"/>
  <c r="H210" i="6"/>
  <c r="I210" i="6" s="1"/>
  <c r="H209" i="6"/>
  <c r="H208" i="6"/>
  <c r="H207" i="6"/>
  <c r="H206" i="6"/>
  <c r="H205" i="6"/>
  <c r="H204" i="6"/>
  <c r="H203" i="6"/>
  <c r="H202" i="6"/>
  <c r="H201" i="6"/>
  <c r="I200" i="6"/>
  <c r="I199" i="6"/>
  <c r="I198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D192" i="6"/>
  <c r="AF216" i="1"/>
  <c r="AG216" i="1" s="1"/>
  <c r="AF215" i="1"/>
  <c r="AF213" i="1"/>
  <c r="AG213" i="1" s="1"/>
  <c r="AF212" i="1"/>
  <c r="AF211" i="1"/>
  <c r="AG211" i="1" s="1"/>
  <c r="AF210" i="1"/>
  <c r="AG210" i="1" s="1"/>
  <c r="AF209" i="1"/>
  <c r="AF208" i="1"/>
  <c r="AF207" i="1"/>
  <c r="AF206" i="1"/>
  <c r="AF205" i="1"/>
  <c r="AG191" i="1"/>
  <c r="AG190" i="1"/>
  <c r="AG189" i="1"/>
  <c r="AG188" i="1"/>
  <c r="AG187" i="1"/>
  <c r="AG186" i="1"/>
  <c r="AG185" i="1"/>
  <c r="AG184" i="1"/>
  <c r="AG183" i="1"/>
  <c r="AG182" i="1"/>
  <c r="AG181" i="1"/>
  <c r="AG180" i="1"/>
  <c r="AG178" i="1"/>
  <c r="AG177" i="1"/>
  <c r="AG176" i="1"/>
  <c r="AG175" i="1"/>
  <c r="AG174" i="1"/>
  <c r="AG173" i="1"/>
  <c r="AG172" i="1"/>
  <c r="AG171" i="1"/>
  <c r="AG170" i="1"/>
  <c r="AG169" i="1"/>
  <c r="AG168" i="1"/>
  <c r="AF167" i="1"/>
  <c r="AG167" i="1" s="1"/>
  <c r="AG166" i="1"/>
  <c r="AG165" i="1"/>
  <c r="AG164" i="1"/>
  <c r="AG163" i="1"/>
  <c r="AG162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R216" i="1"/>
  <c r="AS216" i="1" s="1"/>
  <c r="AR215" i="1"/>
  <c r="AS215" i="1" s="1"/>
  <c r="AR214" i="1"/>
  <c r="AS214" i="1" s="1"/>
  <c r="AR213" i="1"/>
  <c r="AS213" i="1" s="1"/>
  <c r="AR212" i="1"/>
  <c r="AR211" i="1"/>
  <c r="AS211" i="1" s="1"/>
  <c r="AR210" i="1"/>
  <c r="AS210" i="1" s="1"/>
  <c r="AR209" i="1"/>
  <c r="AS209" i="1" s="1"/>
  <c r="AR208" i="1"/>
  <c r="AR207" i="1"/>
  <c r="AR206" i="1"/>
  <c r="AR205" i="1"/>
  <c r="AR204" i="1"/>
  <c r="AR203" i="1"/>
  <c r="AS192" i="1"/>
  <c r="AS191" i="1"/>
  <c r="AS190" i="1"/>
  <c r="AS189" i="1"/>
  <c r="AS188" i="1"/>
  <c r="AS187" i="1"/>
  <c r="AS186" i="1"/>
  <c r="AS185" i="1"/>
  <c r="AS184" i="1"/>
  <c r="AS183" i="1"/>
  <c r="AS182" i="1"/>
  <c r="AS181" i="1"/>
  <c r="AS180" i="1"/>
  <c r="AS179" i="1"/>
  <c r="AS178" i="1"/>
  <c r="AS177" i="1"/>
  <c r="AS176" i="1"/>
  <c r="AS175" i="1"/>
  <c r="AS174" i="1"/>
  <c r="AS173" i="1"/>
  <c r="AS172" i="1"/>
  <c r="AS171" i="1"/>
  <c r="AS170" i="1"/>
  <c r="AS169" i="1"/>
  <c r="AS168" i="1"/>
  <c r="AS167" i="1"/>
  <c r="AS166" i="1"/>
  <c r="AS165" i="1"/>
  <c r="AS164" i="1"/>
  <c r="AS163" i="1"/>
  <c r="AS162" i="1"/>
  <c r="AS161" i="1"/>
  <c r="AS160" i="1"/>
  <c r="AS159" i="1"/>
  <c r="AS158" i="1"/>
  <c r="AS157" i="1"/>
  <c r="AS156" i="1"/>
  <c r="AS155" i="1"/>
  <c r="AS154" i="1"/>
  <c r="AS153" i="1"/>
  <c r="AS152" i="1"/>
  <c r="AS151" i="1"/>
  <c r="AS150" i="1"/>
  <c r="AS149" i="1"/>
  <c r="AS148" i="1"/>
  <c r="AS147" i="1"/>
  <c r="AS146" i="1"/>
  <c r="AS145" i="1"/>
  <c r="AS144" i="1"/>
  <c r="AS143" i="1"/>
  <c r="AS142" i="1"/>
  <c r="AS141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S122" i="1"/>
  <c r="AS121" i="1"/>
  <c r="AS120" i="1"/>
  <c r="AS119" i="1"/>
  <c r="AS118" i="1"/>
  <c r="AS117" i="1"/>
  <c r="AS116" i="1"/>
  <c r="AS115" i="1"/>
  <c r="AS114" i="1"/>
  <c r="AS113" i="1"/>
  <c r="AS112" i="1"/>
  <c r="AS111" i="1"/>
  <c r="AS110" i="1"/>
  <c r="AS109" i="1"/>
  <c r="AS108" i="1"/>
  <c r="AS107" i="1"/>
  <c r="AS106" i="1"/>
  <c r="AS105" i="1"/>
  <c r="AS104" i="1"/>
  <c r="AS103" i="1"/>
  <c r="AS102" i="1"/>
  <c r="AS101" i="1"/>
  <c r="AS100" i="1"/>
  <c r="AS99" i="1"/>
  <c r="AS98" i="1"/>
  <c r="AS97" i="1"/>
  <c r="AS96" i="1"/>
  <c r="AS95" i="1"/>
  <c r="AS94" i="1"/>
  <c r="AS93" i="1"/>
  <c r="AS92" i="1"/>
  <c r="AS91" i="1"/>
  <c r="AS90" i="1"/>
  <c r="AS89" i="1"/>
  <c r="AS88" i="1"/>
  <c r="AS87" i="1"/>
  <c r="AS86" i="1"/>
  <c r="AS85" i="1"/>
  <c r="AS84" i="1"/>
  <c r="AS83" i="1"/>
  <c r="AS82" i="1"/>
  <c r="AS81" i="1"/>
  <c r="AS80" i="1"/>
  <c r="AS79" i="1"/>
  <c r="AS78" i="1"/>
  <c r="AS77" i="1"/>
  <c r="AS76" i="1"/>
  <c r="AS75" i="1"/>
  <c r="AS74" i="1"/>
  <c r="AS73" i="1"/>
  <c r="AS72" i="1"/>
  <c r="AS71" i="1"/>
  <c r="AS70" i="1"/>
  <c r="AS69" i="1"/>
  <c r="AS68" i="1"/>
  <c r="AS67" i="1"/>
  <c r="AS66" i="1"/>
  <c r="AS65" i="1"/>
  <c r="AS64" i="1"/>
  <c r="AS63" i="1"/>
  <c r="AS62" i="1"/>
  <c r="AS61" i="1"/>
  <c r="AS60" i="1"/>
  <c r="AS59" i="1"/>
  <c r="AS58" i="1"/>
  <c r="AS57" i="1"/>
  <c r="AS56" i="1"/>
  <c r="AS55" i="1"/>
  <c r="AS54" i="1"/>
  <c r="AS53" i="1"/>
  <c r="AS52" i="1"/>
  <c r="AS51" i="1"/>
  <c r="AS50" i="1"/>
  <c r="AS49" i="1"/>
  <c r="AS48" i="1"/>
  <c r="AS47" i="1"/>
  <c r="AS46" i="1"/>
  <c r="AS45" i="1"/>
  <c r="AS44" i="1"/>
  <c r="AS43" i="1"/>
  <c r="AS42" i="1"/>
  <c r="AS41" i="1"/>
  <c r="Z216" i="1"/>
  <c r="AA216" i="1" s="1"/>
  <c r="Z215" i="1"/>
  <c r="AA215" i="1" s="1"/>
  <c r="Z214" i="1"/>
  <c r="AA214" i="1" s="1"/>
  <c r="Z213" i="1"/>
  <c r="Z212" i="1"/>
  <c r="Z211" i="1"/>
  <c r="AA211" i="1" s="1"/>
  <c r="AA210" i="1"/>
  <c r="AA209" i="1"/>
  <c r="AA208" i="1"/>
  <c r="AA207" i="1"/>
  <c r="AA206" i="1"/>
  <c r="AA205" i="1"/>
  <c r="AA204" i="1"/>
  <c r="AA203" i="1"/>
  <c r="AA202" i="1"/>
  <c r="AA201" i="1"/>
  <c r="AA200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X216" i="1"/>
  <c r="Y216" i="1" s="1"/>
  <c r="X215" i="1"/>
  <c r="Y215" i="1" s="1"/>
  <c r="X214" i="1"/>
  <c r="Y214" i="1" s="1"/>
  <c r="X213" i="1"/>
  <c r="Y213" i="1" s="1"/>
  <c r="X212" i="1"/>
  <c r="Y212" i="1" s="1"/>
  <c r="X211" i="1"/>
  <c r="Y211" i="1" s="1"/>
  <c r="X210" i="1"/>
  <c r="Y210" i="1" s="1"/>
  <c r="X209" i="1"/>
  <c r="X208" i="1"/>
  <c r="X207" i="1"/>
  <c r="X206" i="1"/>
  <c r="X205" i="1"/>
  <c r="X204" i="1"/>
  <c r="X203" i="1"/>
  <c r="X202" i="1"/>
  <c r="X20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N216" i="1"/>
  <c r="O216" i="1" s="1"/>
  <c r="N215" i="1"/>
  <c r="O215" i="1" s="1"/>
  <c r="N214" i="1"/>
  <c r="O214" i="1" s="1"/>
  <c r="N213" i="1"/>
  <c r="O213" i="1" s="1"/>
  <c r="N212" i="1"/>
  <c r="O212" i="1" s="1"/>
  <c r="N211" i="1"/>
  <c r="O211" i="1" s="1"/>
  <c r="N210" i="1"/>
  <c r="O210" i="1" s="1"/>
  <c r="N209" i="1"/>
  <c r="N208" i="1"/>
  <c r="O208" i="1" s="1"/>
  <c r="N207" i="1"/>
  <c r="O207" i="1" s="1"/>
  <c r="N206" i="1"/>
  <c r="N205" i="1"/>
  <c r="N204" i="1"/>
  <c r="N203" i="1"/>
  <c r="N202" i="1"/>
  <c r="N201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P216" i="1"/>
  <c r="Q216" i="1" s="1"/>
  <c r="P215" i="1"/>
  <c r="Q215" i="1" s="1"/>
  <c r="P214" i="1"/>
  <c r="Q214" i="1" s="1"/>
  <c r="P213" i="1"/>
  <c r="Q213" i="1" s="1"/>
  <c r="P212" i="1"/>
  <c r="P211" i="1"/>
  <c r="Q211" i="1" s="1"/>
  <c r="P210" i="1"/>
  <c r="Q210" i="1" s="1"/>
  <c r="P209" i="1"/>
  <c r="P208" i="1"/>
  <c r="P207" i="1"/>
  <c r="P206" i="1"/>
  <c r="P205" i="1"/>
  <c r="P204" i="1"/>
  <c r="P203" i="1"/>
  <c r="P202" i="1"/>
  <c r="P201" i="1"/>
  <c r="Q201" i="1" s="1"/>
  <c r="Q200" i="1"/>
  <c r="Q196" i="1"/>
  <c r="Q195" i="1"/>
  <c r="Q194" i="1"/>
  <c r="Q193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6" i="1"/>
  <c r="Q85" i="1"/>
  <c r="Q84" i="1"/>
  <c r="Q83" i="1"/>
  <c r="Q82" i="1"/>
  <c r="Q81" i="1"/>
  <c r="Q80" i="1"/>
  <c r="Q79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AQ192" i="1"/>
  <c r="M192" i="1"/>
  <c r="S192" i="1"/>
  <c r="U192" i="1"/>
  <c r="K192" i="1"/>
  <c r="K207" i="7" l="1"/>
  <c r="M204" i="7"/>
  <c r="S202" i="6"/>
  <c r="K202" i="7"/>
  <c r="M213" i="7"/>
  <c r="M208" i="7"/>
  <c r="K212" i="7"/>
  <c r="I202" i="7"/>
  <c r="M206" i="7"/>
  <c r="K205" i="7"/>
  <c r="K213" i="7"/>
  <c r="I207" i="7"/>
  <c r="M204" i="8"/>
  <c r="K208" i="7"/>
  <c r="I206" i="7"/>
  <c r="K214" i="7"/>
  <c r="K210" i="7"/>
  <c r="K203" i="7"/>
  <c r="K211" i="7"/>
  <c r="G203" i="8"/>
  <c r="G206" i="8"/>
  <c r="S206" i="6"/>
  <c r="U212" i="6"/>
  <c r="M209" i="6"/>
  <c r="M203" i="8"/>
  <c r="M202" i="8"/>
  <c r="M206" i="8"/>
  <c r="G208" i="8"/>
  <c r="G202" i="8"/>
  <c r="M201" i="8"/>
  <c r="G205" i="8"/>
  <c r="M205" i="8"/>
  <c r="M209" i="8"/>
  <c r="M207" i="8"/>
  <c r="T155" i="6"/>
  <c r="U152" i="6"/>
  <c r="S208" i="6"/>
  <c r="K202" i="9"/>
  <c r="I205" i="9"/>
  <c r="K206" i="9"/>
  <c r="K205" i="9"/>
  <c r="K212" i="9"/>
  <c r="K215" i="7"/>
  <c r="K204" i="7"/>
  <c r="K206" i="7"/>
  <c r="I205" i="7"/>
  <c r="I208" i="7"/>
  <c r="G209" i="8"/>
  <c r="G207" i="8"/>
  <c r="S205" i="6"/>
  <c r="U211" i="6"/>
  <c r="S203" i="6"/>
  <c r="S212" i="6"/>
  <c r="M208" i="6"/>
  <c r="I206" i="6"/>
  <c r="S204" i="6"/>
  <c r="S209" i="6"/>
  <c r="I208" i="6"/>
  <c r="S207" i="6"/>
  <c r="I204" i="6"/>
  <c r="I202" i="6"/>
  <c r="M206" i="6"/>
  <c r="I201" i="6"/>
  <c r="M207" i="6"/>
  <c r="I203" i="6"/>
  <c r="I205" i="6"/>
  <c r="I209" i="6"/>
  <c r="I207" i="6"/>
  <c r="AG208" i="1"/>
  <c r="AG206" i="1"/>
  <c r="AG212" i="1"/>
  <c r="AG209" i="1"/>
  <c r="Q208" i="1"/>
  <c r="AG207" i="1"/>
  <c r="Y208" i="1"/>
  <c r="AG215" i="1"/>
  <c r="Y206" i="1"/>
  <c r="AS207" i="1"/>
  <c r="Y204" i="1"/>
  <c r="AS206" i="1"/>
  <c r="AF214" i="1"/>
  <c r="AG214" i="1" s="1"/>
  <c r="AG179" i="1"/>
  <c r="Q207" i="1"/>
  <c r="Q212" i="1"/>
  <c r="O205" i="1"/>
  <c r="AS205" i="1"/>
  <c r="AS208" i="1"/>
  <c r="Y205" i="1"/>
  <c r="AS212" i="1"/>
  <c r="AS204" i="1"/>
  <c r="Q202" i="1"/>
  <c r="O203" i="1"/>
  <c r="Y202" i="1"/>
  <c r="AA213" i="1"/>
  <c r="O206" i="1"/>
  <c r="AA212" i="1"/>
  <c r="Q203" i="1"/>
  <c r="Y203" i="1"/>
  <c r="Y209" i="1"/>
  <c r="O202" i="1"/>
  <c r="Y207" i="1"/>
  <c r="O209" i="1"/>
  <c r="Q204" i="1"/>
  <c r="O204" i="1"/>
  <c r="Q205" i="1"/>
  <c r="Q209" i="1"/>
  <c r="Q206" i="1"/>
  <c r="U167" i="6" l="1"/>
  <c r="U155" i="6"/>
  <c r="T158" i="6"/>
  <c r="D192" i="1"/>
  <c r="W191" i="1"/>
  <c r="G191" i="7"/>
  <c r="O190" i="7"/>
  <c r="O191" i="9"/>
  <c r="G190" i="9"/>
  <c r="K191" i="8"/>
  <c r="K190" i="8"/>
  <c r="I191" i="8"/>
  <c r="W190" i="6"/>
  <c r="AM191" i="1"/>
  <c r="AQ191" i="1"/>
  <c r="U191" i="1"/>
  <c r="K191" i="1"/>
  <c r="M191" i="1"/>
  <c r="S191" i="1"/>
  <c r="D191" i="9"/>
  <c r="D191" i="7"/>
  <c r="D191" i="8"/>
  <c r="D191" i="6"/>
  <c r="D191" i="1"/>
  <c r="W190" i="1"/>
  <c r="U170" i="6" l="1"/>
  <c r="U214" i="6"/>
  <c r="U158" i="6"/>
  <c r="T213" i="6"/>
  <c r="U213" i="6" s="1"/>
  <c r="J216" i="6"/>
  <c r="K216" i="6" s="1"/>
  <c r="K185" i="6"/>
  <c r="M184" i="1"/>
  <c r="AH214" i="1"/>
  <c r="AI214" i="1" s="1"/>
  <c r="AI161" i="1"/>
  <c r="AD215" i="1"/>
  <c r="AD214" i="1"/>
  <c r="AE173" i="1"/>
  <c r="AE161" i="1"/>
  <c r="L216" i="1"/>
  <c r="M216" i="1" s="1"/>
  <c r="M190" i="1"/>
  <c r="M189" i="1"/>
  <c r="M188" i="1"/>
  <c r="M187" i="1"/>
  <c r="M186" i="1"/>
  <c r="M185" i="1"/>
  <c r="AE215" i="1" l="1"/>
  <c r="I125" i="1"/>
  <c r="S125" i="1"/>
  <c r="M125" i="1"/>
  <c r="K125" i="1"/>
  <c r="I29" i="1"/>
  <c r="S29" i="1"/>
  <c r="M29" i="1"/>
  <c r="K29" i="1"/>
  <c r="O190" i="9" l="1"/>
  <c r="G189" i="9"/>
  <c r="O188" i="7"/>
  <c r="O189" i="7"/>
  <c r="G190" i="7"/>
  <c r="I190" i="8"/>
  <c r="W189" i="6"/>
  <c r="AM190" i="1"/>
  <c r="AQ190" i="1"/>
  <c r="AC173" i="1"/>
  <c r="W189" i="1"/>
  <c r="U190" i="1"/>
  <c r="K190" i="1"/>
  <c r="S190" i="1"/>
  <c r="D190" i="9"/>
  <c r="D190" i="7"/>
  <c r="D190" i="8"/>
  <c r="D190" i="6"/>
  <c r="D190" i="1" l="1"/>
  <c r="AJ176" i="1" l="1"/>
  <c r="AJ179" i="1" l="1"/>
  <c r="AJ182" i="1" s="1"/>
  <c r="AK188" i="1"/>
  <c r="AJ216" i="1"/>
  <c r="AK216" i="1" s="1"/>
  <c r="AK185" i="1"/>
  <c r="O188" i="9" l="1"/>
  <c r="O189" i="9"/>
  <c r="G188" i="9"/>
  <c r="G187" i="7"/>
  <c r="G188" i="7"/>
  <c r="G189" i="7"/>
  <c r="K189" i="8"/>
  <c r="K188" i="8"/>
  <c r="I189" i="8"/>
  <c r="Y189" i="6"/>
  <c r="Y190" i="6"/>
  <c r="Y191" i="6"/>
  <c r="Y192" i="6"/>
  <c r="Y196" i="6"/>
  <c r="W188" i="6"/>
  <c r="AM188" i="1"/>
  <c r="AM189" i="1"/>
  <c r="AQ189" i="1"/>
  <c r="AQ188" i="1"/>
  <c r="W188" i="1"/>
  <c r="U189" i="1"/>
  <c r="K189" i="1"/>
  <c r="S188" i="1"/>
  <c r="S189" i="1"/>
  <c r="F216" i="1"/>
  <c r="D189" i="9"/>
  <c r="D189" i="7"/>
  <c r="D189" i="8"/>
  <c r="D189" i="6"/>
  <c r="D189" i="1"/>
  <c r="F216" i="7" l="1"/>
  <c r="G216" i="7" s="1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0" i="7"/>
  <c r="G89" i="7"/>
  <c r="G187" i="9" l="1"/>
  <c r="J216" i="8"/>
  <c r="K216" i="8" s="1"/>
  <c r="K185" i="8"/>
  <c r="K186" i="8"/>
  <c r="K187" i="8"/>
  <c r="I188" i="8"/>
  <c r="D188" i="9"/>
  <c r="D188" i="7"/>
  <c r="D188" i="8"/>
  <c r="D188" i="6"/>
  <c r="Y188" i="6"/>
  <c r="W187" i="6"/>
  <c r="K182" i="6"/>
  <c r="AM187" i="1"/>
  <c r="W187" i="1"/>
  <c r="U188" i="1"/>
  <c r="K188" i="1"/>
  <c r="S187" i="1"/>
  <c r="D188" i="1"/>
  <c r="D187" i="9" l="1"/>
  <c r="D186" i="9"/>
  <c r="D187" i="7"/>
  <c r="D187" i="8"/>
  <c r="D187" i="6"/>
  <c r="D187" i="1"/>
  <c r="O187" i="9"/>
  <c r="G186" i="9"/>
  <c r="O187" i="7"/>
  <c r="I187" i="8"/>
  <c r="I186" i="8"/>
  <c r="Y187" i="6"/>
  <c r="W186" i="6"/>
  <c r="AQ187" i="1"/>
  <c r="U187" i="1" l="1"/>
  <c r="K187" i="1"/>
  <c r="F216" i="9"/>
  <c r="G216" i="9" s="1"/>
  <c r="N216" i="7"/>
  <c r="O216" i="7" s="1"/>
  <c r="V216" i="6"/>
  <c r="W216" i="6" s="1"/>
  <c r="O186" i="9" l="1"/>
  <c r="G185" i="9"/>
  <c r="O185" i="7"/>
  <c r="O186" i="7"/>
  <c r="Y186" i="6"/>
  <c r="W185" i="6"/>
  <c r="AO184" i="1"/>
  <c r="W186" i="1"/>
  <c r="AP216" i="1" l="1"/>
  <c r="AQ216" i="1" s="1"/>
  <c r="AQ186" i="1"/>
  <c r="AQ185" i="1"/>
  <c r="U186" i="1"/>
  <c r="K186" i="1"/>
  <c r="R216" i="1"/>
  <c r="S216" i="1" s="1"/>
  <c r="S186" i="1"/>
  <c r="S185" i="1"/>
  <c r="D186" i="7" l="1"/>
  <c r="D186" i="8"/>
  <c r="D186" i="6"/>
  <c r="D186" i="1"/>
  <c r="AL216" i="1" l="1"/>
  <c r="AM186" i="1"/>
  <c r="AM185" i="1"/>
  <c r="AM173" i="1"/>
  <c r="AM215" i="1" s="1"/>
  <c r="AC172" i="6"/>
  <c r="AC171" i="6"/>
  <c r="AC170" i="6"/>
  <c r="AC169" i="6"/>
  <c r="AC168" i="6"/>
  <c r="AC167" i="6"/>
  <c r="AC166" i="6"/>
  <c r="AC165" i="6"/>
  <c r="AC164" i="6"/>
  <c r="AC163" i="6"/>
  <c r="AC162" i="6"/>
  <c r="AC150" i="6"/>
  <c r="AC151" i="6"/>
  <c r="AC153" i="6"/>
  <c r="AC154" i="6"/>
  <c r="AC155" i="6"/>
  <c r="AC156" i="6"/>
  <c r="AC157" i="6"/>
  <c r="AC158" i="6"/>
  <c r="AC159" i="6"/>
  <c r="U185" i="1"/>
  <c r="W184" i="6"/>
  <c r="I185" i="8"/>
  <c r="K185" i="1"/>
  <c r="AV214" i="1"/>
  <c r="AV213" i="1"/>
  <c r="AW161" i="1"/>
  <c r="AW149" i="1"/>
  <c r="AM216" i="1" l="1"/>
  <c r="AW214" i="1"/>
  <c r="K184" i="8" l="1"/>
  <c r="W185" i="1" l="1"/>
  <c r="W184" i="1"/>
  <c r="AX214" i="1"/>
  <c r="AX213" i="1"/>
  <c r="AY161" i="1"/>
  <c r="AY149" i="1"/>
  <c r="AY214" i="1" l="1"/>
  <c r="O184" i="7"/>
  <c r="O185" i="9" l="1"/>
  <c r="G184" i="9"/>
  <c r="K179" i="6"/>
  <c r="N216" i="9" l="1"/>
  <c r="O216" i="9" s="1"/>
  <c r="C216" i="9"/>
  <c r="D216" i="9" s="1"/>
  <c r="D185" i="9"/>
  <c r="C216" i="7"/>
  <c r="D216" i="7" s="1"/>
  <c r="D185" i="7"/>
  <c r="H216" i="8"/>
  <c r="I216" i="8" s="1"/>
  <c r="C216" i="8"/>
  <c r="D216" i="8" s="1"/>
  <c r="D185" i="8"/>
  <c r="X216" i="6"/>
  <c r="Y216" i="6" s="1"/>
  <c r="C216" i="6"/>
  <c r="D216" i="6" s="1"/>
  <c r="Y185" i="6"/>
  <c r="D185" i="6"/>
  <c r="V216" i="1"/>
  <c r="W216" i="1" s="1"/>
  <c r="T216" i="1"/>
  <c r="U216" i="1" s="1"/>
  <c r="J216" i="1"/>
  <c r="K216" i="1" s="1"/>
  <c r="G216" i="1"/>
  <c r="C216" i="1"/>
  <c r="D216" i="1" s="1"/>
  <c r="G185" i="1"/>
  <c r="D185" i="1"/>
  <c r="O184" i="9" l="1"/>
  <c r="G183" i="9"/>
  <c r="O183" i="7"/>
  <c r="K183" i="8"/>
  <c r="I184" i="8"/>
  <c r="Y184" i="6"/>
  <c r="W183" i="6"/>
  <c r="W182" i="6"/>
  <c r="G182" i="6"/>
  <c r="AQ184" i="1"/>
  <c r="AK182" i="1"/>
  <c r="U184" i="1"/>
  <c r="K184" i="1"/>
  <c r="M183" i="1"/>
  <c r="N215" i="9"/>
  <c r="F215" i="9"/>
  <c r="N215" i="7"/>
  <c r="F215" i="7"/>
  <c r="J215" i="8"/>
  <c r="H215" i="8"/>
  <c r="X215" i="6"/>
  <c r="V215" i="6"/>
  <c r="J215" i="6"/>
  <c r="K215" i="6" s="1"/>
  <c r="F215" i="6"/>
  <c r="AL215" i="1"/>
  <c r="AP215" i="1"/>
  <c r="AJ215" i="1"/>
  <c r="AK215" i="1" s="1"/>
  <c r="AN215" i="1"/>
  <c r="V215" i="1"/>
  <c r="T215" i="1"/>
  <c r="J215" i="1"/>
  <c r="L215" i="1"/>
  <c r="R215" i="1"/>
  <c r="S184" i="1"/>
  <c r="O215" i="9" l="1"/>
  <c r="G215" i="9"/>
  <c r="C215" i="9"/>
  <c r="D215" i="9" s="1"/>
  <c r="O215" i="7"/>
  <c r="G215" i="7"/>
  <c r="K215" i="8"/>
  <c r="I215" i="8"/>
  <c r="Y215" i="6"/>
  <c r="W215" i="6"/>
  <c r="G215" i="6"/>
  <c r="AQ215" i="1"/>
  <c r="AO215" i="1"/>
  <c r="W215" i="1"/>
  <c r="U215" i="1"/>
  <c r="K215" i="1"/>
  <c r="M215" i="1"/>
  <c r="S215" i="1"/>
  <c r="C215" i="6"/>
  <c r="D215" i="6" s="1"/>
  <c r="C215" i="8"/>
  <c r="D215" i="8" s="1"/>
  <c r="C215" i="7"/>
  <c r="D215" i="7" s="1"/>
  <c r="F215" i="1" l="1"/>
  <c r="G215" i="1" s="1"/>
  <c r="G184" i="1"/>
  <c r="N214" i="6"/>
  <c r="I161" i="1"/>
  <c r="I214" i="1"/>
  <c r="D184" i="9"/>
  <c r="D183" i="9"/>
  <c r="D184" i="7"/>
  <c r="D183" i="7"/>
  <c r="D184" i="8"/>
  <c r="D183" i="8"/>
  <c r="D184" i="6"/>
  <c r="D183" i="6"/>
  <c r="C215" i="1"/>
  <c r="D215" i="1" s="1"/>
  <c r="D184" i="1"/>
  <c r="D183" i="1"/>
  <c r="O183" i="9"/>
  <c r="G182" i="9"/>
  <c r="I183" i="8" l="1"/>
  <c r="Y183" i="6"/>
  <c r="G181" i="6"/>
  <c r="AQ183" i="1"/>
  <c r="AO183" i="1"/>
  <c r="U183" i="1" l="1"/>
  <c r="S183" i="1"/>
  <c r="W183" i="1"/>
  <c r="W182" i="1"/>
  <c r="M182" i="1"/>
  <c r="G183" i="1" l="1"/>
  <c r="D182" i="8" l="1"/>
  <c r="D182" i="7"/>
  <c r="D182" i="9"/>
  <c r="K183" i="1"/>
  <c r="G181" i="9"/>
  <c r="O182" i="9"/>
  <c r="O182" i="7"/>
  <c r="K182" i="8"/>
  <c r="I182" i="8"/>
  <c r="Y182" i="6"/>
  <c r="W181" i="6"/>
  <c r="G180" i="6"/>
  <c r="AQ182" i="1"/>
  <c r="AO182" i="1"/>
  <c r="C214" i="9"/>
  <c r="D214" i="9" s="1"/>
  <c r="C213" i="9"/>
  <c r="D213" i="9" s="1"/>
  <c r="C212" i="9"/>
  <c r="C211" i="9"/>
  <c r="D211" i="9" s="1"/>
  <c r="C210" i="9"/>
  <c r="D210" i="9" s="1"/>
  <c r="C209" i="9"/>
  <c r="D209" i="9" s="1"/>
  <c r="D208" i="9"/>
  <c r="C207" i="9"/>
  <c r="D207" i="9" s="1"/>
  <c r="C206" i="9"/>
  <c r="C205" i="9"/>
  <c r="C204" i="9"/>
  <c r="C203" i="9"/>
  <c r="C202" i="9"/>
  <c r="D201" i="9"/>
  <c r="D200" i="9"/>
  <c r="D199" i="9"/>
  <c r="D198" i="9"/>
  <c r="C214" i="7"/>
  <c r="D214" i="7" s="1"/>
  <c r="C213" i="7"/>
  <c r="D213" i="7" s="1"/>
  <c r="C212" i="7"/>
  <c r="C211" i="7"/>
  <c r="C209" i="7"/>
  <c r="D209" i="7" s="1"/>
  <c r="D208" i="7"/>
  <c r="C207" i="7"/>
  <c r="D207" i="7" s="1"/>
  <c r="C206" i="7"/>
  <c r="C205" i="7"/>
  <c r="C204" i="7"/>
  <c r="C203" i="7"/>
  <c r="C202" i="7"/>
  <c r="D201" i="7"/>
  <c r="D200" i="7"/>
  <c r="D199" i="7"/>
  <c r="D198" i="7"/>
  <c r="C214" i="8"/>
  <c r="D214" i="8" s="1"/>
  <c r="C213" i="8"/>
  <c r="D213" i="8" s="1"/>
  <c r="C212" i="8"/>
  <c r="C211" i="8"/>
  <c r="D211" i="8" s="1"/>
  <c r="C210" i="8"/>
  <c r="D210" i="8" s="1"/>
  <c r="C209" i="8"/>
  <c r="D209" i="8" s="1"/>
  <c r="D208" i="8"/>
  <c r="C207" i="8"/>
  <c r="D207" i="8" s="1"/>
  <c r="C206" i="8"/>
  <c r="C205" i="8"/>
  <c r="C204" i="8"/>
  <c r="C203" i="8"/>
  <c r="C202" i="8"/>
  <c r="D202" i="8" s="1"/>
  <c r="D201" i="8"/>
  <c r="D200" i="8"/>
  <c r="D199" i="8"/>
  <c r="D198" i="8"/>
  <c r="C214" i="6"/>
  <c r="D214" i="6" s="1"/>
  <c r="C213" i="6"/>
  <c r="D213" i="6" s="1"/>
  <c r="C212" i="6"/>
  <c r="C211" i="6"/>
  <c r="C209" i="6"/>
  <c r="D209" i="6" s="1"/>
  <c r="D208" i="6"/>
  <c r="C207" i="6"/>
  <c r="D207" i="6" s="1"/>
  <c r="C206" i="6"/>
  <c r="C205" i="6"/>
  <c r="C204" i="6"/>
  <c r="C203" i="6"/>
  <c r="C202" i="6"/>
  <c r="D202" i="6" s="1"/>
  <c r="D201" i="6"/>
  <c r="D200" i="6"/>
  <c r="D199" i="6"/>
  <c r="D198" i="6"/>
  <c r="D182" i="6"/>
  <c r="W181" i="1"/>
  <c r="U182" i="1"/>
  <c r="K182" i="1"/>
  <c r="S182" i="1"/>
  <c r="G182" i="1"/>
  <c r="D182" i="1"/>
  <c r="D212" i="7" l="1"/>
  <c r="D204" i="7"/>
  <c r="D204" i="8"/>
  <c r="D206" i="6"/>
  <c r="D203" i="8"/>
  <c r="D206" i="7"/>
  <c r="D204" i="6"/>
  <c r="D203" i="7"/>
  <c r="D205" i="8"/>
  <c r="D205" i="7"/>
  <c r="D203" i="9"/>
  <c r="D212" i="9"/>
  <c r="D206" i="8"/>
  <c r="D202" i="7"/>
  <c r="D206" i="9"/>
  <c r="D203" i="6"/>
  <c r="D212" i="6"/>
  <c r="D205" i="9"/>
  <c r="D205" i="6"/>
  <c r="D202" i="9"/>
  <c r="D204" i="9"/>
  <c r="D212" i="8"/>
  <c r="O181" i="7"/>
  <c r="K181" i="8"/>
  <c r="I181" i="8"/>
  <c r="Y181" i="6"/>
  <c r="W180" i="6"/>
  <c r="K176" i="6"/>
  <c r="G179" i="6"/>
  <c r="AQ181" i="1"/>
  <c r="AO181" i="1"/>
  <c r="AK179" i="1"/>
  <c r="O181" i="9"/>
  <c r="G180" i="9"/>
  <c r="M180" i="1" l="1"/>
  <c r="M179" i="1"/>
  <c r="M181" i="1"/>
  <c r="U181" i="1"/>
  <c r="K181" i="1"/>
  <c r="S181" i="1"/>
  <c r="D181" i="9" l="1"/>
  <c r="D181" i="7"/>
  <c r="D181" i="8"/>
  <c r="D181" i="6"/>
  <c r="G181" i="1"/>
  <c r="D181" i="1" l="1"/>
  <c r="W180" i="1"/>
  <c r="O180" i="9"/>
  <c r="O180" i="7"/>
  <c r="O179" i="7"/>
  <c r="K180" i="8"/>
  <c r="I180" i="8"/>
  <c r="Y180" i="6"/>
  <c r="K173" i="6"/>
  <c r="W178" i="6"/>
  <c r="W179" i="6"/>
  <c r="G178" i="6"/>
  <c r="AQ180" i="1"/>
  <c r="AO180" i="1"/>
  <c r="F214" i="7"/>
  <c r="G179" i="9" l="1"/>
  <c r="U180" i="1"/>
  <c r="K180" i="1"/>
  <c r="S180" i="1"/>
  <c r="D179" i="9"/>
  <c r="D179" i="7"/>
  <c r="D179" i="8"/>
  <c r="D179" i="6"/>
  <c r="D180" i="6"/>
  <c r="D180" i="8"/>
  <c r="D180" i="7"/>
  <c r="D180" i="9"/>
  <c r="G214" i="7"/>
  <c r="G180" i="1"/>
  <c r="D180" i="1"/>
  <c r="O179" i="9"/>
  <c r="G178" i="9"/>
  <c r="K179" i="8"/>
  <c r="I179" i="8"/>
  <c r="J214" i="6"/>
  <c r="K214" i="6" s="1"/>
  <c r="Y179" i="6"/>
  <c r="K170" i="6"/>
  <c r="K167" i="6"/>
  <c r="G177" i="6"/>
  <c r="AQ179" i="1"/>
  <c r="AO179" i="1"/>
  <c r="W179" i="1"/>
  <c r="U179" i="1"/>
  <c r="K179" i="1"/>
  <c r="S179" i="1"/>
  <c r="G179" i="1"/>
  <c r="M178" i="1"/>
  <c r="D179" i="1"/>
  <c r="O178" i="9"/>
  <c r="G177" i="9"/>
  <c r="O178" i="7"/>
  <c r="O177" i="7"/>
  <c r="K178" i="8"/>
  <c r="I178" i="8"/>
  <c r="Y178" i="6"/>
  <c r="W177" i="6"/>
  <c r="G176" i="6"/>
  <c r="AL214" i="1"/>
  <c r="AM161" i="1"/>
  <c r="AQ178" i="1"/>
  <c r="AK176" i="1"/>
  <c r="AO178" i="1"/>
  <c r="AC166" i="1"/>
  <c r="W178" i="1"/>
  <c r="W177" i="1"/>
  <c r="U178" i="1"/>
  <c r="K178" i="1"/>
  <c r="M177" i="1"/>
  <c r="D178" i="9"/>
  <c r="D178" i="7"/>
  <c r="D178" i="8"/>
  <c r="D178" i="6"/>
  <c r="D178" i="1"/>
  <c r="S178" i="1"/>
  <c r="G178" i="1"/>
  <c r="O177" i="9"/>
  <c r="O176" i="9"/>
  <c r="O175" i="9"/>
  <c r="G176" i="9"/>
  <c r="O176" i="7"/>
  <c r="K177" i="8"/>
  <c r="I177" i="8"/>
  <c r="Y177" i="6"/>
  <c r="W176" i="6"/>
  <c r="G175" i="6"/>
  <c r="AQ177" i="1"/>
  <c r="AO177" i="1"/>
  <c r="W176" i="1"/>
  <c r="U177" i="1"/>
  <c r="K177" i="1"/>
  <c r="M176" i="1"/>
  <c r="M175" i="1"/>
  <c r="D177" i="9"/>
  <c r="D177" i="7"/>
  <c r="D177" i="8"/>
  <c r="D177" i="6"/>
  <c r="S177" i="1"/>
  <c r="G177" i="1"/>
  <c r="D177" i="1"/>
  <c r="G174" i="6"/>
  <c r="U176" i="1" l="1"/>
  <c r="G175" i="9"/>
  <c r="O175" i="7"/>
  <c r="I176" i="8"/>
  <c r="K175" i="8"/>
  <c r="K176" i="8"/>
  <c r="Y176" i="6"/>
  <c r="Y175" i="6"/>
  <c r="W175" i="6"/>
  <c r="AQ176" i="1"/>
  <c r="AO176" i="1"/>
  <c r="W175" i="1"/>
  <c r="D176" i="9"/>
  <c r="D175" i="9"/>
  <c r="D176" i="7"/>
  <c r="D175" i="7"/>
  <c r="D176" i="8"/>
  <c r="D175" i="8"/>
  <c r="D176" i="6"/>
  <c r="D175" i="6"/>
  <c r="D176" i="1"/>
  <c r="K176" i="1"/>
  <c r="S176" i="1"/>
  <c r="AD213" i="1"/>
  <c r="AL213" i="1"/>
  <c r="AM214" i="1" s="1"/>
  <c r="AE149" i="1"/>
  <c r="AM149" i="1"/>
  <c r="G176" i="1"/>
  <c r="G174" i="9"/>
  <c r="I175" i="8"/>
  <c r="W174" i="6"/>
  <c r="G173" i="6"/>
  <c r="AQ175" i="1"/>
  <c r="AK173" i="1"/>
  <c r="AO175" i="1"/>
  <c r="W174" i="1"/>
  <c r="W173" i="1"/>
  <c r="U175" i="1"/>
  <c r="K175" i="1"/>
  <c r="M174" i="1"/>
  <c r="S175" i="1"/>
  <c r="G175" i="1"/>
  <c r="D175" i="1"/>
  <c r="M173" i="1"/>
  <c r="O174" i="9"/>
  <c r="G173" i="9"/>
  <c r="O174" i="7"/>
  <c r="O173" i="7"/>
  <c r="K173" i="8"/>
  <c r="K174" i="8"/>
  <c r="I174" i="8"/>
  <c r="Y174" i="6"/>
  <c r="W173" i="6"/>
  <c r="G172" i="6"/>
  <c r="AQ174" i="1"/>
  <c r="AO172" i="1"/>
  <c r="AO174" i="1"/>
  <c r="AO173" i="1"/>
  <c r="U174" i="1"/>
  <c r="K174" i="1"/>
  <c r="D174" i="9"/>
  <c r="D174" i="7"/>
  <c r="D174" i="8"/>
  <c r="D174" i="6"/>
  <c r="D174" i="1"/>
  <c r="S174" i="1"/>
  <c r="G174" i="1"/>
  <c r="M172" i="1"/>
  <c r="W172" i="1"/>
  <c r="O173" i="9"/>
  <c r="G172" i="9"/>
  <c r="Y173" i="6"/>
  <c r="W172" i="6"/>
  <c r="G171" i="6"/>
  <c r="K172" i="8"/>
  <c r="I173" i="8"/>
  <c r="AK170" i="1"/>
  <c r="AQ173" i="1"/>
  <c r="U173" i="1"/>
  <c r="K173" i="1"/>
  <c r="AE213" i="1" l="1"/>
  <c r="AE214" i="1"/>
  <c r="S173" i="1"/>
  <c r="D173" i="9"/>
  <c r="D173" i="7"/>
  <c r="D173" i="6"/>
  <c r="D173" i="8"/>
  <c r="G173" i="1"/>
  <c r="D173" i="1"/>
  <c r="AJ214" i="1"/>
  <c r="W171" i="1"/>
  <c r="J214" i="8"/>
  <c r="K214" i="8" s="1"/>
  <c r="H214" i="8"/>
  <c r="I214" i="8" s="1"/>
  <c r="AP214" i="1"/>
  <c r="AQ214" i="1" s="1"/>
  <c r="AN214" i="1"/>
  <c r="AO214" i="1" s="1"/>
  <c r="AB214" i="1"/>
  <c r="AC214" i="1" s="1"/>
  <c r="V214" i="1"/>
  <c r="W214" i="1" s="1"/>
  <c r="T214" i="1"/>
  <c r="U214" i="1" s="1"/>
  <c r="L214" i="1"/>
  <c r="M214" i="1" s="1"/>
  <c r="V214" i="6"/>
  <c r="W214" i="6" s="1"/>
  <c r="F214" i="6"/>
  <c r="G214" i="6" s="1"/>
  <c r="N214" i="7"/>
  <c r="O214" i="7" s="1"/>
  <c r="F214" i="9"/>
  <c r="G214" i="9" s="1"/>
  <c r="N214" i="9"/>
  <c r="O214" i="9" s="1"/>
  <c r="O172" i="9"/>
  <c r="O171" i="9"/>
  <c r="G171" i="9"/>
  <c r="O172" i="7"/>
  <c r="X214" i="6"/>
  <c r="Y214" i="6" s="1"/>
  <c r="Y172" i="6"/>
  <c r="W171" i="6"/>
  <c r="G170" i="6"/>
  <c r="I172" i="8"/>
  <c r="AQ172" i="1"/>
  <c r="U172" i="1"/>
  <c r="R214" i="1" l="1"/>
  <c r="S214" i="1" s="1"/>
  <c r="S172" i="1"/>
  <c r="F214" i="1"/>
  <c r="G214" i="1" s="1"/>
  <c r="G172" i="1"/>
  <c r="C214" i="1"/>
  <c r="D172" i="9"/>
  <c r="D172" i="7"/>
  <c r="D172" i="6"/>
  <c r="D172" i="8"/>
  <c r="D172" i="1"/>
  <c r="K172" i="1" l="1"/>
  <c r="M171" i="1"/>
  <c r="M170" i="1"/>
  <c r="W170" i="1"/>
  <c r="J214" i="1"/>
  <c r="K214" i="1" s="1"/>
  <c r="J213" i="1"/>
  <c r="G170" i="9"/>
  <c r="O171" i="7"/>
  <c r="Y171" i="6"/>
  <c r="W170" i="6"/>
  <c r="G169" i="6"/>
  <c r="I171" i="8"/>
  <c r="K171" i="8"/>
  <c r="K170" i="8"/>
  <c r="AQ171" i="1"/>
  <c r="AO171" i="1"/>
  <c r="U171" i="1" l="1"/>
  <c r="K171" i="1"/>
  <c r="D171" i="9"/>
  <c r="D171" i="7"/>
  <c r="D171" i="6"/>
  <c r="D171" i="8"/>
  <c r="D171" i="1"/>
  <c r="S171" i="1" l="1"/>
  <c r="G171" i="1"/>
  <c r="O170" i="9" l="1"/>
  <c r="O169" i="9"/>
  <c r="O170" i="7"/>
  <c r="Y170" i="6"/>
  <c r="I170" i="8"/>
  <c r="AQ170" i="1"/>
  <c r="AO170" i="1"/>
  <c r="G168" i="6"/>
  <c r="W169" i="1"/>
  <c r="U170" i="1"/>
  <c r="K170" i="1"/>
  <c r="G169" i="9"/>
  <c r="S170" i="1"/>
  <c r="D170" i="9"/>
  <c r="D169" i="9"/>
  <c r="D170" i="7"/>
  <c r="O169" i="7"/>
  <c r="D169" i="7"/>
  <c r="D170" i="6"/>
  <c r="Y169" i="6"/>
  <c r="W169" i="6"/>
  <c r="D169" i="6"/>
  <c r="D170" i="8"/>
  <c r="K169" i="8"/>
  <c r="I169" i="8"/>
  <c r="D169" i="8"/>
  <c r="G170" i="1"/>
  <c r="D170" i="1"/>
  <c r="I151" i="1" l="1"/>
  <c r="K168" i="8"/>
  <c r="AQ169" i="1"/>
  <c r="AO169" i="1"/>
  <c r="O168" i="9"/>
  <c r="O168" i="7"/>
  <c r="O167" i="7"/>
  <c r="G167" i="6"/>
  <c r="G168" i="9"/>
  <c r="W168" i="1"/>
  <c r="U169" i="1"/>
  <c r="K169" i="1"/>
  <c r="S169" i="1"/>
  <c r="G169" i="1"/>
  <c r="M169" i="1"/>
  <c r="D169" i="1"/>
  <c r="M168" i="1"/>
  <c r="M167" i="1"/>
  <c r="M166" i="1"/>
  <c r="M165" i="1"/>
  <c r="M164" i="1"/>
  <c r="M163" i="1"/>
  <c r="M162" i="1"/>
  <c r="M161" i="1"/>
  <c r="W168" i="6"/>
  <c r="W167" i="6"/>
  <c r="K167" i="8"/>
  <c r="I168" i="8"/>
  <c r="Y168" i="6" l="1"/>
  <c r="K164" i="6"/>
  <c r="AQ168" i="1"/>
  <c r="AQ167" i="1"/>
  <c r="AO168" i="1"/>
  <c r="AO167" i="1"/>
  <c r="G167" i="9"/>
  <c r="G166" i="6"/>
  <c r="W167" i="1"/>
  <c r="U168" i="1"/>
  <c r="K168" i="1"/>
  <c r="S168" i="1"/>
  <c r="G168" i="1"/>
  <c r="D168" i="9"/>
  <c r="D168" i="7"/>
  <c r="D168" i="6"/>
  <c r="D168" i="8"/>
  <c r="D168" i="1"/>
  <c r="O167" i="9" l="1"/>
  <c r="K167" i="1"/>
  <c r="U167" i="1"/>
  <c r="W166" i="1"/>
  <c r="I167" i="8"/>
  <c r="W166" i="6"/>
  <c r="Y167" i="6"/>
  <c r="O166" i="7"/>
  <c r="G166" i="9" l="1"/>
  <c r="G165" i="6"/>
  <c r="S167" i="1" l="1"/>
  <c r="G167" i="1"/>
  <c r="D167" i="1"/>
  <c r="D166" i="1"/>
  <c r="D165" i="1"/>
  <c r="D167" i="8"/>
  <c r="D166" i="8"/>
  <c r="D165" i="8"/>
  <c r="D167" i="6"/>
  <c r="D166" i="6"/>
  <c r="D165" i="6"/>
  <c r="D167" i="7"/>
  <c r="D166" i="7"/>
  <c r="D165" i="7"/>
  <c r="D167" i="9"/>
  <c r="D166" i="9"/>
  <c r="D161" i="9"/>
  <c r="O165" i="7"/>
  <c r="Y166" i="6"/>
  <c r="W165" i="6"/>
  <c r="K166" i="8"/>
  <c r="I166" i="8"/>
  <c r="AQ166" i="1"/>
  <c r="AK164" i="1"/>
  <c r="AO166" i="1"/>
  <c r="O166" i="9"/>
  <c r="O165" i="9"/>
  <c r="G164" i="6"/>
  <c r="G165" i="9"/>
  <c r="D165" i="9"/>
  <c r="K166" i="1"/>
  <c r="W165" i="1"/>
  <c r="U166" i="1"/>
  <c r="S166" i="1"/>
  <c r="K161" i="6"/>
  <c r="K158" i="6"/>
  <c r="AQ165" i="1"/>
  <c r="AO165" i="1"/>
  <c r="AC165" i="1"/>
  <c r="U165" i="1"/>
  <c r="K165" i="1"/>
  <c r="S165" i="1"/>
  <c r="G165" i="1"/>
  <c r="G166" i="1"/>
  <c r="AI213" i="1"/>
  <c r="AI149" i="1"/>
  <c r="O164" i="7"/>
  <c r="Y164" i="6"/>
  <c r="Y165" i="6"/>
  <c r="W164" i="6"/>
  <c r="K165" i="8"/>
  <c r="K164" i="8"/>
  <c r="I165" i="8"/>
  <c r="AC164" i="1"/>
  <c r="G164" i="9" l="1"/>
  <c r="G163" i="6"/>
  <c r="W164" i="1" l="1"/>
  <c r="O137" i="6" l="1"/>
  <c r="O164" i="9"/>
  <c r="D164" i="1"/>
  <c r="D164" i="8"/>
  <c r="D164" i="6"/>
  <c r="D164" i="7"/>
  <c r="D164" i="9"/>
  <c r="K163" i="8"/>
  <c r="I164" i="8"/>
  <c r="I163" i="8"/>
  <c r="AQ164" i="1"/>
  <c r="AO164" i="1"/>
  <c r="U164" i="1"/>
  <c r="K164" i="1"/>
  <c r="S164" i="1"/>
  <c r="G164" i="1"/>
  <c r="G163" i="9"/>
  <c r="D163" i="9"/>
  <c r="D163" i="7"/>
  <c r="D163" i="6"/>
  <c r="D163" i="8"/>
  <c r="AQ163" i="1"/>
  <c r="AO163" i="1"/>
  <c r="O163" i="7"/>
  <c r="Y163" i="6" l="1"/>
  <c r="W163" i="6"/>
  <c r="AK161" i="1"/>
  <c r="O163" i="9" l="1"/>
  <c r="G162" i="6"/>
  <c r="AC162" i="1"/>
  <c r="AC163" i="1"/>
  <c r="K163" i="1"/>
  <c r="U163" i="1"/>
  <c r="W163" i="1"/>
  <c r="G161" i="1"/>
  <c r="G163" i="1"/>
  <c r="S163" i="1"/>
  <c r="D163" i="1" l="1"/>
  <c r="O162" i="7"/>
  <c r="L213" i="9"/>
  <c r="M213" i="9" s="1"/>
  <c r="L212" i="9"/>
  <c r="M160" i="9"/>
  <c r="M159" i="9"/>
  <c r="M158" i="9"/>
  <c r="M157" i="9"/>
  <c r="M156" i="9"/>
  <c r="M155" i="9"/>
  <c r="M154" i="9"/>
  <c r="M153" i="9"/>
  <c r="M152" i="9"/>
  <c r="M151" i="9"/>
  <c r="M150" i="9"/>
  <c r="M149" i="9"/>
  <c r="M140" i="9"/>
  <c r="M139" i="9"/>
  <c r="M138" i="9"/>
  <c r="M137" i="9"/>
  <c r="W162" i="6"/>
  <c r="AQ162" i="1"/>
  <c r="G161" i="6"/>
  <c r="G162" i="9"/>
  <c r="W162" i="1"/>
  <c r="D162" i="9"/>
  <c r="D162" i="7"/>
  <c r="D161" i="7"/>
  <c r="D162" i="6"/>
  <c r="D161" i="6"/>
  <c r="D162" i="8"/>
  <c r="D161" i="8"/>
  <c r="AN213" i="1"/>
  <c r="X213" i="7"/>
  <c r="P212" i="7"/>
  <c r="Q212" i="7" s="1"/>
  <c r="O162" i="9"/>
  <c r="O161" i="9"/>
  <c r="O161" i="7"/>
  <c r="O160" i="7"/>
  <c r="AC148" i="6"/>
  <c r="AB213" i="6"/>
  <c r="Y162" i="6" l="1"/>
  <c r="W161" i="6" l="1"/>
  <c r="G161" i="9" l="1"/>
  <c r="G160" i="6" l="1"/>
  <c r="K162" i="8"/>
  <c r="K161" i="8"/>
  <c r="I162" i="8"/>
  <c r="BA148" i="1"/>
  <c r="BA145" i="1"/>
  <c r="BA146" i="1"/>
  <c r="BA147" i="1"/>
  <c r="AO162" i="1"/>
  <c r="AO161" i="1"/>
  <c r="AO160" i="1"/>
  <c r="AO151" i="1"/>
  <c r="AO152" i="1"/>
  <c r="AO153" i="1"/>
  <c r="AO154" i="1"/>
  <c r="AO155" i="1"/>
  <c r="AO156" i="1"/>
  <c r="AO157" i="1"/>
  <c r="AO158" i="1"/>
  <c r="AO159" i="1"/>
  <c r="AO150" i="1"/>
  <c r="AO149" i="1"/>
  <c r="AC161" i="1" l="1"/>
  <c r="AC160" i="1"/>
  <c r="AB213" i="1"/>
  <c r="AC213" i="1" s="1"/>
  <c r="W161" i="1"/>
  <c r="U162" i="1"/>
  <c r="K162" i="1"/>
  <c r="S162" i="1" l="1"/>
  <c r="G162" i="1"/>
  <c r="D162" i="1"/>
  <c r="AB212" i="6" l="1"/>
  <c r="AC213" i="6" s="1"/>
  <c r="F213" i="9" l="1"/>
  <c r="G213" i="9" s="1"/>
  <c r="V213" i="6"/>
  <c r="W213" i="6" s="1"/>
  <c r="J213" i="8"/>
  <c r="K213" i="8" s="1"/>
  <c r="V213" i="1"/>
  <c r="W213" i="1" s="1"/>
  <c r="G160" i="9"/>
  <c r="AC147" i="6"/>
  <c r="Y161" i="6"/>
  <c r="W160" i="6"/>
  <c r="K160" i="8"/>
  <c r="I161" i="8"/>
  <c r="AQ161" i="1"/>
  <c r="W160" i="1"/>
  <c r="U161" i="1"/>
  <c r="S161" i="1"/>
  <c r="G159" i="6"/>
  <c r="K161" i="1"/>
  <c r="D161" i="1" l="1"/>
  <c r="K155" i="6" l="1"/>
  <c r="O160" i="9" l="1"/>
  <c r="S156" i="7" l="1"/>
  <c r="S155" i="7"/>
  <c r="S154" i="7"/>
  <c r="S153" i="7"/>
  <c r="S152" i="7"/>
  <c r="S151" i="7"/>
  <c r="S150" i="7"/>
  <c r="O159" i="7" l="1"/>
  <c r="Y160" i="6"/>
  <c r="W159" i="6"/>
  <c r="O149" i="6"/>
  <c r="J212" i="6"/>
  <c r="J211" i="6"/>
  <c r="J210" i="6"/>
  <c r="J209" i="6"/>
  <c r="G158" i="6"/>
  <c r="N213" i="6" l="1"/>
  <c r="O214" i="6" s="1"/>
  <c r="N212" i="6" l="1"/>
  <c r="O212" i="6" s="1"/>
  <c r="I160" i="8"/>
  <c r="K159" i="8"/>
  <c r="O137" i="8"/>
  <c r="AV212" i="1"/>
  <c r="AW213" i="1" s="1"/>
  <c r="AW137" i="1"/>
  <c r="AW125" i="1"/>
  <c r="AW113" i="1"/>
  <c r="AW101" i="1"/>
  <c r="AW89" i="1"/>
  <c r="AW77" i="1"/>
  <c r="AW65" i="1"/>
  <c r="AU160" i="1"/>
  <c r="AU159" i="1"/>
  <c r="AI137" i="1"/>
  <c r="AI212" i="1" s="1"/>
  <c r="AQ160" i="1"/>
  <c r="AQ159" i="1"/>
  <c r="O213" i="6" l="1"/>
  <c r="AC159" i="1"/>
  <c r="W159" i="1"/>
  <c r="U160" i="1"/>
  <c r="K160" i="1"/>
  <c r="M160" i="1"/>
  <c r="G158" i="9"/>
  <c r="G159" i="9"/>
  <c r="G160" i="1" l="1"/>
  <c r="S160" i="1"/>
  <c r="D160" i="9"/>
  <c r="D160" i="7"/>
  <c r="D160" i="6"/>
  <c r="D160" i="8"/>
  <c r="D160" i="1"/>
  <c r="AE137" i="1"/>
  <c r="AU158" i="1" l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BA144" i="1" l="1"/>
  <c r="BA143" i="1"/>
  <c r="BA142" i="1"/>
  <c r="BA141" i="1"/>
  <c r="BA140" i="1"/>
  <c r="BA139" i="1"/>
  <c r="BA138" i="1"/>
  <c r="BA137" i="1"/>
  <c r="O159" i="9"/>
  <c r="G157" i="9"/>
  <c r="D159" i="9"/>
  <c r="D159" i="7"/>
  <c r="Y159" i="6"/>
  <c r="W158" i="6"/>
  <c r="G157" i="6" l="1"/>
  <c r="D159" i="6"/>
  <c r="I159" i="8"/>
  <c r="D159" i="8"/>
  <c r="AC158" i="1"/>
  <c r="W158" i="1"/>
  <c r="U159" i="1"/>
  <c r="K159" i="1"/>
  <c r="M159" i="1"/>
  <c r="M158" i="1"/>
  <c r="M157" i="1"/>
  <c r="S159" i="1"/>
  <c r="G159" i="1"/>
  <c r="D159" i="1"/>
  <c r="G158" i="1"/>
  <c r="S158" i="1"/>
  <c r="K158" i="1"/>
  <c r="U158" i="1"/>
  <c r="W157" i="1"/>
  <c r="AC157" i="1"/>
  <c r="AQ157" i="1"/>
  <c r="AQ158" i="1"/>
  <c r="I158" i="8"/>
  <c r="K158" i="8"/>
  <c r="G156" i="6"/>
  <c r="W157" i="6"/>
  <c r="Y156" i="6"/>
  <c r="Y157" i="6"/>
  <c r="Y158" i="6"/>
  <c r="O155" i="7"/>
  <c r="O156" i="7"/>
  <c r="O157" i="7"/>
  <c r="O158" i="7"/>
  <c r="G155" i="9"/>
  <c r="G156" i="9"/>
  <c r="O156" i="9"/>
  <c r="O157" i="9"/>
  <c r="O158" i="9"/>
  <c r="D158" i="9" l="1"/>
  <c r="D157" i="9"/>
  <c r="D158" i="7"/>
  <c r="D157" i="7"/>
  <c r="D158" i="6"/>
  <c r="D157" i="6"/>
  <c r="D158" i="8"/>
  <c r="D157" i="8"/>
  <c r="D158" i="1"/>
  <c r="AJ155" i="1"/>
  <c r="AK214" i="1" s="1"/>
  <c r="AJ140" i="1"/>
  <c r="AJ143" i="1" s="1"/>
  <c r="AJ146" i="1" s="1"/>
  <c r="AK158" i="1" s="1"/>
  <c r="AJ128" i="1"/>
  <c r="AJ131" i="1" s="1"/>
  <c r="AJ134" i="1" s="1"/>
  <c r="AJ116" i="1"/>
  <c r="AJ119" i="1" s="1"/>
  <c r="AJ122" i="1" s="1"/>
  <c r="AJ104" i="1"/>
  <c r="AJ107" i="1" s="1"/>
  <c r="AJ110" i="1" s="1"/>
  <c r="AJ92" i="1"/>
  <c r="AJ95" i="1" s="1"/>
  <c r="AJ98" i="1" s="1"/>
  <c r="AJ80" i="1"/>
  <c r="AJ83" i="1" s="1"/>
  <c r="AJ86" i="1" s="1"/>
  <c r="AJ71" i="1"/>
  <c r="AJ47" i="1"/>
  <c r="AK167" i="1" l="1"/>
  <c r="W156" i="6"/>
  <c r="K152" i="6"/>
  <c r="G155" i="6"/>
  <c r="I157" i="8"/>
  <c r="K157" i="8"/>
  <c r="AC156" i="1"/>
  <c r="M156" i="1"/>
  <c r="W156" i="1"/>
  <c r="K157" i="1"/>
  <c r="U157" i="1"/>
  <c r="AQ156" i="1"/>
  <c r="AK155" i="1"/>
  <c r="AK152" i="1"/>
  <c r="G157" i="1" l="1"/>
  <c r="S157" i="1"/>
  <c r="N213" i="9"/>
  <c r="O213" i="9" s="1"/>
  <c r="V213" i="7"/>
  <c r="W213" i="7" s="1"/>
  <c r="R213" i="7"/>
  <c r="S213" i="7" s="1"/>
  <c r="N213" i="7"/>
  <c r="O213" i="7" s="1"/>
  <c r="F213" i="7"/>
  <c r="G213" i="7" s="1"/>
  <c r="X213" i="6"/>
  <c r="Y213" i="6" s="1"/>
  <c r="J213" i="6"/>
  <c r="K213" i="6" s="1"/>
  <c r="F213" i="6"/>
  <c r="G213" i="6" s="1"/>
  <c r="H213" i="8"/>
  <c r="I213" i="8" s="1"/>
  <c r="AT213" i="1"/>
  <c r="AU213" i="1" s="1"/>
  <c r="AP213" i="1"/>
  <c r="AQ213" i="1" s="1"/>
  <c r="AJ213" i="1"/>
  <c r="AK213" i="1" s="1"/>
  <c r="T213" i="1"/>
  <c r="U213" i="1" s="1"/>
  <c r="K213" i="1"/>
  <c r="L213" i="1"/>
  <c r="M213" i="1" s="1"/>
  <c r="R213" i="1"/>
  <c r="S213" i="1" s="1"/>
  <c r="F213" i="1"/>
  <c r="G213" i="1" s="1"/>
  <c r="D156" i="9"/>
  <c r="D155" i="9"/>
  <c r="D154" i="9"/>
  <c r="D153" i="9"/>
  <c r="D152" i="9"/>
  <c r="D151" i="9"/>
  <c r="D150" i="9"/>
  <c r="D149" i="9"/>
  <c r="D156" i="7"/>
  <c r="D155" i="7"/>
  <c r="D154" i="7"/>
  <c r="D153" i="7"/>
  <c r="D152" i="7"/>
  <c r="D151" i="7"/>
  <c r="D150" i="7"/>
  <c r="D149" i="7"/>
  <c r="D156" i="6"/>
  <c r="D155" i="6"/>
  <c r="D154" i="6"/>
  <c r="D153" i="6"/>
  <c r="D152" i="6"/>
  <c r="D151" i="6"/>
  <c r="D150" i="6"/>
  <c r="D149" i="6"/>
  <c r="D156" i="8"/>
  <c r="D155" i="8"/>
  <c r="D154" i="8"/>
  <c r="D153" i="8"/>
  <c r="D152" i="8"/>
  <c r="D151" i="8"/>
  <c r="D150" i="8"/>
  <c r="D149" i="8"/>
  <c r="C213" i="1"/>
  <c r="D157" i="1"/>
  <c r="F212" i="7"/>
  <c r="G212" i="7" s="1"/>
  <c r="W155" i="6"/>
  <c r="G154" i="6"/>
  <c r="K156" i="8"/>
  <c r="I156" i="8"/>
  <c r="AC155" i="1"/>
  <c r="W155" i="1"/>
  <c r="U156" i="1"/>
  <c r="K156" i="1"/>
  <c r="S156" i="1"/>
  <c r="G156" i="1"/>
  <c r="D156" i="1"/>
  <c r="Y155" i="6"/>
  <c r="O154" i="9"/>
  <c r="O155" i="9"/>
  <c r="G154" i="9"/>
  <c r="O154" i="7"/>
  <c r="W154" i="6"/>
  <c r="G153" i="6"/>
  <c r="K155" i="8"/>
  <c r="I155" i="8"/>
  <c r="AQ155" i="1"/>
  <c r="AQ154" i="1"/>
  <c r="AC154" i="1"/>
  <c r="W154" i="1"/>
  <c r="U155" i="1"/>
  <c r="K155" i="1"/>
  <c r="M155" i="1"/>
  <c r="S155" i="1"/>
  <c r="S154" i="1"/>
  <c r="G155" i="1"/>
  <c r="D155" i="1"/>
  <c r="O153" i="9"/>
  <c r="G153" i="9"/>
  <c r="G152" i="9"/>
  <c r="O153" i="7"/>
  <c r="K154" i="8"/>
  <c r="I154" i="8"/>
  <c r="Y154" i="6"/>
  <c r="W153" i="6"/>
  <c r="K149" i="6"/>
  <c r="G152" i="6"/>
  <c r="D154" i="1"/>
  <c r="AC153" i="1"/>
  <c r="W153" i="1"/>
  <c r="U154" i="1"/>
  <c r="K154" i="1"/>
  <c r="M154" i="1"/>
  <c r="G154" i="1"/>
  <c r="O152" i="7"/>
  <c r="AQ153" i="1"/>
  <c r="G151" i="9"/>
  <c r="Y153" i="6"/>
  <c r="W152" i="6"/>
  <c r="G151" i="6"/>
  <c r="K150" i="8"/>
  <c r="K151" i="8"/>
  <c r="K152" i="8"/>
  <c r="K153" i="8"/>
  <c r="K149" i="8"/>
  <c r="I153" i="8"/>
  <c r="AC152" i="1"/>
  <c r="W152" i="1"/>
  <c r="U153" i="1"/>
  <c r="K153" i="1"/>
  <c r="M153" i="1"/>
  <c r="S153" i="1"/>
  <c r="G153" i="1"/>
  <c r="D153" i="1"/>
  <c r="O151" i="7"/>
  <c r="O151" i="9"/>
  <c r="O152" i="9"/>
  <c r="G150" i="9"/>
  <c r="Y152" i="6"/>
  <c r="Y151" i="6"/>
  <c r="W151" i="6"/>
  <c r="K212" i="6"/>
  <c r="K146" i="6"/>
  <c r="G150" i="6"/>
  <c r="I152" i="8"/>
  <c r="AQ152" i="1"/>
  <c r="AC151" i="1"/>
  <c r="W151" i="1"/>
  <c r="U152" i="1"/>
  <c r="K152" i="1"/>
  <c r="M152" i="1"/>
  <c r="S152" i="1"/>
  <c r="G152" i="1"/>
  <c r="D152" i="1"/>
  <c r="O150" i="7"/>
  <c r="O149" i="7"/>
  <c r="Y150" i="6"/>
  <c r="W150" i="6"/>
  <c r="G149" i="6"/>
  <c r="I151" i="8"/>
  <c r="AQ151" i="1"/>
  <c r="AK149" i="1"/>
  <c r="AC150" i="1"/>
  <c r="W150" i="1"/>
  <c r="U151" i="1"/>
  <c r="K151" i="1"/>
  <c r="M151" i="1"/>
  <c r="S151" i="1"/>
  <c r="G151" i="1"/>
  <c r="D151" i="1"/>
  <c r="O125" i="8"/>
  <c r="AC149" i="1"/>
  <c r="O149" i="9"/>
  <c r="O150" i="9"/>
  <c r="AA137" i="7"/>
  <c r="Z212" i="7"/>
  <c r="W149" i="7"/>
  <c r="G149" i="9"/>
  <c r="Y149" i="6"/>
  <c r="W149" i="6"/>
  <c r="I150" i="1"/>
  <c r="F212" i="6"/>
  <c r="G148" i="6"/>
  <c r="K148" i="8"/>
  <c r="I150" i="8"/>
  <c r="AQ150" i="1"/>
  <c r="AQ149" i="1"/>
  <c r="AB212" i="1"/>
  <c r="AC148" i="1"/>
  <c r="W149" i="1"/>
  <c r="W148" i="1"/>
  <c r="U150" i="1"/>
  <c r="K150" i="1"/>
  <c r="K149" i="1"/>
  <c r="M150" i="1"/>
  <c r="M149" i="1"/>
  <c r="S150" i="1"/>
  <c r="S149" i="1"/>
  <c r="G150" i="1"/>
  <c r="G149" i="1"/>
  <c r="D150" i="1"/>
  <c r="N212" i="9"/>
  <c r="F212" i="9"/>
  <c r="V212" i="7"/>
  <c r="W212" i="7" s="1"/>
  <c r="R212" i="7"/>
  <c r="S212" i="7" s="1"/>
  <c r="N212" i="7"/>
  <c r="O212" i="7" s="1"/>
  <c r="X212" i="6"/>
  <c r="Y212" i="6" s="1"/>
  <c r="V212" i="6"/>
  <c r="W212" i="6" s="1"/>
  <c r="AX212" i="1"/>
  <c r="AY213" i="1" s="1"/>
  <c r="AT212" i="1"/>
  <c r="AP212" i="1"/>
  <c r="AJ212" i="1"/>
  <c r="V211" i="6"/>
  <c r="W211" i="6" s="1"/>
  <c r="R212" i="1"/>
  <c r="I213" i="1"/>
  <c r="L212" i="1"/>
  <c r="G148" i="9"/>
  <c r="W144" i="7"/>
  <c r="W145" i="7"/>
  <c r="W146" i="7"/>
  <c r="W147" i="7"/>
  <c r="W148" i="7"/>
  <c r="W143" i="7"/>
  <c r="W142" i="7"/>
  <c r="W141" i="7"/>
  <c r="W138" i="7"/>
  <c r="W137" i="7"/>
  <c r="S149" i="7"/>
  <c r="S148" i="7"/>
  <c r="S147" i="7"/>
  <c r="S145" i="7"/>
  <c r="O148" i="7"/>
  <c r="D148" i="7"/>
  <c r="W148" i="6"/>
  <c r="G147" i="6"/>
  <c r="G146" i="6"/>
  <c r="D148" i="6"/>
  <c r="K147" i="8"/>
  <c r="K146" i="8"/>
  <c r="I149" i="8"/>
  <c r="AY137" i="1"/>
  <c r="AY125" i="1"/>
  <c r="AM137" i="1"/>
  <c r="U149" i="1"/>
  <c r="D149" i="1"/>
  <c r="D148" i="1"/>
  <c r="D147" i="1"/>
  <c r="D146" i="1"/>
  <c r="G148" i="1"/>
  <c r="I148" i="1"/>
  <c r="S148" i="1"/>
  <c r="M143" i="1"/>
  <c r="I149" i="1"/>
  <c r="K211" i="6"/>
  <c r="K143" i="6"/>
  <c r="F212" i="1"/>
  <c r="F211" i="1"/>
  <c r="G211" i="1" s="1"/>
  <c r="AC146" i="6"/>
  <c r="F211" i="9"/>
  <c r="G211" i="9" s="1"/>
  <c r="G147" i="9"/>
  <c r="O148" i="9"/>
  <c r="O147" i="7"/>
  <c r="Y148" i="6"/>
  <c r="I148" i="8"/>
  <c r="D148" i="8"/>
  <c r="AO148" i="1"/>
  <c r="U148" i="1"/>
  <c r="M148" i="1"/>
  <c r="D148" i="9"/>
  <c r="AC138" i="6"/>
  <c r="AC139" i="6"/>
  <c r="AC140" i="6"/>
  <c r="AC141" i="6"/>
  <c r="AC142" i="6"/>
  <c r="AC143" i="6"/>
  <c r="AC144" i="6"/>
  <c r="AC145" i="6"/>
  <c r="W147" i="6"/>
  <c r="AQ148" i="1"/>
  <c r="AK146" i="1"/>
  <c r="AC147" i="1"/>
  <c r="W147" i="1"/>
  <c r="U147" i="1"/>
  <c r="O147" i="9"/>
  <c r="AC146" i="1"/>
  <c r="AI125" i="1"/>
  <c r="AI211" i="1" s="1"/>
  <c r="O146" i="7"/>
  <c r="O145" i="7"/>
  <c r="AO147" i="1"/>
  <c r="Y147" i="6"/>
  <c r="Y146" i="6"/>
  <c r="AQ147" i="1"/>
  <c r="I147" i="8"/>
  <c r="W146" i="6"/>
  <c r="G145" i="6"/>
  <c r="K148" i="1"/>
  <c r="D147" i="9"/>
  <c r="D147" i="7"/>
  <c r="D147" i="6"/>
  <c r="D147" i="8"/>
  <c r="G146" i="9"/>
  <c r="K147" i="1"/>
  <c r="K146" i="1"/>
  <c r="W146" i="1"/>
  <c r="M147" i="1"/>
  <c r="S147" i="1"/>
  <c r="G147" i="1"/>
  <c r="I147" i="1"/>
  <c r="AO146" i="1"/>
  <c r="I146" i="1"/>
  <c r="G145" i="9"/>
  <c r="O146" i="9"/>
  <c r="O144" i="7"/>
  <c r="W145" i="6"/>
  <c r="G144" i="6"/>
  <c r="I146" i="8"/>
  <c r="AQ146" i="1"/>
  <c r="D146" i="9"/>
  <c r="D146" i="7"/>
  <c r="D146" i="6"/>
  <c r="D146" i="8"/>
  <c r="AC145" i="1"/>
  <c r="U146" i="1"/>
  <c r="M146" i="1"/>
  <c r="G146" i="1"/>
  <c r="S146" i="1"/>
  <c r="AZ212" i="1"/>
  <c r="AL212" i="1"/>
  <c r="AM213" i="1" s="1"/>
  <c r="W145" i="1"/>
  <c r="AE125" i="1"/>
  <c r="AE101" i="1"/>
  <c r="AE113" i="1"/>
  <c r="D145" i="9"/>
  <c r="D145" i="7"/>
  <c r="D145" i="6"/>
  <c r="D145" i="8"/>
  <c r="D145" i="1"/>
  <c r="O145" i="9"/>
  <c r="S144" i="7"/>
  <c r="U142" i="7"/>
  <c r="U141" i="7"/>
  <c r="U140" i="7"/>
  <c r="AC144" i="1"/>
  <c r="AC143" i="1"/>
  <c r="O143" i="7"/>
  <c r="AO145" i="1"/>
  <c r="Y145" i="6"/>
  <c r="K145" i="8"/>
  <c r="AK143" i="1"/>
  <c r="AQ145" i="1"/>
  <c r="AQ144" i="1"/>
  <c r="I145" i="8"/>
  <c r="W144" i="6"/>
  <c r="G144" i="9"/>
  <c r="G143" i="6"/>
  <c r="K140" i="6"/>
  <c r="M145" i="1"/>
  <c r="W144" i="1"/>
  <c r="U145" i="1"/>
  <c r="S145" i="1"/>
  <c r="G145" i="1"/>
  <c r="I145" i="1"/>
  <c r="O144" i="9"/>
  <c r="S143" i="7"/>
  <c r="K144" i="8"/>
  <c r="I144" i="8"/>
  <c r="AO144" i="1"/>
  <c r="S144" i="1"/>
  <c r="G144" i="1"/>
  <c r="I144" i="1"/>
  <c r="U144" i="1"/>
  <c r="Y144" i="6"/>
  <c r="W143" i="6"/>
  <c r="Q143" i="7"/>
  <c r="G143" i="9"/>
  <c r="G142" i="6"/>
  <c r="K145" i="1"/>
  <c r="M144" i="1"/>
  <c r="D144" i="8"/>
  <c r="D143" i="8"/>
  <c r="D144" i="6"/>
  <c r="D143" i="6"/>
  <c r="D144" i="7"/>
  <c r="D143" i="7"/>
  <c r="D144" i="9"/>
  <c r="D143" i="9"/>
  <c r="D143" i="1"/>
  <c r="D144" i="1"/>
  <c r="W143" i="1"/>
  <c r="O143" i="9"/>
  <c r="S142" i="7"/>
  <c r="O142" i="7"/>
  <c r="Y143" i="6"/>
  <c r="W142" i="6"/>
  <c r="K137" i="6"/>
  <c r="I143" i="8"/>
  <c r="K143" i="8"/>
  <c r="K142" i="8"/>
  <c r="AQ143" i="1"/>
  <c r="AO143" i="1"/>
  <c r="AC142" i="1"/>
  <c r="K144" i="1"/>
  <c r="W142" i="1"/>
  <c r="U143" i="1"/>
  <c r="G143" i="1"/>
  <c r="G142" i="9"/>
  <c r="G141" i="6"/>
  <c r="K143" i="1"/>
  <c r="M142" i="1"/>
  <c r="S143" i="1"/>
  <c r="I143" i="1"/>
  <c r="I142" i="1"/>
  <c r="O142" i="9"/>
  <c r="W140" i="7"/>
  <c r="S141" i="7"/>
  <c r="Q142" i="7"/>
  <c r="O141" i="7"/>
  <c r="Y142" i="6"/>
  <c r="W141" i="6"/>
  <c r="K141" i="8"/>
  <c r="K140" i="8"/>
  <c r="K139" i="8"/>
  <c r="I142" i="8"/>
  <c r="AQ142" i="1"/>
  <c r="AQ141" i="1"/>
  <c r="AK140" i="1"/>
  <c r="AC141" i="1"/>
  <c r="AC140" i="1"/>
  <c r="AO142" i="1"/>
  <c r="G140" i="6"/>
  <c r="G141" i="9"/>
  <c r="G140" i="9"/>
  <c r="G139" i="9"/>
  <c r="K142" i="1"/>
  <c r="W141" i="1"/>
  <c r="M141" i="1"/>
  <c r="M140" i="1"/>
  <c r="U142" i="1"/>
  <c r="S142" i="1"/>
  <c r="G142" i="1"/>
  <c r="D142" i="9"/>
  <c r="D142" i="7"/>
  <c r="D142" i="6"/>
  <c r="D142" i="8"/>
  <c r="D142" i="1"/>
  <c r="G138" i="9"/>
  <c r="G137" i="9"/>
  <c r="O141" i="9"/>
  <c r="G141" i="1"/>
  <c r="U139" i="7"/>
  <c r="U138" i="7"/>
  <c r="U137" i="7"/>
  <c r="U203" i="7"/>
  <c r="U204" i="7"/>
  <c r="S140" i="7"/>
  <c r="S139" i="7"/>
  <c r="S138" i="7"/>
  <c r="Q141" i="7"/>
  <c r="Y141" i="6"/>
  <c r="W140" i="6"/>
  <c r="G139" i="6"/>
  <c r="I141" i="8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W140" i="1"/>
  <c r="AO141" i="1"/>
  <c r="K141" i="1"/>
  <c r="U141" i="1"/>
  <c r="S141" i="1"/>
  <c r="I141" i="1"/>
  <c r="D141" i="9"/>
  <c r="D141" i="7"/>
  <c r="D141" i="6"/>
  <c r="D141" i="8"/>
  <c r="D141" i="1"/>
  <c r="G136" i="9"/>
  <c r="Q140" i="7"/>
  <c r="Q139" i="7"/>
  <c r="Q138" i="7"/>
  <c r="Q204" i="7"/>
  <c r="Y140" i="6"/>
  <c r="W139" i="6"/>
  <c r="I140" i="8"/>
  <c r="AO140" i="1"/>
  <c r="K134" i="6"/>
  <c r="G138" i="6"/>
  <c r="W139" i="1"/>
  <c r="AC139" i="1"/>
  <c r="U140" i="1"/>
  <c r="S140" i="1"/>
  <c r="O140" i="7"/>
  <c r="O139" i="7"/>
  <c r="W139" i="7"/>
  <c r="G135" i="9"/>
  <c r="G134" i="9"/>
  <c r="O140" i="9"/>
  <c r="D140" i="9"/>
  <c r="D140" i="7"/>
  <c r="D140" i="6"/>
  <c r="D140" i="8"/>
  <c r="D140" i="1"/>
  <c r="I140" i="1"/>
  <c r="G140" i="1"/>
  <c r="I139" i="1"/>
  <c r="O139" i="9"/>
  <c r="O138" i="7"/>
  <c r="AC136" i="6"/>
  <c r="AC135" i="6"/>
  <c r="Y139" i="6"/>
  <c r="Y138" i="6"/>
  <c r="G137" i="6"/>
  <c r="W138" i="6"/>
  <c r="I139" i="8"/>
  <c r="K138" i="8"/>
  <c r="K137" i="8"/>
  <c r="K136" i="8"/>
  <c r="BA125" i="1"/>
  <c r="BA126" i="1"/>
  <c r="AK137" i="1"/>
  <c r="W138" i="1"/>
  <c r="W137" i="1"/>
  <c r="AC138" i="1"/>
  <c r="AC137" i="1"/>
  <c r="AO139" i="1"/>
  <c r="K140" i="1"/>
  <c r="K139" i="1"/>
  <c r="U139" i="1"/>
  <c r="M139" i="1"/>
  <c r="M138" i="1"/>
  <c r="S139" i="1"/>
  <c r="G139" i="1"/>
  <c r="D139" i="9"/>
  <c r="D139" i="7"/>
  <c r="D139" i="6"/>
  <c r="D139" i="8"/>
  <c r="D139" i="1"/>
  <c r="AH68" i="1"/>
  <c r="I138" i="1"/>
  <c r="U138" i="1"/>
  <c r="Z211" i="7"/>
  <c r="Z210" i="7"/>
  <c r="AA210" i="7" s="1"/>
  <c r="O138" i="9"/>
  <c r="S137" i="7"/>
  <c r="Q137" i="7"/>
  <c r="O137" i="7"/>
  <c r="AC128" i="6"/>
  <c r="AC127" i="6"/>
  <c r="AC126" i="6"/>
  <c r="AC125" i="6"/>
  <c r="Y137" i="6"/>
  <c r="W137" i="6"/>
  <c r="I138" i="8"/>
  <c r="BA127" i="1"/>
  <c r="BA128" i="1"/>
  <c r="BA129" i="1"/>
  <c r="BA130" i="1"/>
  <c r="BA131" i="1"/>
  <c r="BA132" i="1"/>
  <c r="AC136" i="1"/>
  <c r="AO138" i="1"/>
  <c r="K138" i="1"/>
  <c r="M137" i="1"/>
  <c r="S138" i="1"/>
  <c r="D138" i="9"/>
  <c r="D138" i="7"/>
  <c r="D138" i="6"/>
  <c r="D138" i="8"/>
  <c r="D138" i="1"/>
  <c r="G138" i="1"/>
  <c r="O134" i="6"/>
  <c r="G136" i="6"/>
  <c r="I137" i="1"/>
  <c r="U137" i="1"/>
  <c r="O137" i="9"/>
  <c r="AA125" i="7"/>
  <c r="AA113" i="7"/>
  <c r="Y125" i="7"/>
  <c r="Y113" i="7"/>
  <c r="Y101" i="7"/>
  <c r="Y89" i="7"/>
  <c r="Y77" i="7"/>
  <c r="Y65" i="7"/>
  <c r="Y53" i="7"/>
  <c r="Y41" i="7"/>
  <c r="Y29" i="7"/>
  <c r="Y17" i="7"/>
  <c r="W136" i="7"/>
  <c r="W135" i="7"/>
  <c r="W134" i="7"/>
  <c r="W133" i="7"/>
  <c r="W132" i="7"/>
  <c r="W131" i="7"/>
  <c r="W130" i="7"/>
  <c r="U136" i="7"/>
  <c r="U135" i="7"/>
  <c r="U134" i="7"/>
  <c r="U133" i="7"/>
  <c r="U132" i="7"/>
  <c r="U131" i="7"/>
  <c r="Q136" i="7"/>
  <c r="O136" i="7"/>
  <c r="AC134" i="6"/>
  <c r="AC133" i="6"/>
  <c r="AC132" i="6"/>
  <c r="AC131" i="6"/>
  <c r="AC130" i="6"/>
  <c r="AC129" i="6"/>
  <c r="W136" i="6"/>
  <c r="G135" i="6"/>
  <c r="K135" i="8"/>
  <c r="K134" i="8"/>
  <c r="I137" i="8"/>
  <c r="I136" i="8"/>
  <c r="I135" i="8"/>
  <c r="I134" i="8"/>
  <c r="AY29" i="1"/>
  <c r="AY41" i="1"/>
  <c r="AY53" i="1"/>
  <c r="AY65" i="1"/>
  <c r="AY77" i="1"/>
  <c r="AY89" i="1"/>
  <c r="AY101" i="1"/>
  <c r="AI113" i="1"/>
  <c r="AI210" i="1" s="1"/>
  <c r="W136" i="1"/>
  <c r="W135" i="1"/>
  <c r="AC89" i="1"/>
  <c r="AK134" i="1"/>
  <c r="AO137" i="1"/>
  <c r="AO136" i="1"/>
  <c r="AO135" i="1"/>
  <c r="K137" i="1"/>
  <c r="N211" i="9"/>
  <c r="O211" i="9" s="1"/>
  <c r="L211" i="9"/>
  <c r="V211" i="7"/>
  <c r="W211" i="7" s="1"/>
  <c r="T211" i="7"/>
  <c r="U211" i="7" s="1"/>
  <c r="R211" i="7"/>
  <c r="S211" i="7" s="1"/>
  <c r="P211" i="7"/>
  <c r="Q211" i="7" s="1"/>
  <c r="N211" i="7"/>
  <c r="O211" i="7" s="1"/>
  <c r="F211" i="7"/>
  <c r="G211" i="7" s="1"/>
  <c r="Z211" i="6"/>
  <c r="AA211" i="6" s="1"/>
  <c r="X211" i="6"/>
  <c r="Y211" i="6" s="1"/>
  <c r="N211" i="6"/>
  <c r="O211" i="6" s="1"/>
  <c r="F211" i="6"/>
  <c r="G211" i="6" s="1"/>
  <c r="J211" i="8"/>
  <c r="K211" i="8" s="1"/>
  <c r="H211" i="8"/>
  <c r="I211" i="8" s="1"/>
  <c r="AX211" i="1"/>
  <c r="AY211" i="1" s="1"/>
  <c r="AV211" i="1"/>
  <c r="AD211" i="1"/>
  <c r="AE212" i="1" s="1"/>
  <c r="AL211" i="1"/>
  <c r="V211" i="1"/>
  <c r="W211" i="1" s="1"/>
  <c r="AJ211" i="1"/>
  <c r="AK211" i="1" s="1"/>
  <c r="AB211" i="1"/>
  <c r="AP211" i="1"/>
  <c r="AQ211" i="1" s="1"/>
  <c r="AN211" i="1"/>
  <c r="AO211" i="1" s="1"/>
  <c r="AT211" i="1"/>
  <c r="AZ211" i="1"/>
  <c r="BA211" i="1" s="1"/>
  <c r="J211" i="1"/>
  <c r="K211" i="1" s="1"/>
  <c r="T211" i="1"/>
  <c r="U211" i="1" s="1"/>
  <c r="L211" i="1"/>
  <c r="M211" i="1" s="1"/>
  <c r="S137" i="1"/>
  <c r="I136" i="1"/>
  <c r="T212" i="7"/>
  <c r="U212" i="7" s="1"/>
  <c r="R212" i="8"/>
  <c r="P212" i="8"/>
  <c r="N212" i="8"/>
  <c r="J212" i="8"/>
  <c r="H212" i="8"/>
  <c r="I212" i="8" s="1"/>
  <c r="V212" i="1"/>
  <c r="AN212" i="1"/>
  <c r="AO213" i="1" s="1"/>
  <c r="J212" i="1"/>
  <c r="T212" i="1"/>
  <c r="D137" i="9"/>
  <c r="D137" i="7"/>
  <c r="D137" i="6"/>
  <c r="G198" i="6"/>
  <c r="K198" i="6"/>
  <c r="G199" i="6"/>
  <c r="K199" i="6"/>
  <c r="G200" i="6"/>
  <c r="K200" i="6"/>
  <c r="G201" i="6"/>
  <c r="K201" i="6"/>
  <c r="Z201" i="6"/>
  <c r="AB201" i="6"/>
  <c r="F202" i="6"/>
  <c r="G202" i="6" s="1"/>
  <c r="K202" i="6"/>
  <c r="N202" i="6"/>
  <c r="Z202" i="6"/>
  <c r="AD202" i="6"/>
  <c r="AB202" i="6"/>
  <c r="F203" i="6"/>
  <c r="K203" i="6"/>
  <c r="N203" i="6"/>
  <c r="Z203" i="6"/>
  <c r="AD203" i="6"/>
  <c r="AB203" i="6"/>
  <c r="F204" i="6"/>
  <c r="K204" i="6"/>
  <c r="N204" i="6"/>
  <c r="Z204" i="6"/>
  <c r="AD204" i="6"/>
  <c r="AB204" i="6"/>
  <c r="F205" i="6"/>
  <c r="G205" i="6" s="1"/>
  <c r="K205" i="6"/>
  <c r="N205" i="6"/>
  <c r="Z205" i="6"/>
  <c r="AD205" i="6"/>
  <c r="AB205" i="6"/>
  <c r="F206" i="6"/>
  <c r="K206" i="6"/>
  <c r="N206" i="6"/>
  <c r="Z206" i="6"/>
  <c r="AD206" i="6"/>
  <c r="AB206" i="6"/>
  <c r="F207" i="6"/>
  <c r="K207" i="6"/>
  <c r="N207" i="6"/>
  <c r="V207" i="6"/>
  <c r="Z207" i="6"/>
  <c r="AD207" i="6"/>
  <c r="AB207" i="6"/>
  <c r="F208" i="6"/>
  <c r="K208" i="6"/>
  <c r="N208" i="6"/>
  <c r="V208" i="6"/>
  <c r="Z208" i="6"/>
  <c r="AD208" i="6"/>
  <c r="AF208" i="6"/>
  <c r="AB208" i="6"/>
  <c r="D137" i="8"/>
  <c r="G137" i="1"/>
  <c r="D137" i="1"/>
  <c r="G136" i="1"/>
  <c r="O136" i="9"/>
  <c r="O135" i="9"/>
  <c r="S136" i="7"/>
  <c r="Y136" i="6"/>
  <c r="K131" i="6"/>
  <c r="W135" i="6"/>
  <c r="G134" i="6"/>
  <c r="AC135" i="1"/>
  <c r="U136" i="1"/>
  <c r="K136" i="1"/>
  <c r="M136" i="1"/>
  <c r="D136" i="9"/>
  <c r="D136" i="7"/>
  <c r="D136" i="6"/>
  <c r="D136" i="8"/>
  <c r="D136" i="1"/>
  <c r="S136" i="1"/>
  <c r="O134" i="9"/>
  <c r="S133" i="7"/>
  <c r="S134" i="7"/>
  <c r="S135" i="7"/>
  <c r="Q135" i="7"/>
  <c r="Q134" i="7"/>
  <c r="O135" i="7"/>
  <c r="Y135" i="6"/>
  <c r="W134" i="6"/>
  <c r="W133" i="1"/>
  <c r="W134" i="1"/>
  <c r="AK131" i="1"/>
  <c r="AC134" i="1"/>
  <c r="AC133" i="1"/>
  <c r="AO134" i="1"/>
  <c r="U135" i="1"/>
  <c r="I135" i="1"/>
  <c r="O131" i="6"/>
  <c r="O128" i="6"/>
  <c r="G133" i="6"/>
  <c r="G132" i="6"/>
  <c r="K135" i="1"/>
  <c r="M135" i="1"/>
  <c r="S135" i="1"/>
  <c r="I134" i="1"/>
  <c r="D135" i="9"/>
  <c r="D135" i="7"/>
  <c r="D135" i="6"/>
  <c r="D135" i="8"/>
  <c r="D135" i="1"/>
  <c r="G135" i="1"/>
  <c r="O134" i="7"/>
  <c r="Y134" i="6"/>
  <c r="W133" i="6"/>
  <c r="K132" i="8"/>
  <c r="K133" i="8"/>
  <c r="AO133" i="1"/>
  <c r="K134" i="1"/>
  <c r="U134" i="1"/>
  <c r="S134" i="1"/>
  <c r="G133" i="9"/>
  <c r="M134" i="1"/>
  <c r="G134" i="1"/>
  <c r="D134" i="9"/>
  <c r="D134" i="7"/>
  <c r="D134" i="6"/>
  <c r="D134" i="8"/>
  <c r="D134" i="1"/>
  <c r="O133" i="9"/>
  <c r="Q133" i="7"/>
  <c r="O133" i="7"/>
  <c r="Y133" i="6"/>
  <c r="AC132" i="1"/>
  <c r="AO132" i="1"/>
  <c r="D133" i="9"/>
  <c r="D133" i="7"/>
  <c r="D133" i="6"/>
  <c r="D133" i="8"/>
  <c r="D133" i="1"/>
  <c r="O132" i="9"/>
  <c r="G132" i="9"/>
  <c r="G131" i="9"/>
  <c r="Q132" i="7"/>
  <c r="W132" i="6"/>
  <c r="K128" i="6"/>
  <c r="G131" i="6"/>
  <c r="I133" i="8"/>
  <c r="W132" i="1"/>
  <c r="K133" i="1"/>
  <c r="U133" i="1"/>
  <c r="U132" i="1"/>
  <c r="M133" i="1"/>
  <c r="S133" i="1"/>
  <c r="G133" i="1"/>
  <c r="I132" i="1"/>
  <c r="I133" i="1"/>
  <c r="S132" i="7"/>
  <c r="Y132" i="6"/>
  <c r="S132" i="1"/>
  <c r="G130" i="6"/>
  <c r="O132" i="7"/>
  <c r="AE132" i="6"/>
  <c r="I132" i="8"/>
  <c r="K132" i="1"/>
  <c r="M132" i="1"/>
  <c r="G132" i="1"/>
  <c r="D132" i="9"/>
  <c r="D132" i="7"/>
  <c r="D132" i="6"/>
  <c r="D132" i="8"/>
  <c r="D132" i="1"/>
  <c r="O131" i="9"/>
  <c r="S131" i="7"/>
  <c r="O131" i="7"/>
  <c r="AD131" i="6"/>
  <c r="AD211" i="6" s="1"/>
  <c r="AE211" i="6" s="1"/>
  <c r="W131" i="6"/>
  <c r="K131" i="8"/>
  <c r="W131" i="1"/>
  <c r="AC131" i="1"/>
  <c r="AO131" i="1"/>
  <c r="S131" i="1"/>
  <c r="W127" i="7"/>
  <c r="W128" i="7"/>
  <c r="W129" i="7"/>
  <c r="W126" i="7"/>
  <c r="W125" i="7"/>
  <c r="U130" i="7"/>
  <c r="U129" i="7"/>
  <c r="U128" i="7"/>
  <c r="Y131" i="6"/>
  <c r="W130" i="1"/>
  <c r="K131" i="1"/>
  <c r="O130" i="9"/>
  <c r="G130" i="9"/>
  <c r="S130" i="7"/>
  <c r="Q129" i="7"/>
  <c r="Q130" i="7"/>
  <c r="Q131" i="7"/>
  <c r="O129" i="7"/>
  <c r="O130" i="7"/>
  <c r="W130" i="6"/>
  <c r="G129" i="6"/>
  <c r="I131" i="8"/>
  <c r="W129" i="1"/>
  <c r="AC130" i="1"/>
  <c r="AO130" i="1"/>
  <c r="U131" i="1"/>
  <c r="M131" i="1"/>
  <c r="S130" i="1"/>
  <c r="I131" i="1"/>
  <c r="G131" i="1"/>
  <c r="D131" i="9"/>
  <c r="D131" i="7"/>
  <c r="D131" i="6"/>
  <c r="D131" i="8"/>
  <c r="D131" i="1"/>
  <c r="O129" i="9"/>
  <c r="O128" i="7"/>
  <c r="Y130" i="6"/>
  <c r="AE130" i="6"/>
  <c r="W129" i="6"/>
  <c r="K130" i="8"/>
  <c r="AK128" i="1"/>
  <c r="G129" i="9"/>
  <c r="K125" i="6"/>
  <c r="U130" i="1"/>
  <c r="G128" i="6"/>
  <c r="K129" i="8"/>
  <c r="I130" i="8"/>
  <c r="AB117" i="1"/>
  <c r="AC129" i="1" s="1"/>
  <c r="AO129" i="1"/>
  <c r="S129" i="1"/>
  <c r="G130" i="1"/>
  <c r="D130" i="9"/>
  <c r="D130" i="7"/>
  <c r="D130" i="6"/>
  <c r="D130" i="8"/>
  <c r="D130" i="1"/>
  <c r="K130" i="1"/>
  <c r="W128" i="1"/>
  <c r="M130" i="1"/>
  <c r="I130" i="1"/>
  <c r="I129" i="1"/>
  <c r="U127" i="7"/>
  <c r="U126" i="7"/>
  <c r="U125" i="7"/>
  <c r="S129" i="7"/>
  <c r="Y129" i="6"/>
  <c r="O101" i="6"/>
  <c r="O89" i="6"/>
  <c r="O77" i="6"/>
  <c r="O65" i="6"/>
  <c r="O125" i="6"/>
  <c r="N210" i="6"/>
  <c r="O210" i="6" s="1"/>
  <c r="N209" i="6"/>
  <c r="O53" i="6"/>
  <c r="O41" i="6"/>
  <c r="O29" i="6"/>
  <c r="K29" i="6"/>
  <c r="G127" i="6"/>
  <c r="U129" i="1"/>
  <c r="G129" i="1"/>
  <c r="D129" i="9"/>
  <c r="D129" i="7"/>
  <c r="D129" i="6"/>
  <c r="D129" i="8"/>
  <c r="D129" i="1"/>
  <c r="O128" i="9"/>
  <c r="O127" i="9"/>
  <c r="O126" i="9"/>
  <c r="G128" i="9"/>
  <c r="O127" i="7"/>
  <c r="AE129" i="6"/>
  <c r="W128" i="6"/>
  <c r="I129" i="8"/>
  <c r="W127" i="1"/>
  <c r="W126" i="1"/>
  <c r="W125" i="1"/>
  <c r="AC128" i="1"/>
  <c r="K129" i="1"/>
  <c r="M129" i="1"/>
  <c r="AK125" i="1"/>
  <c r="S128" i="1"/>
  <c r="Q128" i="7"/>
  <c r="Y128" i="6"/>
  <c r="K127" i="8"/>
  <c r="K128" i="8"/>
  <c r="AL117" i="1"/>
  <c r="AM125" i="1" s="1"/>
  <c r="AM211" i="1" s="1"/>
  <c r="S128" i="7"/>
  <c r="I128" i="8"/>
  <c r="AK122" i="1"/>
  <c r="AC125" i="1"/>
  <c r="AC126" i="1"/>
  <c r="AC127" i="1"/>
  <c r="AO128" i="1"/>
  <c r="G126" i="6"/>
  <c r="U128" i="1"/>
  <c r="I128" i="1"/>
  <c r="D128" i="9"/>
  <c r="D128" i="8"/>
  <c r="D128" i="1"/>
  <c r="G128" i="1"/>
  <c r="M128" i="9"/>
  <c r="M127" i="9"/>
  <c r="M126" i="9"/>
  <c r="M125" i="9"/>
  <c r="G127" i="9"/>
  <c r="Q127" i="7"/>
  <c r="AE128" i="6"/>
  <c r="W127" i="6"/>
  <c r="K122" i="6"/>
  <c r="AO127" i="1"/>
  <c r="K128" i="1"/>
  <c r="M128" i="1"/>
  <c r="M124" i="9"/>
  <c r="M123" i="9"/>
  <c r="M122" i="9"/>
  <c r="W124" i="7"/>
  <c r="U124" i="7"/>
  <c r="U123" i="7"/>
  <c r="U122" i="7"/>
  <c r="AC124" i="6"/>
  <c r="AC123" i="6"/>
  <c r="AB210" i="6"/>
  <c r="V210" i="1"/>
  <c r="W210" i="1" s="1"/>
  <c r="W124" i="1"/>
  <c r="W123" i="1"/>
  <c r="W122" i="1"/>
  <c r="D127" i="9"/>
  <c r="D127" i="7"/>
  <c r="D127" i="6"/>
  <c r="D127" i="8"/>
  <c r="C211" i="1"/>
  <c r="D211" i="1" s="1"/>
  <c r="D127" i="1"/>
  <c r="O125" i="9"/>
  <c r="S127" i="7"/>
  <c r="S126" i="7"/>
  <c r="S125" i="7"/>
  <c r="Y127" i="6"/>
  <c r="Y126" i="6"/>
  <c r="K127" i="1"/>
  <c r="U127" i="1"/>
  <c r="S127" i="1"/>
  <c r="I127" i="1"/>
  <c r="G127" i="1"/>
  <c r="O124" i="9"/>
  <c r="O123" i="9"/>
  <c r="O122" i="9"/>
  <c r="O121" i="9"/>
  <c r="O120" i="9"/>
  <c r="G126" i="9"/>
  <c r="O126" i="7"/>
  <c r="AE127" i="6"/>
  <c r="W126" i="6"/>
  <c r="W125" i="6"/>
  <c r="K126" i="8"/>
  <c r="I127" i="8"/>
  <c r="I126" i="1"/>
  <c r="M127" i="1"/>
  <c r="G125" i="9"/>
  <c r="Q125" i="7"/>
  <c r="Q126" i="7"/>
  <c r="O125" i="7"/>
  <c r="AE126" i="6"/>
  <c r="AA125" i="6"/>
  <c r="G125" i="6"/>
  <c r="D125" i="6"/>
  <c r="F210" i="6"/>
  <c r="G210" i="6" s="1"/>
  <c r="I126" i="8"/>
  <c r="AC124" i="1"/>
  <c r="AO126" i="1"/>
  <c r="K126" i="1"/>
  <c r="U126" i="1"/>
  <c r="M126" i="1"/>
  <c r="S126" i="1"/>
  <c r="G126" i="1"/>
  <c r="D126" i="9"/>
  <c r="D126" i="7"/>
  <c r="D126" i="6"/>
  <c r="D126" i="8"/>
  <c r="D126" i="1"/>
  <c r="AE125" i="6"/>
  <c r="F206" i="1"/>
  <c r="F207" i="1"/>
  <c r="F208" i="1"/>
  <c r="F209" i="1"/>
  <c r="F210" i="1"/>
  <c r="G210" i="1" s="1"/>
  <c r="K125" i="8"/>
  <c r="S113" i="8"/>
  <c r="AA209" i="7"/>
  <c r="AA208" i="7"/>
  <c r="S124" i="8"/>
  <c r="S123" i="8"/>
  <c r="S122" i="8"/>
  <c r="S121" i="8"/>
  <c r="S120" i="8"/>
  <c r="S119" i="8"/>
  <c r="S118" i="8"/>
  <c r="S117" i="8"/>
  <c r="S116" i="8"/>
  <c r="S115" i="8"/>
  <c r="S114" i="8"/>
  <c r="R209" i="8"/>
  <c r="R211" i="8"/>
  <c r="R210" i="8"/>
  <c r="S210" i="8" s="1"/>
  <c r="AW209" i="1"/>
  <c r="AO125" i="1"/>
  <c r="U125" i="1"/>
  <c r="G125" i="1"/>
  <c r="D125" i="1"/>
  <c r="R211" i="1"/>
  <c r="S211" i="1" s="1"/>
  <c r="I211" i="1"/>
  <c r="K124" i="8"/>
  <c r="I125" i="8"/>
  <c r="D125" i="8"/>
  <c r="P211" i="8"/>
  <c r="N211" i="8"/>
  <c r="G124" i="6"/>
  <c r="W124" i="6"/>
  <c r="AA124" i="6"/>
  <c r="AE124" i="6"/>
  <c r="AE115" i="6"/>
  <c r="AE116" i="6"/>
  <c r="AE117" i="6"/>
  <c r="AE118" i="6"/>
  <c r="AE119" i="6"/>
  <c r="AE120" i="6"/>
  <c r="AE121" i="6"/>
  <c r="AE122" i="6"/>
  <c r="AE123" i="6"/>
  <c r="AC122" i="6"/>
  <c r="AC121" i="6"/>
  <c r="AC120" i="6"/>
  <c r="AC119" i="6"/>
  <c r="AC118" i="6"/>
  <c r="AC117" i="6"/>
  <c r="AC116" i="6"/>
  <c r="AC115" i="6"/>
  <c r="AC114" i="6"/>
  <c r="AC113" i="6"/>
  <c r="AC112" i="6"/>
  <c r="AC111" i="6"/>
  <c r="AC110" i="6"/>
  <c r="AC109" i="6"/>
  <c r="AC108" i="6"/>
  <c r="AC107" i="6"/>
  <c r="AC106" i="6"/>
  <c r="AC105" i="6"/>
  <c r="AC104" i="6"/>
  <c r="AC103" i="6"/>
  <c r="AC102" i="6"/>
  <c r="AC101" i="6"/>
  <c r="AB211" i="6"/>
  <c r="T210" i="7"/>
  <c r="U210" i="7" s="1"/>
  <c r="Y210" i="7"/>
  <c r="Y209" i="7"/>
  <c r="W123" i="7"/>
  <c r="W122" i="7"/>
  <c r="W121" i="7"/>
  <c r="W120" i="7"/>
  <c r="W119" i="7"/>
  <c r="W118" i="7"/>
  <c r="W117" i="7"/>
  <c r="W116" i="7"/>
  <c r="W115" i="7"/>
  <c r="W114" i="7"/>
  <c r="W113" i="7"/>
  <c r="AC124" i="7"/>
  <c r="AC123" i="7"/>
  <c r="AC122" i="7"/>
  <c r="AC121" i="7"/>
  <c r="S124" i="7"/>
  <c r="Q123" i="7"/>
  <c r="Q124" i="7"/>
  <c r="Q122" i="7"/>
  <c r="O124" i="7"/>
  <c r="D125" i="7"/>
  <c r="X211" i="7"/>
  <c r="Y211" i="7" s="1"/>
  <c r="G124" i="9"/>
  <c r="N210" i="9"/>
  <c r="O210" i="9" s="1"/>
  <c r="O116" i="9"/>
  <c r="O117" i="9"/>
  <c r="O118" i="9"/>
  <c r="O119" i="9"/>
  <c r="D125" i="9"/>
  <c r="L210" i="9"/>
  <c r="M210" i="9" s="1"/>
  <c r="F210" i="9"/>
  <c r="G210" i="9" s="1"/>
  <c r="J209" i="1"/>
  <c r="K209" i="1" s="1"/>
  <c r="AA123" i="6"/>
  <c r="W123" i="6"/>
  <c r="K119" i="6"/>
  <c r="G123" i="6"/>
  <c r="O123" i="7"/>
  <c r="G123" i="9"/>
  <c r="I124" i="8"/>
  <c r="AO124" i="1"/>
  <c r="K124" i="1"/>
  <c r="K123" i="1"/>
  <c r="U124" i="1"/>
  <c r="S124" i="1"/>
  <c r="W119" i="1"/>
  <c r="W120" i="1"/>
  <c r="W121" i="1"/>
  <c r="I124" i="1"/>
  <c r="G124" i="1"/>
  <c r="D124" i="9"/>
  <c r="D124" i="7"/>
  <c r="D124" i="6"/>
  <c r="D124" i="8"/>
  <c r="D124" i="1"/>
  <c r="M124" i="1"/>
  <c r="AC123" i="1"/>
  <c r="AA122" i="6"/>
  <c r="U123" i="1"/>
  <c r="W122" i="6"/>
  <c r="G122" i="6"/>
  <c r="S122" i="7"/>
  <c r="S123" i="7"/>
  <c r="G122" i="9"/>
  <c r="K123" i="8"/>
  <c r="I123" i="8"/>
  <c r="D123" i="8"/>
  <c r="D123" i="6"/>
  <c r="D123" i="7"/>
  <c r="D123" i="9"/>
  <c r="D123" i="1"/>
  <c r="W118" i="1"/>
  <c r="W117" i="1"/>
  <c r="W116" i="1"/>
  <c r="AC122" i="1"/>
  <c r="AO123" i="1"/>
  <c r="M123" i="1"/>
  <c r="S123" i="1"/>
  <c r="G123" i="1"/>
  <c r="I123" i="1"/>
  <c r="K204" i="1"/>
  <c r="AO122" i="1"/>
  <c r="M121" i="9"/>
  <c r="M120" i="9"/>
  <c r="AC120" i="7"/>
  <c r="AC119" i="7"/>
  <c r="AC118" i="7"/>
  <c r="AC117" i="7"/>
  <c r="AC116" i="7"/>
  <c r="AC115" i="7"/>
  <c r="AC114" i="7"/>
  <c r="AC113" i="7"/>
  <c r="U119" i="7"/>
  <c r="U120" i="7"/>
  <c r="U121" i="7"/>
  <c r="N210" i="7"/>
  <c r="O210" i="7" s="1"/>
  <c r="O121" i="7"/>
  <c r="O122" i="7"/>
  <c r="AA121" i="6"/>
  <c r="W121" i="6"/>
  <c r="K122" i="8"/>
  <c r="I122" i="8"/>
  <c r="AY113" i="1"/>
  <c r="AC121" i="1"/>
  <c r="AK119" i="1"/>
  <c r="AQ122" i="1"/>
  <c r="AQ121" i="1"/>
  <c r="AQ120" i="1"/>
  <c r="M122" i="1"/>
  <c r="G121" i="6"/>
  <c r="G121" i="9"/>
  <c r="K122" i="1"/>
  <c r="U122" i="1"/>
  <c r="S122" i="1"/>
  <c r="I122" i="1"/>
  <c r="G122" i="1"/>
  <c r="D122" i="6"/>
  <c r="D122" i="7"/>
  <c r="D122" i="9"/>
  <c r="D122" i="8"/>
  <c r="D122" i="1"/>
  <c r="S121" i="7"/>
  <c r="X210" i="6"/>
  <c r="V210" i="7"/>
  <c r="W210" i="7" s="1"/>
  <c r="AB210" i="7"/>
  <c r="AC210" i="7" s="1"/>
  <c r="R210" i="7"/>
  <c r="S210" i="7" s="1"/>
  <c r="P210" i="7"/>
  <c r="Q210" i="7" s="1"/>
  <c r="Q121" i="7"/>
  <c r="O120" i="7"/>
  <c r="K121" i="8"/>
  <c r="K120" i="8"/>
  <c r="I121" i="8"/>
  <c r="AC120" i="1"/>
  <c r="AC101" i="1"/>
  <c r="U121" i="1"/>
  <c r="M119" i="9"/>
  <c r="G120" i="9"/>
  <c r="F204" i="9"/>
  <c r="G204" i="9" s="1"/>
  <c r="K116" i="6"/>
  <c r="AA119" i="6"/>
  <c r="AA120" i="6"/>
  <c r="W120" i="6"/>
  <c r="G120" i="6"/>
  <c r="N210" i="8"/>
  <c r="O210" i="8" s="1"/>
  <c r="O209" i="8"/>
  <c r="H209" i="8"/>
  <c r="W112" i="1"/>
  <c r="W111" i="1"/>
  <c r="W110" i="1"/>
  <c r="V209" i="1"/>
  <c r="I121" i="1"/>
  <c r="G121" i="1"/>
  <c r="AO121" i="1"/>
  <c r="K121" i="1"/>
  <c r="M121" i="1"/>
  <c r="S121" i="1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112" i="7"/>
  <c r="U111" i="7"/>
  <c r="U110" i="7"/>
  <c r="U109" i="7"/>
  <c r="U108" i="7"/>
  <c r="U107" i="7"/>
  <c r="U106" i="7"/>
  <c r="U105" i="7"/>
  <c r="U104" i="7"/>
  <c r="U103" i="7"/>
  <c r="U102" i="7"/>
  <c r="U101" i="7"/>
  <c r="U100" i="7"/>
  <c r="U99" i="7"/>
  <c r="U98" i="7"/>
  <c r="U97" i="7"/>
  <c r="U96" i="7"/>
  <c r="U95" i="7"/>
  <c r="U94" i="7"/>
  <c r="U93" i="7"/>
  <c r="U92" i="7"/>
  <c r="U91" i="7"/>
  <c r="U90" i="7"/>
  <c r="U89" i="7"/>
  <c r="U88" i="7"/>
  <c r="U87" i="7"/>
  <c r="U86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118" i="7"/>
  <c r="U117" i="7"/>
  <c r="U116" i="7"/>
  <c r="U115" i="7"/>
  <c r="U114" i="7"/>
  <c r="U113" i="7"/>
  <c r="U209" i="7"/>
  <c r="U208" i="7"/>
  <c r="U207" i="7"/>
  <c r="U206" i="7"/>
  <c r="U205" i="7"/>
  <c r="S120" i="7"/>
  <c r="S119" i="7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209" i="7"/>
  <c r="S206" i="7"/>
  <c r="S208" i="7"/>
  <c r="S207" i="7"/>
  <c r="V209" i="7"/>
  <c r="Q205" i="7"/>
  <c r="Q120" i="7"/>
  <c r="Q85" i="7"/>
  <c r="Q84" i="7"/>
  <c r="Q83" i="7"/>
  <c r="Q82" i="7"/>
  <c r="Q81" i="7"/>
  <c r="Q80" i="7"/>
  <c r="Q79" i="7"/>
  <c r="Q78" i="7"/>
  <c r="Q77" i="7"/>
  <c r="P206" i="7"/>
  <c r="Q206" i="7" s="1"/>
  <c r="Q119" i="7"/>
  <c r="Q118" i="7"/>
  <c r="Q117" i="7"/>
  <c r="Q116" i="7"/>
  <c r="Q115" i="7"/>
  <c r="Q114" i="7"/>
  <c r="Q113" i="7"/>
  <c r="Q112" i="7"/>
  <c r="Q111" i="7"/>
  <c r="Q110" i="7"/>
  <c r="Q109" i="7"/>
  <c r="Q108" i="7"/>
  <c r="Q107" i="7"/>
  <c r="Q106" i="7"/>
  <c r="Q105" i="7"/>
  <c r="Q104" i="7"/>
  <c r="Q103" i="7"/>
  <c r="Q102" i="7"/>
  <c r="Q101" i="7"/>
  <c r="Q100" i="7"/>
  <c r="Q99" i="7"/>
  <c r="Q98" i="7"/>
  <c r="Q97" i="7"/>
  <c r="Q96" i="7"/>
  <c r="Q95" i="7"/>
  <c r="Q94" i="7"/>
  <c r="Q93" i="7"/>
  <c r="Q92" i="7"/>
  <c r="Q90" i="7"/>
  <c r="Q89" i="7"/>
  <c r="P207" i="7"/>
  <c r="P208" i="7"/>
  <c r="P209" i="7"/>
  <c r="Q209" i="7" s="1"/>
  <c r="AC112" i="7"/>
  <c r="AC111" i="7"/>
  <c r="AC110" i="7"/>
  <c r="AC109" i="7"/>
  <c r="AC108" i="7"/>
  <c r="AC107" i="7"/>
  <c r="AC106" i="7"/>
  <c r="AC105" i="7"/>
  <c r="AC104" i="7"/>
  <c r="AC103" i="7"/>
  <c r="AC102" i="7"/>
  <c r="AC101" i="7"/>
  <c r="AC100" i="7"/>
  <c r="AC99" i="7"/>
  <c r="AC98" i="7"/>
  <c r="AC97" i="7"/>
  <c r="AC96" i="7"/>
  <c r="AC95" i="7"/>
  <c r="AC94" i="7"/>
  <c r="AC93" i="7"/>
  <c r="AC92" i="7"/>
  <c r="AC90" i="7"/>
  <c r="AC89" i="7"/>
  <c r="Y208" i="7"/>
  <c r="Y207" i="7"/>
  <c r="Y206" i="7"/>
  <c r="Y205" i="7"/>
  <c r="Y204" i="7"/>
  <c r="Y203" i="7"/>
  <c r="Y202" i="7"/>
  <c r="AB207" i="7"/>
  <c r="AB208" i="7"/>
  <c r="AB209" i="7"/>
  <c r="AC209" i="7" s="1"/>
  <c r="O205" i="9"/>
  <c r="O204" i="9"/>
  <c r="O203" i="9"/>
  <c r="O202" i="9"/>
  <c r="O201" i="9"/>
  <c r="O200" i="9"/>
  <c r="O199" i="9"/>
  <c r="O198" i="9"/>
  <c r="D121" i="9"/>
  <c r="D121" i="7"/>
  <c r="D121" i="6"/>
  <c r="D121" i="8"/>
  <c r="D121" i="1"/>
  <c r="Z210" i="6"/>
  <c r="AA210" i="6" s="1"/>
  <c r="H210" i="8"/>
  <c r="I210" i="8" s="1"/>
  <c r="AZ210" i="1"/>
  <c r="BA210" i="1" s="1"/>
  <c r="J210" i="1"/>
  <c r="K210" i="1" s="1"/>
  <c r="W115" i="1"/>
  <c r="L210" i="1"/>
  <c r="M210" i="1" s="1"/>
  <c r="I120" i="1"/>
  <c r="G119" i="6"/>
  <c r="O118" i="7"/>
  <c r="O119" i="7"/>
  <c r="O117" i="7"/>
  <c r="O116" i="7"/>
  <c r="O115" i="7"/>
  <c r="O114" i="7"/>
  <c r="O113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N201" i="7"/>
  <c r="N202" i="7"/>
  <c r="N204" i="7"/>
  <c r="N203" i="7"/>
  <c r="O41" i="7"/>
  <c r="G41" i="7"/>
  <c r="O52" i="7"/>
  <c r="O51" i="7"/>
  <c r="O50" i="7"/>
  <c r="O49" i="7"/>
  <c r="O48" i="7"/>
  <c r="O47" i="7"/>
  <c r="O46" i="7"/>
  <c r="O45" i="7"/>
  <c r="O44" i="7"/>
  <c r="O43" i="7"/>
  <c r="O42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N205" i="7"/>
  <c r="O100" i="7"/>
  <c r="O99" i="7"/>
  <c r="O98" i="7"/>
  <c r="O97" i="7"/>
  <c r="O96" i="7"/>
  <c r="O95" i="7"/>
  <c r="O94" i="7"/>
  <c r="O93" i="7"/>
  <c r="O92" i="7"/>
  <c r="O90" i="7"/>
  <c r="O89" i="7"/>
  <c r="O85" i="7"/>
  <c r="O84" i="7"/>
  <c r="O83" i="7"/>
  <c r="O82" i="7"/>
  <c r="O81" i="7"/>
  <c r="O80" i="7"/>
  <c r="O79" i="7"/>
  <c r="O78" i="7"/>
  <c r="O77" i="7"/>
  <c r="N206" i="7"/>
  <c r="N207" i="7"/>
  <c r="O101" i="7"/>
  <c r="O112" i="7"/>
  <c r="O111" i="7"/>
  <c r="O110" i="7"/>
  <c r="O109" i="7"/>
  <c r="O108" i="7"/>
  <c r="O107" i="7"/>
  <c r="O106" i="7"/>
  <c r="O105" i="7"/>
  <c r="O104" i="7"/>
  <c r="O103" i="7"/>
  <c r="O102" i="7"/>
  <c r="N208" i="7"/>
  <c r="N209" i="7"/>
  <c r="O209" i="7" s="1"/>
  <c r="I120" i="8"/>
  <c r="I119" i="8"/>
  <c r="I118" i="8"/>
  <c r="I117" i="8"/>
  <c r="I116" i="8"/>
  <c r="I115" i="8"/>
  <c r="I114" i="8"/>
  <c r="I113" i="8"/>
  <c r="S120" i="1"/>
  <c r="R210" i="1"/>
  <c r="S210" i="1" s="1"/>
  <c r="F210" i="7"/>
  <c r="G210" i="7" s="1"/>
  <c r="O207" i="9"/>
  <c r="O206" i="9"/>
  <c r="N209" i="9"/>
  <c r="O209" i="9" s="1"/>
  <c r="N208" i="9"/>
  <c r="O208" i="9" s="1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M118" i="9"/>
  <c r="M117" i="9"/>
  <c r="M116" i="9"/>
  <c r="M115" i="9"/>
  <c r="M114" i="9"/>
  <c r="M113" i="9"/>
  <c r="M77" i="9"/>
  <c r="M17" i="9"/>
  <c r="M112" i="9"/>
  <c r="M111" i="9"/>
  <c r="M110" i="9"/>
  <c r="M109" i="9"/>
  <c r="M108" i="9"/>
  <c r="M107" i="9"/>
  <c r="M106" i="9"/>
  <c r="M105" i="9"/>
  <c r="M104" i="9"/>
  <c r="M103" i="9"/>
  <c r="M102" i="9"/>
  <c r="M101" i="9"/>
  <c r="M100" i="9"/>
  <c r="M99" i="9"/>
  <c r="M98" i="9"/>
  <c r="M97" i="9"/>
  <c r="M96" i="9"/>
  <c r="M95" i="9"/>
  <c r="M94" i="9"/>
  <c r="M93" i="9"/>
  <c r="M92" i="9"/>
  <c r="M91" i="9"/>
  <c r="M90" i="9"/>
  <c r="M89" i="9"/>
  <c r="M88" i="9"/>
  <c r="M86" i="9"/>
  <c r="M85" i="9"/>
  <c r="M84" i="9"/>
  <c r="M83" i="9"/>
  <c r="M82" i="9"/>
  <c r="M81" i="9"/>
  <c r="M80" i="9"/>
  <c r="M79" i="9"/>
  <c r="M78" i="9"/>
  <c r="M76" i="9"/>
  <c r="M75" i="9"/>
  <c r="M74" i="9"/>
  <c r="M73" i="9"/>
  <c r="M72" i="9"/>
  <c r="M71" i="9"/>
  <c r="M70" i="9"/>
  <c r="M69" i="9"/>
  <c r="M68" i="9"/>
  <c r="M67" i="9"/>
  <c r="M66" i="9"/>
  <c r="M65" i="9"/>
  <c r="M64" i="9"/>
  <c r="M63" i="9"/>
  <c r="M62" i="9"/>
  <c r="M61" i="9"/>
  <c r="M60" i="9"/>
  <c r="M59" i="9"/>
  <c r="M58" i="9"/>
  <c r="M57" i="9"/>
  <c r="M56" i="9"/>
  <c r="M55" i="9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L207" i="9"/>
  <c r="L206" i="9"/>
  <c r="L205" i="9"/>
  <c r="L204" i="9"/>
  <c r="L203" i="9"/>
  <c r="M200" i="9"/>
  <c r="M199" i="9"/>
  <c r="M198" i="9"/>
  <c r="L202" i="9"/>
  <c r="L201" i="9"/>
  <c r="M201" i="9" s="1"/>
  <c r="L209" i="9"/>
  <c r="M209" i="9" s="1"/>
  <c r="L208" i="9"/>
  <c r="G119" i="9"/>
  <c r="W119" i="6"/>
  <c r="AO120" i="1"/>
  <c r="BA120" i="1"/>
  <c r="K120" i="1"/>
  <c r="U120" i="1"/>
  <c r="M120" i="1"/>
  <c r="G120" i="1"/>
  <c r="D120" i="9"/>
  <c r="D120" i="7"/>
  <c r="D120" i="6"/>
  <c r="D120" i="8"/>
  <c r="D120" i="1"/>
  <c r="I119" i="1"/>
  <c r="AG112" i="6"/>
  <c r="AG111" i="6"/>
  <c r="AG110" i="6"/>
  <c r="AG109" i="6"/>
  <c r="AG108" i="6"/>
  <c r="AG107" i="6"/>
  <c r="AG117" i="6"/>
  <c r="AG116" i="6"/>
  <c r="AG115" i="6"/>
  <c r="AG113" i="6"/>
  <c r="AF210" i="6"/>
  <c r="AG210" i="6" s="1"/>
  <c r="AD210" i="6"/>
  <c r="AY210" i="1"/>
  <c r="AT210" i="1"/>
  <c r="AV210" i="1"/>
  <c r="AW210" i="1" s="1"/>
  <c r="AD210" i="1"/>
  <c r="AH210" i="1"/>
  <c r="AN210" i="1"/>
  <c r="AO210" i="1" s="1"/>
  <c r="AP210" i="1"/>
  <c r="AQ210" i="1" s="1"/>
  <c r="T210" i="1"/>
  <c r="U210" i="1" s="1"/>
  <c r="I210" i="1"/>
  <c r="G118" i="9"/>
  <c r="AA118" i="6"/>
  <c r="W113" i="6"/>
  <c r="W118" i="6"/>
  <c r="G118" i="6"/>
  <c r="K119" i="8"/>
  <c r="W114" i="1"/>
  <c r="W113" i="1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D209" i="6"/>
  <c r="AQ113" i="1"/>
  <c r="AO119" i="1"/>
  <c r="AQ119" i="1"/>
  <c r="BA119" i="1"/>
  <c r="K119" i="1"/>
  <c r="U119" i="1"/>
  <c r="M119" i="1"/>
  <c r="S119" i="1"/>
  <c r="D119" i="9"/>
  <c r="D119" i="7"/>
  <c r="D119" i="6"/>
  <c r="D119" i="8"/>
  <c r="C210" i="1"/>
  <c r="D210" i="1" s="1"/>
  <c r="D119" i="1"/>
  <c r="G119" i="1"/>
  <c r="F209" i="7"/>
  <c r="G118" i="1"/>
  <c r="Z209" i="6"/>
  <c r="AA117" i="6"/>
  <c r="AA116" i="6"/>
  <c r="AA115" i="6"/>
  <c r="AA114" i="6"/>
  <c r="AA113" i="6"/>
  <c r="AA112" i="6"/>
  <c r="AA111" i="6"/>
  <c r="AA110" i="6"/>
  <c r="AA109" i="6"/>
  <c r="AA108" i="6"/>
  <c r="AA107" i="6"/>
  <c r="AA106" i="6"/>
  <c r="AA105" i="6"/>
  <c r="AA104" i="6"/>
  <c r="AA103" i="6"/>
  <c r="AA102" i="6"/>
  <c r="AA101" i="6"/>
  <c r="AA100" i="6"/>
  <c r="AA99" i="6"/>
  <c r="AA98" i="6"/>
  <c r="AA97" i="6"/>
  <c r="AA96" i="6"/>
  <c r="AA95" i="6"/>
  <c r="AA94" i="6"/>
  <c r="AA93" i="6"/>
  <c r="AA92" i="6"/>
  <c r="AA91" i="6"/>
  <c r="AA90" i="6"/>
  <c r="AA89" i="6"/>
  <c r="AA88" i="6"/>
  <c r="AA87" i="6"/>
  <c r="AA86" i="6"/>
  <c r="AA85" i="6"/>
  <c r="AA84" i="6"/>
  <c r="AA83" i="6"/>
  <c r="AA82" i="6"/>
  <c r="AA81" i="6"/>
  <c r="AA80" i="6"/>
  <c r="AA79" i="6"/>
  <c r="AA78" i="6"/>
  <c r="AA77" i="6"/>
  <c r="AA76" i="6"/>
  <c r="AA75" i="6"/>
  <c r="AA74" i="6"/>
  <c r="AA73" i="6"/>
  <c r="AA72" i="6"/>
  <c r="AA71" i="6"/>
  <c r="AA70" i="6"/>
  <c r="AA69" i="6"/>
  <c r="AA68" i="6"/>
  <c r="AA67" i="6"/>
  <c r="AA66" i="6"/>
  <c r="AA65" i="6"/>
  <c r="AA64" i="6"/>
  <c r="AA63" i="6"/>
  <c r="AA62" i="6"/>
  <c r="AA61" i="6"/>
  <c r="AA60" i="6"/>
  <c r="AA59" i="6"/>
  <c r="AA58" i="6"/>
  <c r="AA57" i="6"/>
  <c r="AA56" i="6"/>
  <c r="AA55" i="6"/>
  <c r="AA54" i="6"/>
  <c r="AA53" i="6"/>
  <c r="AA52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39" i="6"/>
  <c r="AA38" i="6"/>
  <c r="AA37" i="6"/>
  <c r="AA36" i="6"/>
  <c r="AA35" i="6"/>
  <c r="AA34" i="6"/>
  <c r="AA33" i="6"/>
  <c r="AA32" i="6"/>
  <c r="AA31" i="6"/>
  <c r="AA30" i="6"/>
  <c r="AA29" i="6"/>
  <c r="AA17" i="6"/>
  <c r="AA28" i="6"/>
  <c r="AA27" i="6"/>
  <c r="AA26" i="6"/>
  <c r="AA25" i="6"/>
  <c r="AA24" i="6"/>
  <c r="AA23" i="6"/>
  <c r="AA22" i="6"/>
  <c r="AA21" i="6"/>
  <c r="AA20" i="6"/>
  <c r="AA19" i="6"/>
  <c r="AA18" i="6"/>
  <c r="K210" i="6"/>
  <c r="K113" i="6"/>
  <c r="G117" i="9"/>
  <c r="AY209" i="1"/>
  <c r="AY205" i="1"/>
  <c r="AY204" i="1"/>
  <c r="AY203" i="1"/>
  <c r="BB204" i="1"/>
  <c r="BB205" i="1"/>
  <c r="AY206" i="1"/>
  <c r="AY207" i="1"/>
  <c r="AY208" i="1"/>
  <c r="W117" i="6"/>
  <c r="G117" i="6"/>
  <c r="K118" i="8"/>
  <c r="AK116" i="1"/>
  <c r="AO118" i="1"/>
  <c r="AQ118" i="1"/>
  <c r="BA118" i="1"/>
  <c r="K118" i="1"/>
  <c r="U118" i="1"/>
  <c r="M118" i="1"/>
  <c r="S118" i="1"/>
  <c r="I118" i="1"/>
  <c r="D118" i="8"/>
  <c r="D118" i="6"/>
  <c r="D118" i="7"/>
  <c r="D118" i="9"/>
  <c r="D118" i="1"/>
  <c r="AF209" i="6"/>
  <c r="G116" i="9"/>
  <c r="W116" i="6"/>
  <c r="G116" i="6"/>
  <c r="K117" i="8"/>
  <c r="K116" i="8"/>
  <c r="AO117" i="1"/>
  <c r="AO116" i="1"/>
  <c r="G115" i="6"/>
  <c r="AQ117" i="1"/>
  <c r="BA117" i="1"/>
  <c r="I117" i="1"/>
  <c r="U117" i="1"/>
  <c r="M117" i="1"/>
  <c r="D117" i="9"/>
  <c r="D117" i="7"/>
  <c r="D117" i="6"/>
  <c r="D117" i="8"/>
  <c r="D117" i="1"/>
  <c r="G117" i="1"/>
  <c r="S117" i="1"/>
  <c r="K117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L209" i="1"/>
  <c r="AL208" i="1"/>
  <c r="AL207" i="1"/>
  <c r="AL206" i="1"/>
  <c r="AL205" i="1"/>
  <c r="AL204" i="1"/>
  <c r="AL203" i="1"/>
  <c r="AC100" i="6"/>
  <c r="AC99" i="6"/>
  <c r="AC98" i="6"/>
  <c r="AC97" i="6"/>
  <c r="AC96" i="6"/>
  <c r="AC95" i="6"/>
  <c r="AC94" i="6"/>
  <c r="AC93" i="6"/>
  <c r="AC92" i="6"/>
  <c r="AC91" i="6"/>
  <c r="AC90" i="6"/>
  <c r="AC89" i="6"/>
  <c r="AC87" i="6"/>
  <c r="AC86" i="6"/>
  <c r="AC85" i="6"/>
  <c r="AC84" i="6"/>
  <c r="AC83" i="6"/>
  <c r="AC82" i="6"/>
  <c r="AC81" i="6"/>
  <c r="AC77" i="6"/>
  <c r="AC76" i="6"/>
  <c r="AC75" i="6"/>
  <c r="AC74" i="6"/>
  <c r="AC73" i="6"/>
  <c r="AC72" i="6"/>
  <c r="AC71" i="6"/>
  <c r="AC70" i="6"/>
  <c r="AC69" i="6"/>
  <c r="AC68" i="6"/>
  <c r="AC67" i="6"/>
  <c r="AC66" i="6"/>
  <c r="AC65" i="6"/>
  <c r="AC64" i="6"/>
  <c r="AC63" i="6"/>
  <c r="AC62" i="6"/>
  <c r="AC61" i="6"/>
  <c r="AC60" i="6"/>
  <c r="AC59" i="6"/>
  <c r="AC58" i="6"/>
  <c r="AC57" i="6"/>
  <c r="AC55" i="6"/>
  <c r="AC54" i="6"/>
  <c r="AC53" i="6"/>
  <c r="AC42" i="6"/>
  <c r="AC43" i="6"/>
  <c r="AC44" i="6"/>
  <c r="AC45" i="6"/>
  <c r="AC46" i="6"/>
  <c r="AC47" i="6"/>
  <c r="AC48" i="6"/>
  <c r="AC49" i="6"/>
  <c r="AC50" i="6"/>
  <c r="AC51" i="6"/>
  <c r="AC52" i="6"/>
  <c r="AC41" i="6"/>
  <c r="AC40" i="6"/>
  <c r="AC30" i="6"/>
  <c r="AC31" i="6"/>
  <c r="AC32" i="6"/>
  <c r="AC33" i="6"/>
  <c r="AC34" i="6"/>
  <c r="AC35" i="6"/>
  <c r="AC36" i="6"/>
  <c r="AC37" i="6"/>
  <c r="AC38" i="6"/>
  <c r="AC39" i="6"/>
  <c r="AC17" i="6"/>
  <c r="AC27" i="6"/>
  <c r="AC26" i="6"/>
  <c r="AC25" i="6"/>
  <c r="AC24" i="6"/>
  <c r="AC23" i="6"/>
  <c r="AC22" i="6"/>
  <c r="AC21" i="6"/>
  <c r="AC20" i="6"/>
  <c r="AC19" i="6"/>
  <c r="AC18" i="6"/>
  <c r="AB209" i="6"/>
  <c r="AT202" i="1"/>
  <c r="AU202" i="1" s="1"/>
  <c r="AT203" i="1"/>
  <c r="AT204" i="1"/>
  <c r="AT206" i="1"/>
  <c r="AT207" i="1"/>
  <c r="AT208" i="1"/>
  <c r="AT209" i="1"/>
  <c r="AE202" i="1"/>
  <c r="AE203" i="1"/>
  <c r="AE209" i="1"/>
  <c r="W100" i="6"/>
  <c r="W99" i="6"/>
  <c r="W98" i="6"/>
  <c r="W97" i="6"/>
  <c r="W96" i="6"/>
  <c r="W95" i="6"/>
  <c r="W94" i="6"/>
  <c r="W93" i="6"/>
  <c r="W92" i="6"/>
  <c r="W91" i="6"/>
  <c r="W90" i="6"/>
  <c r="W89" i="6"/>
  <c r="W112" i="6"/>
  <c r="W111" i="6"/>
  <c r="W110" i="6"/>
  <c r="W109" i="6"/>
  <c r="W108" i="6"/>
  <c r="W107" i="6"/>
  <c r="W106" i="6"/>
  <c r="W105" i="6"/>
  <c r="W104" i="6"/>
  <c r="W103" i="6"/>
  <c r="W102" i="6"/>
  <c r="W101" i="6"/>
  <c r="V209" i="6"/>
  <c r="V210" i="6"/>
  <c r="W210" i="6" s="1"/>
  <c r="W115" i="6"/>
  <c r="W114" i="6"/>
  <c r="G114" i="6"/>
  <c r="G113" i="6"/>
  <c r="G112" i="6"/>
  <c r="G109" i="6"/>
  <c r="G110" i="6"/>
  <c r="G111" i="6"/>
  <c r="G102" i="6"/>
  <c r="G103" i="6"/>
  <c r="G104" i="6"/>
  <c r="G105" i="6"/>
  <c r="G106" i="6"/>
  <c r="G107" i="6"/>
  <c r="G108" i="6"/>
  <c r="G101" i="6"/>
  <c r="G115" i="9"/>
  <c r="BA115" i="1"/>
  <c r="BA116" i="1"/>
  <c r="S116" i="1"/>
  <c r="G116" i="1"/>
  <c r="U116" i="1"/>
  <c r="G113" i="1"/>
  <c r="G115" i="1"/>
  <c r="P208" i="8"/>
  <c r="O208" i="8"/>
  <c r="O207" i="8"/>
  <c r="O206" i="8"/>
  <c r="O205" i="8"/>
  <c r="O204" i="8"/>
  <c r="O203" i="8"/>
  <c r="O202" i="8"/>
  <c r="O201" i="8"/>
  <c r="M199" i="1"/>
  <c r="M200" i="1"/>
  <c r="M203" i="1"/>
  <c r="M198" i="1"/>
  <c r="S199" i="1"/>
  <c r="S200" i="1"/>
  <c r="S198" i="1"/>
  <c r="I199" i="1"/>
  <c r="I200" i="1"/>
  <c r="I203" i="1"/>
  <c r="I198" i="1"/>
  <c r="G199" i="1"/>
  <c r="G200" i="1"/>
  <c r="G198" i="1"/>
  <c r="U200" i="1"/>
  <c r="U199" i="1"/>
  <c r="AC205" i="1"/>
  <c r="AC206" i="1"/>
  <c r="AC204" i="1"/>
  <c r="AW203" i="1"/>
  <c r="AW204" i="1"/>
  <c r="AW205" i="1"/>
  <c r="AW206" i="1"/>
  <c r="AW207" i="1"/>
  <c r="AW208" i="1"/>
  <c r="AW202" i="1"/>
  <c r="K103" i="8"/>
  <c r="K107" i="8"/>
  <c r="K113" i="8"/>
  <c r="K115" i="8"/>
  <c r="K114" i="8"/>
  <c r="K70" i="8"/>
  <c r="K112" i="8"/>
  <c r="K111" i="8"/>
  <c r="K110" i="8"/>
  <c r="K109" i="8"/>
  <c r="K108" i="8"/>
  <c r="K106" i="8"/>
  <c r="K105" i="8"/>
  <c r="K104" i="8"/>
  <c r="K102" i="8"/>
  <c r="K101" i="8"/>
  <c r="K100" i="8"/>
  <c r="K99" i="8"/>
  <c r="K98" i="8"/>
  <c r="K97" i="8"/>
  <c r="K96" i="8"/>
  <c r="K95" i="8"/>
  <c r="K94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5" i="8"/>
  <c r="K74" i="8"/>
  <c r="K73" i="8"/>
  <c r="K72" i="8"/>
  <c r="K71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41" i="8"/>
  <c r="K52" i="8"/>
  <c r="K51" i="8"/>
  <c r="K50" i="8"/>
  <c r="K49" i="8"/>
  <c r="K48" i="8"/>
  <c r="K47" i="8"/>
  <c r="K46" i="8"/>
  <c r="K44" i="8"/>
  <c r="K43" i="8"/>
  <c r="K42" i="8"/>
  <c r="K29" i="8"/>
  <c r="K40" i="8"/>
  <c r="K39" i="8"/>
  <c r="K38" i="8"/>
  <c r="K37" i="8"/>
  <c r="K36" i="8"/>
  <c r="K35" i="8"/>
  <c r="K34" i="8"/>
  <c r="K33" i="8"/>
  <c r="K32" i="8"/>
  <c r="K31" i="8"/>
  <c r="K30" i="8"/>
  <c r="J205" i="8"/>
  <c r="J204" i="8"/>
  <c r="J203" i="8"/>
  <c r="J206" i="8"/>
  <c r="J207" i="8"/>
  <c r="J208" i="8"/>
  <c r="J202" i="8"/>
  <c r="J209" i="8"/>
  <c r="J210" i="8"/>
  <c r="K210" i="8" s="1"/>
  <c r="D116" i="8"/>
  <c r="D116" i="9"/>
  <c r="C116" i="7"/>
  <c r="C116" i="6"/>
  <c r="D116" i="1"/>
  <c r="AQ116" i="1"/>
  <c r="M116" i="1"/>
  <c r="S115" i="1"/>
  <c r="I116" i="1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AO115" i="1"/>
  <c r="AO114" i="1"/>
  <c r="AO113" i="1"/>
  <c r="AO112" i="1"/>
  <c r="AO111" i="1"/>
  <c r="AO110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N208" i="1"/>
  <c r="AN209" i="1"/>
  <c r="AO209" i="1" s="1"/>
  <c r="AN207" i="1"/>
  <c r="AN206" i="1"/>
  <c r="AN205" i="1"/>
  <c r="AN204" i="1"/>
  <c r="AN203" i="1"/>
  <c r="AN202" i="1"/>
  <c r="AN201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Q205" i="1"/>
  <c r="AQ204" i="1"/>
  <c r="BC64" i="1"/>
  <c r="BC63" i="1"/>
  <c r="BC62" i="1"/>
  <c r="BC61" i="1"/>
  <c r="BC60" i="1"/>
  <c r="BC59" i="1"/>
  <c r="BC58" i="1"/>
  <c r="AE206" i="1"/>
  <c r="AE208" i="1"/>
  <c r="AE207" i="1"/>
  <c r="AE205" i="1"/>
  <c r="AE204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U201" i="1"/>
  <c r="AU200" i="1"/>
  <c r="AU199" i="1"/>
  <c r="AU198" i="1"/>
  <c r="AH5" i="1"/>
  <c r="AH14" i="1"/>
  <c r="AH17" i="1"/>
  <c r="AH23" i="1"/>
  <c r="AH20" i="1"/>
  <c r="AH26" i="1"/>
  <c r="AH38" i="1"/>
  <c r="AH35" i="1"/>
  <c r="AH32" i="1"/>
  <c r="AH29" i="1"/>
  <c r="AH50" i="1"/>
  <c r="AH47" i="1"/>
  <c r="AH44" i="1"/>
  <c r="AH41" i="1"/>
  <c r="AH62" i="1"/>
  <c r="AH59" i="1"/>
  <c r="AH56" i="1"/>
  <c r="AH53" i="1"/>
  <c r="AH74" i="1"/>
  <c r="AH71" i="1"/>
  <c r="AH65" i="1"/>
  <c r="AH86" i="1"/>
  <c r="AH83" i="1"/>
  <c r="AH80" i="1"/>
  <c r="AH77" i="1"/>
  <c r="AI202" i="1"/>
  <c r="AI201" i="1"/>
  <c r="AI200" i="1"/>
  <c r="AI199" i="1"/>
  <c r="AI198" i="1"/>
  <c r="AI208" i="1"/>
  <c r="AI207" i="1"/>
  <c r="AI206" i="1"/>
  <c r="AI205" i="1"/>
  <c r="AI204" i="1"/>
  <c r="AI203" i="1"/>
  <c r="AH98" i="1"/>
  <c r="AH95" i="1"/>
  <c r="AH92" i="1"/>
  <c r="AH89" i="1"/>
  <c r="K116" i="1"/>
  <c r="AK104" i="1"/>
  <c r="AK41" i="1"/>
  <c r="AK47" i="1"/>
  <c r="AJ203" i="1"/>
  <c r="AK203" i="1" s="1"/>
  <c r="AK59" i="1"/>
  <c r="AK71" i="1"/>
  <c r="AK65" i="1"/>
  <c r="AK53" i="1"/>
  <c r="AJ204" i="1"/>
  <c r="AK77" i="1"/>
  <c r="AK83" i="1"/>
  <c r="AJ206" i="1"/>
  <c r="AK86" i="1"/>
  <c r="AJ205" i="1"/>
  <c r="AK98" i="1"/>
  <c r="AK95" i="1"/>
  <c r="AK92" i="1"/>
  <c r="AK89" i="1"/>
  <c r="AJ207" i="1"/>
  <c r="AJ208" i="1"/>
  <c r="AJ209" i="1"/>
  <c r="AK209" i="1" s="1"/>
  <c r="AK110" i="1"/>
  <c r="AK107" i="1"/>
  <c r="AK101" i="1"/>
  <c r="AK113" i="1"/>
  <c r="AQ109" i="1"/>
  <c r="AP206" i="1"/>
  <c r="AQ206" i="1" s="1"/>
  <c r="AP207" i="1"/>
  <c r="AP208" i="1"/>
  <c r="AP209" i="1"/>
  <c r="AQ209" i="1" s="1"/>
  <c r="BA203" i="1"/>
  <c r="BA202" i="1"/>
  <c r="AZ209" i="1"/>
  <c r="BA209" i="1" s="1"/>
  <c r="AZ206" i="1"/>
  <c r="AZ207" i="1"/>
  <c r="AZ208" i="1"/>
  <c r="AZ205" i="1"/>
  <c r="AZ204" i="1"/>
  <c r="BA204" i="1" s="1"/>
  <c r="AQ101" i="1"/>
  <c r="AQ102" i="1"/>
  <c r="AQ103" i="1"/>
  <c r="AQ104" i="1"/>
  <c r="AQ105" i="1"/>
  <c r="AQ106" i="1"/>
  <c r="AQ107" i="1"/>
  <c r="AQ108" i="1"/>
  <c r="AQ110" i="1"/>
  <c r="AQ111" i="1"/>
  <c r="AQ112" i="1"/>
  <c r="AQ114" i="1"/>
  <c r="AQ115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81" i="1"/>
  <c r="AQ80" i="1"/>
  <c r="AQ79" i="1"/>
  <c r="AQ78" i="1"/>
  <c r="AQ77" i="1"/>
  <c r="F209" i="9"/>
  <c r="G209" i="9" s="1"/>
  <c r="F208" i="9"/>
  <c r="G208" i="9" s="1"/>
  <c r="F207" i="9"/>
  <c r="G207" i="9" s="1"/>
  <c r="F206" i="9"/>
  <c r="F205" i="9"/>
  <c r="F203" i="9"/>
  <c r="G203" i="9" s="1"/>
  <c r="F202" i="9"/>
  <c r="F201" i="9"/>
  <c r="D115" i="9"/>
  <c r="G114" i="9"/>
  <c r="D114" i="9"/>
  <c r="G113" i="9"/>
  <c r="D113" i="9"/>
  <c r="G112" i="9"/>
  <c r="D112" i="9"/>
  <c r="G111" i="9"/>
  <c r="D111" i="9"/>
  <c r="G110" i="9"/>
  <c r="D110" i="9"/>
  <c r="G109" i="9"/>
  <c r="D109" i="9"/>
  <c r="G108" i="9"/>
  <c r="D108" i="9"/>
  <c r="G107" i="9"/>
  <c r="D107" i="9"/>
  <c r="G106" i="9"/>
  <c r="D106" i="9"/>
  <c r="G105" i="9"/>
  <c r="D105" i="9"/>
  <c r="G104" i="9"/>
  <c r="D104" i="9"/>
  <c r="G103" i="9"/>
  <c r="D103" i="9"/>
  <c r="G102" i="9"/>
  <c r="D102" i="9"/>
  <c r="G101" i="9"/>
  <c r="D101" i="9"/>
  <c r="G100" i="9"/>
  <c r="D100" i="9"/>
  <c r="G99" i="9"/>
  <c r="D99" i="9"/>
  <c r="G98" i="9"/>
  <c r="D98" i="9"/>
  <c r="G97" i="9"/>
  <c r="D97" i="9"/>
  <c r="G96" i="9"/>
  <c r="D96" i="9"/>
  <c r="G95" i="9"/>
  <c r="D95" i="9"/>
  <c r="G94" i="9"/>
  <c r="D94" i="9"/>
  <c r="G93" i="9"/>
  <c r="D93" i="9"/>
  <c r="G92" i="9"/>
  <c r="D92" i="9"/>
  <c r="G91" i="9"/>
  <c r="D91" i="9"/>
  <c r="G90" i="9"/>
  <c r="D90" i="9"/>
  <c r="G89" i="9"/>
  <c r="G88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D42" i="9"/>
  <c r="G41" i="9"/>
  <c r="D41" i="9"/>
  <c r="G40" i="9"/>
  <c r="D40" i="9"/>
  <c r="G39" i="9"/>
  <c r="D39" i="9"/>
  <c r="G38" i="9"/>
  <c r="D38" i="9"/>
  <c r="G37" i="9"/>
  <c r="D37" i="9"/>
  <c r="G36" i="9"/>
  <c r="D36" i="9"/>
  <c r="G35" i="9"/>
  <c r="D35" i="9"/>
  <c r="G34" i="9"/>
  <c r="D34" i="9"/>
  <c r="G33" i="9"/>
  <c r="D33" i="9"/>
  <c r="G32" i="9"/>
  <c r="D32" i="9"/>
  <c r="G31" i="9"/>
  <c r="D31" i="9"/>
  <c r="G30" i="9"/>
  <c r="D30" i="9"/>
  <c r="G29" i="9"/>
  <c r="D29" i="9"/>
  <c r="G28" i="9"/>
  <c r="D28" i="9"/>
  <c r="G27" i="9"/>
  <c r="D27" i="9"/>
  <c r="G26" i="9"/>
  <c r="D26" i="9"/>
  <c r="G25" i="9"/>
  <c r="D25" i="9"/>
  <c r="G24" i="9"/>
  <c r="D24" i="9"/>
  <c r="G23" i="9"/>
  <c r="D23" i="9"/>
  <c r="G22" i="9"/>
  <c r="D22" i="9"/>
  <c r="G21" i="9"/>
  <c r="D21" i="9"/>
  <c r="G20" i="9"/>
  <c r="D20" i="9"/>
  <c r="G19" i="9"/>
  <c r="D19" i="9"/>
  <c r="G18" i="9"/>
  <c r="D18" i="9"/>
  <c r="G17" i="9"/>
  <c r="D17" i="9"/>
  <c r="F208" i="7"/>
  <c r="F207" i="7"/>
  <c r="F206" i="7"/>
  <c r="F205" i="7"/>
  <c r="F204" i="7"/>
  <c r="G204" i="7" s="1"/>
  <c r="F203" i="7"/>
  <c r="G203" i="7" s="1"/>
  <c r="F202" i="7"/>
  <c r="F201" i="7"/>
  <c r="G201" i="7" s="1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2" i="7"/>
  <c r="G51" i="7"/>
  <c r="G50" i="7"/>
  <c r="G49" i="7"/>
  <c r="G48" i="7"/>
  <c r="G47" i="7"/>
  <c r="G46" i="7"/>
  <c r="G45" i="7"/>
  <c r="G44" i="7"/>
  <c r="G43" i="7"/>
  <c r="G42" i="7"/>
  <c r="D42" i="7"/>
  <c r="D41" i="7"/>
  <c r="D40" i="7"/>
  <c r="D39" i="7"/>
  <c r="D38" i="7"/>
  <c r="G37" i="7"/>
  <c r="D37" i="7"/>
  <c r="G36" i="7"/>
  <c r="D36" i="7"/>
  <c r="G35" i="7"/>
  <c r="D35" i="7"/>
  <c r="G34" i="7"/>
  <c r="D34" i="7"/>
  <c r="G33" i="7"/>
  <c r="D33" i="7"/>
  <c r="G32" i="7"/>
  <c r="D32" i="7"/>
  <c r="G31" i="7"/>
  <c r="D31" i="7"/>
  <c r="G30" i="7"/>
  <c r="D30" i="7"/>
  <c r="G29" i="7"/>
  <c r="D29" i="7"/>
  <c r="G28" i="7"/>
  <c r="D28" i="7"/>
  <c r="G27" i="7"/>
  <c r="D27" i="7"/>
  <c r="G26" i="7"/>
  <c r="D26" i="7"/>
  <c r="G25" i="7"/>
  <c r="D25" i="7"/>
  <c r="G24" i="7"/>
  <c r="D24" i="7"/>
  <c r="G23" i="7"/>
  <c r="D23" i="7"/>
  <c r="G22" i="7"/>
  <c r="D22" i="7"/>
  <c r="G21" i="7"/>
  <c r="D21" i="7"/>
  <c r="G20" i="7"/>
  <c r="D20" i="7"/>
  <c r="G19" i="7"/>
  <c r="D19" i="7"/>
  <c r="G18" i="7"/>
  <c r="D18" i="7"/>
  <c r="G17" i="7"/>
  <c r="D17" i="7"/>
  <c r="K209" i="6"/>
  <c r="F209" i="6"/>
  <c r="G209" i="6" s="1"/>
  <c r="D115" i="6"/>
  <c r="D114" i="6"/>
  <c r="D113" i="6"/>
  <c r="D112" i="6"/>
  <c r="D111" i="6"/>
  <c r="K110" i="6"/>
  <c r="D110" i="6"/>
  <c r="D109" i="6"/>
  <c r="D108" i="6"/>
  <c r="K107" i="6"/>
  <c r="D107" i="6"/>
  <c r="D106" i="6"/>
  <c r="D105" i="6"/>
  <c r="K104" i="6"/>
  <c r="D104" i="6"/>
  <c r="D103" i="6"/>
  <c r="D102" i="6"/>
  <c r="K101" i="6"/>
  <c r="D101" i="6"/>
  <c r="G100" i="6"/>
  <c r="D100" i="6"/>
  <c r="G99" i="6"/>
  <c r="D99" i="6"/>
  <c r="K98" i="6"/>
  <c r="G98" i="6"/>
  <c r="D98" i="6"/>
  <c r="G97" i="6"/>
  <c r="D97" i="6"/>
  <c r="G96" i="6"/>
  <c r="D96" i="6"/>
  <c r="K95" i="6"/>
  <c r="G95" i="6"/>
  <c r="D95" i="6"/>
  <c r="G94" i="6"/>
  <c r="D94" i="6"/>
  <c r="G93" i="6"/>
  <c r="D93" i="6"/>
  <c r="K92" i="6"/>
  <c r="G92" i="6"/>
  <c r="D92" i="6"/>
  <c r="G91" i="6"/>
  <c r="D91" i="6"/>
  <c r="G90" i="6"/>
  <c r="D90" i="6"/>
  <c r="K89" i="6"/>
  <c r="G89" i="6"/>
  <c r="K86" i="6"/>
  <c r="G85" i="6"/>
  <c r="G84" i="6"/>
  <c r="K83" i="6"/>
  <c r="G83" i="6"/>
  <c r="G82" i="6"/>
  <c r="G81" i="6"/>
  <c r="K80" i="6"/>
  <c r="G80" i="6"/>
  <c r="G79" i="6"/>
  <c r="G78" i="6"/>
  <c r="K77" i="6"/>
  <c r="G77" i="6"/>
  <c r="G76" i="6"/>
  <c r="G75" i="6"/>
  <c r="K74" i="6"/>
  <c r="G74" i="6"/>
  <c r="G73" i="6"/>
  <c r="G72" i="6"/>
  <c r="K71" i="6"/>
  <c r="G71" i="6"/>
  <c r="G70" i="6"/>
  <c r="G69" i="6"/>
  <c r="K68" i="6"/>
  <c r="G68" i="6"/>
  <c r="G67" i="6"/>
  <c r="G66" i="6"/>
  <c r="K65" i="6"/>
  <c r="G65" i="6"/>
  <c r="G64" i="6"/>
  <c r="G63" i="6"/>
  <c r="K62" i="6"/>
  <c r="G62" i="6"/>
  <c r="G61" i="6"/>
  <c r="G60" i="6"/>
  <c r="K59" i="6"/>
  <c r="G59" i="6"/>
  <c r="G58" i="6"/>
  <c r="G57" i="6"/>
  <c r="K56" i="6"/>
  <c r="G56" i="6"/>
  <c r="G55" i="6"/>
  <c r="G54" i="6"/>
  <c r="K53" i="6"/>
  <c r="G53" i="6"/>
  <c r="G52" i="6"/>
  <c r="G51" i="6"/>
  <c r="K50" i="6"/>
  <c r="G50" i="6"/>
  <c r="G49" i="6"/>
  <c r="G48" i="6"/>
  <c r="K47" i="6"/>
  <c r="G47" i="6"/>
  <c r="G46" i="6"/>
  <c r="G45" i="6"/>
  <c r="K44" i="6"/>
  <c r="G44" i="6"/>
  <c r="G43" i="6"/>
  <c r="G42" i="6"/>
  <c r="D42" i="6"/>
  <c r="K41" i="6"/>
  <c r="G41" i="6"/>
  <c r="D41" i="6"/>
  <c r="G40" i="6"/>
  <c r="D40" i="6"/>
  <c r="G39" i="6"/>
  <c r="D39" i="6"/>
  <c r="K38" i="6"/>
  <c r="G38" i="6"/>
  <c r="D38" i="6"/>
  <c r="G37" i="6"/>
  <c r="D37" i="6"/>
  <c r="G36" i="6"/>
  <c r="D36" i="6"/>
  <c r="K35" i="6"/>
  <c r="G35" i="6"/>
  <c r="D35" i="6"/>
  <c r="G34" i="6"/>
  <c r="D34" i="6"/>
  <c r="G33" i="6"/>
  <c r="D33" i="6"/>
  <c r="K32" i="6"/>
  <c r="G32" i="6"/>
  <c r="D32" i="6"/>
  <c r="G31" i="6"/>
  <c r="D31" i="6"/>
  <c r="G30" i="6"/>
  <c r="D30" i="6"/>
  <c r="G29" i="6"/>
  <c r="D29" i="6"/>
  <c r="G28" i="6"/>
  <c r="D28" i="6"/>
  <c r="G27" i="6"/>
  <c r="D27" i="6"/>
  <c r="K26" i="6"/>
  <c r="G26" i="6"/>
  <c r="D26" i="6"/>
  <c r="G25" i="6"/>
  <c r="D25" i="6"/>
  <c r="G24" i="6"/>
  <c r="D24" i="6"/>
  <c r="K23" i="6"/>
  <c r="G23" i="6"/>
  <c r="D23" i="6"/>
  <c r="G22" i="6"/>
  <c r="D22" i="6"/>
  <c r="G21" i="6"/>
  <c r="D21" i="6"/>
  <c r="K20" i="6"/>
  <c r="G20" i="6"/>
  <c r="D20" i="6"/>
  <c r="G19" i="6"/>
  <c r="D19" i="6"/>
  <c r="G18" i="6"/>
  <c r="D18" i="6"/>
  <c r="K17" i="6"/>
  <c r="G17" i="6"/>
  <c r="D17" i="6"/>
  <c r="BA55" i="1"/>
  <c r="BA64" i="1"/>
  <c r="BA63" i="1"/>
  <c r="BA62" i="1"/>
  <c r="BA61" i="1"/>
  <c r="BA60" i="1"/>
  <c r="BA59" i="1"/>
  <c r="BA58" i="1"/>
  <c r="BA57" i="1"/>
  <c r="BA56" i="1"/>
  <c r="BA54" i="1"/>
  <c r="BA53" i="1"/>
  <c r="BA76" i="1"/>
  <c r="BA75" i="1"/>
  <c r="BA74" i="1"/>
  <c r="BA73" i="1"/>
  <c r="BA72" i="1"/>
  <c r="BA71" i="1"/>
  <c r="BA70" i="1"/>
  <c r="BA69" i="1"/>
  <c r="BA68" i="1"/>
  <c r="BA67" i="1"/>
  <c r="BA66" i="1"/>
  <c r="BA65" i="1"/>
  <c r="BA77" i="1"/>
  <c r="BA88" i="1"/>
  <c r="BA87" i="1"/>
  <c r="BA86" i="1"/>
  <c r="BA85" i="1"/>
  <c r="BA84" i="1"/>
  <c r="BA83" i="1"/>
  <c r="BA82" i="1"/>
  <c r="BA81" i="1"/>
  <c r="BA80" i="1"/>
  <c r="BA79" i="1"/>
  <c r="BA78" i="1"/>
  <c r="BA101" i="1"/>
  <c r="BA102" i="1"/>
  <c r="BA103" i="1"/>
  <c r="BA112" i="1"/>
  <c r="BA111" i="1"/>
  <c r="BA110" i="1"/>
  <c r="BA109" i="1"/>
  <c r="BA108" i="1"/>
  <c r="BA107" i="1"/>
  <c r="BA106" i="1"/>
  <c r="BA105" i="1"/>
  <c r="BA104" i="1"/>
  <c r="BA113" i="1"/>
  <c r="BA114" i="1"/>
  <c r="BA98" i="1"/>
  <c r="BA89" i="1"/>
  <c r="BA97" i="1"/>
  <c r="BA90" i="1"/>
  <c r="BA91" i="1"/>
  <c r="BA92" i="1"/>
  <c r="BA93" i="1"/>
  <c r="BA94" i="1"/>
  <c r="BA95" i="1"/>
  <c r="BA96" i="1"/>
  <c r="BA99" i="1"/>
  <c r="BA100" i="1"/>
  <c r="K89" i="1"/>
  <c r="I115" i="1"/>
  <c r="G114" i="1"/>
  <c r="C209" i="1"/>
  <c r="D209" i="1" s="1"/>
  <c r="K115" i="1"/>
  <c r="U115" i="1"/>
  <c r="W107" i="1"/>
  <c r="W108" i="1"/>
  <c r="W109" i="1"/>
  <c r="M115" i="1"/>
  <c r="D115" i="1"/>
  <c r="D114" i="1"/>
  <c r="K114" i="1"/>
  <c r="U114" i="1"/>
  <c r="U113" i="1"/>
  <c r="M114" i="1"/>
  <c r="S114" i="1"/>
  <c r="S113" i="1"/>
  <c r="I114" i="1"/>
  <c r="I113" i="1"/>
  <c r="AC112" i="1"/>
  <c r="K113" i="1"/>
  <c r="M113" i="1"/>
  <c r="D113" i="1"/>
  <c r="G112" i="1"/>
  <c r="AC111" i="1"/>
  <c r="AC110" i="1"/>
  <c r="AC109" i="1"/>
  <c r="AC108" i="1"/>
  <c r="AC98" i="1"/>
  <c r="AC97" i="1"/>
  <c r="U112" i="1"/>
  <c r="M112" i="1"/>
  <c r="S112" i="1"/>
  <c r="I112" i="1"/>
  <c r="K39" i="1"/>
  <c r="D112" i="1"/>
  <c r="K111" i="1"/>
  <c r="U111" i="1"/>
  <c r="M111" i="1"/>
  <c r="S111" i="1"/>
  <c r="D111" i="1"/>
  <c r="I111" i="1"/>
  <c r="G111" i="1"/>
  <c r="K110" i="1"/>
  <c r="U110" i="1"/>
  <c r="M109" i="1"/>
  <c r="M110" i="1"/>
  <c r="D110" i="1"/>
  <c r="S110" i="1"/>
  <c r="I110" i="1"/>
  <c r="I109" i="1"/>
  <c r="G110" i="1"/>
  <c r="D109" i="1"/>
  <c r="K109" i="1"/>
  <c r="W106" i="1"/>
  <c r="U109" i="1"/>
  <c r="S109" i="1"/>
  <c r="G109" i="1"/>
  <c r="D108" i="1"/>
  <c r="K108" i="1"/>
  <c r="U108" i="1"/>
  <c r="M108" i="1"/>
  <c r="S108" i="1"/>
  <c r="I108" i="1"/>
  <c r="G108" i="1"/>
  <c r="M107" i="1"/>
  <c r="U107" i="1"/>
  <c r="D107" i="1"/>
  <c r="G107" i="1"/>
  <c r="S107" i="1"/>
  <c r="I107" i="1"/>
  <c r="I106" i="1"/>
  <c r="M106" i="1"/>
  <c r="K106" i="1"/>
  <c r="K107" i="1"/>
  <c r="K105" i="1"/>
  <c r="W105" i="1"/>
  <c r="U106" i="1"/>
  <c r="D106" i="1"/>
  <c r="S106" i="1"/>
  <c r="G106" i="1"/>
  <c r="U105" i="1"/>
  <c r="W104" i="1"/>
  <c r="D105" i="1"/>
  <c r="M105" i="1"/>
  <c r="S105" i="1"/>
  <c r="I104" i="1"/>
  <c r="I105" i="1"/>
  <c r="G105" i="1"/>
  <c r="G104" i="1"/>
  <c r="K104" i="1"/>
  <c r="U103" i="1"/>
  <c r="U104" i="1"/>
  <c r="W103" i="1"/>
  <c r="M104" i="1"/>
  <c r="S103" i="1"/>
  <c r="S104" i="1"/>
  <c r="I103" i="1"/>
  <c r="D104" i="1"/>
  <c r="M103" i="1"/>
  <c r="M102" i="1"/>
  <c r="M101" i="1"/>
  <c r="M100" i="1"/>
  <c r="D103" i="1"/>
  <c r="AB207" i="1"/>
  <c r="AC207" i="1" s="1"/>
  <c r="G103" i="1"/>
  <c r="K103" i="1"/>
  <c r="AC86" i="1"/>
  <c r="AC85" i="1"/>
  <c r="AC82" i="1"/>
  <c r="AC80" i="1"/>
  <c r="AC77" i="1"/>
  <c r="W102" i="1"/>
  <c r="U102" i="1"/>
  <c r="I102" i="1"/>
  <c r="D102" i="1"/>
  <c r="K102" i="1"/>
  <c r="W101" i="1"/>
  <c r="S102" i="1"/>
  <c r="S101" i="1"/>
  <c r="I101" i="1"/>
  <c r="G102" i="1"/>
  <c r="U101" i="1"/>
  <c r="D101" i="1"/>
  <c r="G101" i="1"/>
  <c r="K101" i="1"/>
  <c r="AB209" i="1"/>
  <c r="T209" i="1"/>
  <c r="L209" i="1"/>
  <c r="R209" i="1"/>
  <c r="H208" i="1"/>
  <c r="I209" i="1" s="1"/>
  <c r="W100" i="1"/>
  <c r="W99" i="1"/>
  <c r="W98" i="1"/>
  <c r="W97" i="1"/>
  <c r="K100" i="1"/>
  <c r="V208" i="1"/>
  <c r="R208" i="1"/>
  <c r="D208" i="1"/>
  <c r="L208" i="1"/>
  <c r="D100" i="1"/>
  <c r="U100" i="1"/>
  <c r="S100" i="1"/>
  <c r="I100" i="1"/>
  <c r="G100" i="1"/>
  <c r="I99" i="1"/>
  <c r="W95" i="1"/>
  <c r="W93" i="1"/>
  <c r="W91" i="1"/>
  <c r="W90" i="1"/>
  <c r="W92" i="1"/>
  <c r="W94" i="1"/>
  <c r="W96" i="1"/>
  <c r="U99" i="1"/>
  <c r="S99" i="1"/>
  <c r="D99" i="1"/>
  <c r="G99" i="1"/>
  <c r="K99" i="1"/>
  <c r="I98" i="1"/>
  <c r="M99" i="1"/>
  <c r="U98" i="1"/>
  <c r="K98" i="1"/>
  <c r="M98" i="1"/>
  <c r="S98" i="1"/>
  <c r="G98" i="1"/>
  <c r="D98" i="1"/>
  <c r="U97" i="1"/>
  <c r="I97" i="1"/>
  <c r="G97" i="1"/>
  <c r="M97" i="1"/>
  <c r="S97" i="1"/>
  <c r="D97" i="1"/>
  <c r="K97" i="1"/>
  <c r="K96" i="1"/>
  <c r="U96" i="1"/>
  <c r="D96" i="1"/>
  <c r="I96" i="1"/>
  <c r="M96" i="1"/>
  <c r="S96" i="1"/>
  <c r="G96" i="1"/>
  <c r="K95" i="1"/>
  <c r="U95" i="1"/>
  <c r="M95" i="1"/>
  <c r="S95" i="1"/>
  <c r="I95" i="1"/>
  <c r="G95" i="1"/>
  <c r="D95" i="1"/>
  <c r="U94" i="1"/>
  <c r="M94" i="1"/>
  <c r="I94" i="1"/>
  <c r="D94" i="1"/>
  <c r="S94" i="1"/>
  <c r="K94" i="1"/>
  <c r="K93" i="1"/>
  <c r="U93" i="1"/>
  <c r="I93" i="1"/>
  <c r="G94" i="1"/>
  <c r="D93" i="1"/>
  <c r="D17" i="1"/>
  <c r="G17" i="1"/>
  <c r="I17" i="1"/>
  <c r="S17" i="1"/>
  <c r="M17" i="1"/>
  <c r="W17" i="1"/>
  <c r="U17" i="1"/>
  <c r="D18" i="1"/>
  <c r="G18" i="1"/>
  <c r="I18" i="1"/>
  <c r="S18" i="1"/>
  <c r="M18" i="1"/>
  <c r="W18" i="1"/>
  <c r="U18" i="1"/>
  <c r="D19" i="1"/>
  <c r="G19" i="1"/>
  <c r="I19" i="1"/>
  <c r="S19" i="1"/>
  <c r="M19" i="1"/>
  <c r="W19" i="1"/>
  <c r="U19" i="1"/>
  <c r="D20" i="1"/>
  <c r="G20" i="1"/>
  <c r="I20" i="1"/>
  <c r="S20" i="1"/>
  <c r="M20" i="1"/>
  <c r="W20" i="1"/>
  <c r="U20" i="1"/>
  <c r="D21" i="1"/>
  <c r="G21" i="1"/>
  <c r="I21" i="1"/>
  <c r="S21" i="1"/>
  <c r="M21" i="1"/>
  <c r="W21" i="1"/>
  <c r="U21" i="1"/>
  <c r="D22" i="1"/>
  <c r="G22" i="1"/>
  <c r="I22" i="1"/>
  <c r="S22" i="1"/>
  <c r="M22" i="1"/>
  <c r="W22" i="1"/>
  <c r="U22" i="1"/>
  <c r="D23" i="1"/>
  <c r="G23" i="1"/>
  <c r="I23" i="1"/>
  <c r="S23" i="1"/>
  <c r="M23" i="1"/>
  <c r="W23" i="1"/>
  <c r="U23" i="1"/>
  <c r="D24" i="1"/>
  <c r="G24" i="1"/>
  <c r="I24" i="1"/>
  <c r="S24" i="1"/>
  <c r="M24" i="1"/>
  <c r="W24" i="1"/>
  <c r="U24" i="1"/>
  <c r="D25" i="1"/>
  <c r="G25" i="1"/>
  <c r="I25" i="1"/>
  <c r="S25" i="1"/>
  <c r="M25" i="1"/>
  <c r="W25" i="1"/>
  <c r="U25" i="1"/>
  <c r="D26" i="1"/>
  <c r="G26" i="1"/>
  <c r="I26" i="1"/>
  <c r="S26" i="1"/>
  <c r="M26" i="1"/>
  <c r="W26" i="1"/>
  <c r="U26" i="1"/>
  <c r="D27" i="1"/>
  <c r="G27" i="1"/>
  <c r="I27" i="1"/>
  <c r="S27" i="1"/>
  <c r="M27" i="1"/>
  <c r="W27" i="1"/>
  <c r="U27" i="1"/>
  <c r="D28" i="1"/>
  <c r="G28" i="1"/>
  <c r="I28" i="1"/>
  <c r="S28" i="1"/>
  <c r="M28" i="1"/>
  <c r="W28" i="1"/>
  <c r="U28" i="1"/>
  <c r="D29" i="1"/>
  <c r="G29" i="1"/>
  <c r="W29" i="1"/>
  <c r="U29" i="1"/>
  <c r="D30" i="1"/>
  <c r="G30" i="1"/>
  <c r="I30" i="1"/>
  <c r="S30" i="1"/>
  <c r="M30" i="1"/>
  <c r="W30" i="1"/>
  <c r="U30" i="1"/>
  <c r="K30" i="1"/>
  <c r="D31" i="1"/>
  <c r="G31" i="1"/>
  <c r="I31" i="1"/>
  <c r="S31" i="1"/>
  <c r="M31" i="1"/>
  <c r="W31" i="1"/>
  <c r="U31" i="1"/>
  <c r="K31" i="1"/>
  <c r="D32" i="1"/>
  <c r="G32" i="1"/>
  <c r="I32" i="1"/>
  <c r="S32" i="1"/>
  <c r="M32" i="1"/>
  <c r="W32" i="1"/>
  <c r="U32" i="1"/>
  <c r="K32" i="1"/>
  <c r="D33" i="1"/>
  <c r="G33" i="1"/>
  <c r="I33" i="1"/>
  <c r="S33" i="1"/>
  <c r="M33" i="1"/>
  <c r="W33" i="1"/>
  <c r="U33" i="1"/>
  <c r="K33" i="1"/>
  <c r="D34" i="1"/>
  <c r="G34" i="1"/>
  <c r="I34" i="1"/>
  <c r="S34" i="1"/>
  <c r="M34" i="1"/>
  <c r="W34" i="1"/>
  <c r="U34" i="1"/>
  <c r="K34" i="1"/>
  <c r="D35" i="1"/>
  <c r="G35" i="1"/>
  <c r="I35" i="1"/>
  <c r="S35" i="1"/>
  <c r="M35" i="1"/>
  <c r="W35" i="1"/>
  <c r="U35" i="1"/>
  <c r="K35" i="1"/>
  <c r="D36" i="1"/>
  <c r="G36" i="1"/>
  <c r="I36" i="1"/>
  <c r="S36" i="1"/>
  <c r="M36" i="1"/>
  <c r="W36" i="1"/>
  <c r="U36" i="1"/>
  <c r="K36" i="1"/>
  <c r="D37" i="1"/>
  <c r="G37" i="1"/>
  <c r="I37" i="1"/>
  <c r="S37" i="1"/>
  <c r="M37" i="1"/>
  <c r="W37" i="1"/>
  <c r="U37" i="1"/>
  <c r="K37" i="1"/>
  <c r="D38" i="1"/>
  <c r="G38" i="1"/>
  <c r="I38" i="1"/>
  <c r="S38" i="1"/>
  <c r="M38" i="1"/>
  <c r="W38" i="1"/>
  <c r="U38" i="1"/>
  <c r="K38" i="1"/>
  <c r="D39" i="1"/>
  <c r="G39" i="1"/>
  <c r="I39" i="1"/>
  <c r="S39" i="1"/>
  <c r="M39" i="1"/>
  <c r="W39" i="1"/>
  <c r="U39" i="1"/>
  <c r="D40" i="1"/>
  <c r="G40" i="1"/>
  <c r="I40" i="1"/>
  <c r="S40" i="1"/>
  <c r="M40" i="1"/>
  <c r="W40" i="1"/>
  <c r="U40" i="1"/>
  <c r="K40" i="1"/>
  <c r="D41" i="1"/>
  <c r="G41" i="1"/>
  <c r="I41" i="1"/>
  <c r="S41" i="1"/>
  <c r="M41" i="1"/>
  <c r="W41" i="1"/>
  <c r="U41" i="1"/>
  <c r="K41" i="1"/>
  <c r="D42" i="1"/>
  <c r="G42" i="1"/>
  <c r="I42" i="1"/>
  <c r="S42" i="1"/>
  <c r="M42" i="1"/>
  <c r="W42" i="1"/>
  <c r="U42" i="1"/>
  <c r="K42" i="1"/>
  <c r="G43" i="1"/>
  <c r="I43" i="1"/>
  <c r="S43" i="1"/>
  <c r="M43" i="1"/>
  <c r="W43" i="1"/>
  <c r="U43" i="1"/>
  <c r="K43" i="1"/>
  <c r="G44" i="1"/>
  <c r="I44" i="1"/>
  <c r="S44" i="1"/>
  <c r="M44" i="1"/>
  <c r="W44" i="1"/>
  <c r="U44" i="1"/>
  <c r="K44" i="1"/>
  <c r="G45" i="1"/>
  <c r="I45" i="1"/>
  <c r="S45" i="1"/>
  <c r="M45" i="1"/>
  <c r="W45" i="1"/>
  <c r="U45" i="1"/>
  <c r="K45" i="1"/>
  <c r="G46" i="1"/>
  <c r="I46" i="1"/>
  <c r="S46" i="1"/>
  <c r="M46" i="1"/>
  <c r="W46" i="1"/>
  <c r="U46" i="1"/>
  <c r="K46" i="1"/>
  <c r="G47" i="1"/>
  <c r="I47" i="1"/>
  <c r="S47" i="1"/>
  <c r="M47" i="1"/>
  <c r="W47" i="1"/>
  <c r="U47" i="1"/>
  <c r="K47" i="1"/>
  <c r="G48" i="1"/>
  <c r="I48" i="1"/>
  <c r="S48" i="1"/>
  <c r="M48" i="1"/>
  <c r="W48" i="1"/>
  <c r="U48" i="1"/>
  <c r="K48" i="1"/>
  <c r="G49" i="1"/>
  <c r="I49" i="1"/>
  <c r="S49" i="1"/>
  <c r="M49" i="1"/>
  <c r="W49" i="1"/>
  <c r="U49" i="1"/>
  <c r="K49" i="1"/>
  <c r="G50" i="1"/>
  <c r="I50" i="1"/>
  <c r="S50" i="1"/>
  <c r="M50" i="1"/>
  <c r="W50" i="1"/>
  <c r="U50" i="1"/>
  <c r="K50" i="1"/>
  <c r="G51" i="1"/>
  <c r="I51" i="1"/>
  <c r="S51" i="1"/>
  <c r="M51" i="1"/>
  <c r="W51" i="1"/>
  <c r="U51" i="1"/>
  <c r="K51" i="1"/>
  <c r="G52" i="1"/>
  <c r="I52" i="1"/>
  <c r="S52" i="1"/>
  <c r="M52" i="1"/>
  <c r="W52" i="1"/>
  <c r="U52" i="1"/>
  <c r="K52" i="1"/>
  <c r="G53" i="1"/>
  <c r="S53" i="1"/>
  <c r="M53" i="1"/>
  <c r="W53" i="1"/>
  <c r="U53" i="1"/>
  <c r="AC53" i="1"/>
  <c r="K53" i="1"/>
  <c r="G54" i="1"/>
  <c r="S54" i="1"/>
  <c r="M54" i="1"/>
  <c r="W54" i="1"/>
  <c r="U54" i="1"/>
  <c r="AC54" i="1"/>
  <c r="K54" i="1"/>
  <c r="G55" i="1"/>
  <c r="S55" i="1"/>
  <c r="M55" i="1"/>
  <c r="W55" i="1"/>
  <c r="U55" i="1"/>
  <c r="AC55" i="1"/>
  <c r="K55" i="1"/>
  <c r="G56" i="1"/>
  <c r="I56" i="1"/>
  <c r="M56" i="1"/>
  <c r="W56" i="1"/>
  <c r="AC56" i="1"/>
  <c r="K56" i="1"/>
  <c r="G57" i="1"/>
  <c r="I57" i="1"/>
  <c r="M57" i="1"/>
  <c r="W57" i="1"/>
  <c r="AC57" i="1"/>
  <c r="K57" i="1"/>
  <c r="G58" i="1"/>
  <c r="I58" i="1"/>
  <c r="S58" i="1"/>
  <c r="M58" i="1"/>
  <c r="W58" i="1"/>
  <c r="U58" i="1"/>
  <c r="AC58" i="1"/>
  <c r="K58" i="1"/>
  <c r="G59" i="1"/>
  <c r="I59" i="1"/>
  <c r="S59" i="1"/>
  <c r="M59" i="1"/>
  <c r="W59" i="1"/>
  <c r="U59" i="1"/>
  <c r="AC59" i="1"/>
  <c r="K59" i="1"/>
  <c r="G60" i="1"/>
  <c r="I60" i="1"/>
  <c r="S60" i="1"/>
  <c r="M60" i="1"/>
  <c r="W60" i="1"/>
  <c r="U60" i="1"/>
  <c r="AC60" i="1"/>
  <c r="K60" i="1"/>
  <c r="G61" i="1"/>
  <c r="I61" i="1"/>
  <c r="S61" i="1"/>
  <c r="M61" i="1"/>
  <c r="W61" i="1"/>
  <c r="U61" i="1"/>
  <c r="AC61" i="1"/>
  <c r="K61" i="1"/>
  <c r="G62" i="1"/>
  <c r="I62" i="1"/>
  <c r="S62" i="1"/>
  <c r="M62" i="1"/>
  <c r="W62" i="1"/>
  <c r="U62" i="1"/>
  <c r="AC62" i="1"/>
  <c r="K62" i="1"/>
  <c r="G63" i="1"/>
  <c r="I63" i="1"/>
  <c r="S63" i="1"/>
  <c r="M63" i="1"/>
  <c r="W63" i="1"/>
  <c r="U63" i="1"/>
  <c r="AC63" i="1"/>
  <c r="K63" i="1"/>
  <c r="G64" i="1"/>
  <c r="I64" i="1"/>
  <c r="S64" i="1"/>
  <c r="M64" i="1"/>
  <c r="W64" i="1"/>
  <c r="U64" i="1"/>
  <c r="AC64" i="1"/>
  <c r="K64" i="1"/>
  <c r="G65" i="1"/>
  <c r="I65" i="1"/>
  <c r="S65" i="1"/>
  <c r="M65" i="1"/>
  <c r="W65" i="1"/>
  <c r="U65" i="1"/>
  <c r="AC65" i="1"/>
  <c r="K65" i="1"/>
  <c r="G66" i="1"/>
  <c r="I66" i="1"/>
  <c r="S66" i="1"/>
  <c r="M66" i="1"/>
  <c r="W66" i="1"/>
  <c r="U66" i="1"/>
  <c r="AC66" i="1"/>
  <c r="K66" i="1"/>
  <c r="G67" i="1"/>
  <c r="I67" i="1"/>
  <c r="S67" i="1"/>
  <c r="M67" i="1"/>
  <c r="W67" i="1"/>
  <c r="U67" i="1"/>
  <c r="AC67" i="1"/>
  <c r="K67" i="1"/>
  <c r="G68" i="1"/>
  <c r="I68" i="1"/>
  <c r="S68" i="1"/>
  <c r="M68" i="1"/>
  <c r="W68" i="1"/>
  <c r="U68" i="1"/>
  <c r="AC68" i="1"/>
  <c r="K68" i="1"/>
  <c r="G69" i="1"/>
  <c r="I69" i="1"/>
  <c r="S69" i="1"/>
  <c r="M69" i="1"/>
  <c r="W69" i="1"/>
  <c r="U69" i="1"/>
  <c r="AC69" i="1"/>
  <c r="K69" i="1"/>
  <c r="G70" i="1"/>
  <c r="I70" i="1"/>
  <c r="S70" i="1"/>
  <c r="M70" i="1"/>
  <c r="W70" i="1"/>
  <c r="U70" i="1"/>
  <c r="AC70" i="1"/>
  <c r="K70" i="1"/>
  <c r="G71" i="1"/>
  <c r="I71" i="1"/>
  <c r="S71" i="1"/>
  <c r="M71" i="1"/>
  <c r="W71" i="1"/>
  <c r="U71" i="1"/>
  <c r="AC71" i="1"/>
  <c r="K71" i="1"/>
  <c r="G72" i="1"/>
  <c r="I72" i="1"/>
  <c r="S72" i="1"/>
  <c r="M72" i="1"/>
  <c r="W72" i="1"/>
  <c r="U72" i="1"/>
  <c r="AC72" i="1"/>
  <c r="K72" i="1"/>
  <c r="G73" i="1"/>
  <c r="I73" i="1"/>
  <c r="S73" i="1"/>
  <c r="M73" i="1"/>
  <c r="W73" i="1"/>
  <c r="U73" i="1"/>
  <c r="AC73" i="1"/>
  <c r="K73" i="1"/>
  <c r="G74" i="1"/>
  <c r="I74" i="1"/>
  <c r="S74" i="1"/>
  <c r="M74" i="1"/>
  <c r="W74" i="1"/>
  <c r="U74" i="1"/>
  <c r="AC74" i="1"/>
  <c r="K74" i="1"/>
  <c r="G75" i="1"/>
  <c r="I75" i="1"/>
  <c r="S75" i="1"/>
  <c r="M75" i="1"/>
  <c r="W75" i="1"/>
  <c r="U75" i="1"/>
  <c r="AC75" i="1"/>
  <c r="K75" i="1"/>
  <c r="G76" i="1"/>
  <c r="I76" i="1"/>
  <c r="S76" i="1"/>
  <c r="M76" i="1"/>
  <c r="W76" i="1"/>
  <c r="U76" i="1"/>
  <c r="AC76" i="1"/>
  <c r="K76" i="1"/>
  <c r="G77" i="1"/>
  <c r="I77" i="1"/>
  <c r="S77" i="1"/>
  <c r="M77" i="1"/>
  <c r="W77" i="1"/>
  <c r="U77" i="1"/>
  <c r="K77" i="1"/>
  <c r="G78" i="1"/>
  <c r="I78" i="1"/>
  <c r="S78" i="1"/>
  <c r="M78" i="1"/>
  <c r="W78" i="1"/>
  <c r="U78" i="1"/>
  <c r="K78" i="1"/>
  <c r="G79" i="1"/>
  <c r="I79" i="1"/>
  <c r="S79" i="1"/>
  <c r="M79" i="1"/>
  <c r="W79" i="1"/>
  <c r="U79" i="1"/>
  <c r="K79" i="1"/>
  <c r="G80" i="1"/>
  <c r="I80" i="1"/>
  <c r="S80" i="1"/>
  <c r="M80" i="1"/>
  <c r="W80" i="1"/>
  <c r="U80" i="1"/>
  <c r="K80" i="1"/>
  <c r="G81" i="1"/>
  <c r="I81" i="1"/>
  <c r="S81" i="1"/>
  <c r="M81" i="1"/>
  <c r="W81" i="1"/>
  <c r="U81" i="1"/>
  <c r="K81" i="1"/>
  <c r="G82" i="1"/>
  <c r="I82" i="1"/>
  <c r="S82" i="1"/>
  <c r="M82" i="1"/>
  <c r="W82" i="1"/>
  <c r="U82" i="1"/>
  <c r="K82" i="1"/>
  <c r="G83" i="1"/>
  <c r="I83" i="1"/>
  <c r="S83" i="1"/>
  <c r="M83" i="1"/>
  <c r="W83" i="1"/>
  <c r="U83" i="1"/>
  <c r="K83" i="1"/>
  <c r="G84" i="1"/>
  <c r="I84" i="1"/>
  <c r="S84" i="1"/>
  <c r="M84" i="1"/>
  <c r="W84" i="1"/>
  <c r="U84" i="1"/>
  <c r="K84" i="1"/>
  <c r="G85" i="1"/>
  <c r="I85" i="1"/>
  <c r="S85" i="1"/>
  <c r="M85" i="1"/>
  <c r="W85" i="1"/>
  <c r="U85" i="1"/>
  <c r="K85" i="1"/>
  <c r="G86" i="1"/>
  <c r="I86" i="1"/>
  <c r="S86" i="1"/>
  <c r="M86" i="1"/>
  <c r="U86" i="1"/>
  <c r="K86" i="1"/>
  <c r="M87" i="1"/>
  <c r="W87" i="1"/>
  <c r="M88" i="1"/>
  <c r="W88" i="1"/>
  <c r="G89" i="1"/>
  <c r="I89" i="1"/>
  <c r="M89" i="1"/>
  <c r="W89" i="1"/>
  <c r="D90" i="1"/>
  <c r="G90" i="1"/>
  <c r="S90" i="1"/>
  <c r="M90" i="1"/>
  <c r="U90" i="1"/>
  <c r="K90" i="1"/>
  <c r="D91" i="1"/>
  <c r="G91" i="1"/>
  <c r="S91" i="1"/>
  <c r="M91" i="1"/>
  <c r="U91" i="1"/>
  <c r="K91" i="1"/>
  <c r="D92" i="1"/>
  <c r="G92" i="1"/>
  <c r="I92" i="1"/>
  <c r="S92" i="1"/>
  <c r="M92" i="1"/>
  <c r="U92" i="1"/>
  <c r="K92" i="1"/>
  <c r="M93" i="1"/>
  <c r="D198" i="1"/>
  <c r="D199" i="1"/>
  <c r="D200" i="1"/>
  <c r="D201" i="1"/>
  <c r="F201" i="1"/>
  <c r="H201" i="1"/>
  <c r="I202" i="1" s="1"/>
  <c r="R201" i="1"/>
  <c r="S201" i="1" s="1"/>
  <c r="L201" i="1"/>
  <c r="M202" i="1" s="1"/>
  <c r="V201" i="1"/>
  <c r="T201" i="1"/>
  <c r="C202" i="1"/>
  <c r="D202" i="1" s="1"/>
  <c r="F202" i="1"/>
  <c r="R202" i="1"/>
  <c r="V202" i="1"/>
  <c r="T202" i="1"/>
  <c r="J202" i="1"/>
  <c r="K202" i="1" s="1"/>
  <c r="C203" i="1"/>
  <c r="F203" i="1"/>
  <c r="R203" i="1"/>
  <c r="V203" i="1"/>
  <c r="T203" i="1"/>
  <c r="C204" i="1"/>
  <c r="F204" i="1"/>
  <c r="H204" i="1"/>
  <c r="I204" i="1" s="1"/>
  <c r="R204" i="1"/>
  <c r="L204" i="1"/>
  <c r="M204" i="1" s="1"/>
  <c r="V204" i="1"/>
  <c r="T204" i="1"/>
  <c r="C205" i="1"/>
  <c r="F205" i="1"/>
  <c r="H205" i="1"/>
  <c r="R205" i="1"/>
  <c r="L205" i="1"/>
  <c r="V205" i="1"/>
  <c r="T205" i="1"/>
  <c r="J205" i="1"/>
  <c r="K205" i="1" s="1"/>
  <c r="C206" i="1"/>
  <c r="H206" i="1"/>
  <c r="R206" i="1"/>
  <c r="L206" i="1"/>
  <c r="V206" i="1"/>
  <c r="T206" i="1"/>
  <c r="J206" i="1"/>
  <c r="C207" i="1"/>
  <c r="D207" i="1" s="1"/>
  <c r="H207" i="1"/>
  <c r="R207" i="1"/>
  <c r="L207" i="1"/>
  <c r="V207" i="1"/>
  <c r="T207" i="1"/>
  <c r="J207" i="1"/>
  <c r="K208" i="1" s="1"/>
  <c r="T208" i="1"/>
  <c r="AB208" i="1"/>
  <c r="AJ210" i="1"/>
  <c r="AK210" i="1" s="1"/>
  <c r="C212" i="1"/>
  <c r="AC203" i="6" l="1"/>
  <c r="O205" i="7"/>
  <c r="AA212" i="7"/>
  <c r="K203" i="8"/>
  <c r="W208" i="6"/>
  <c r="G203" i="6"/>
  <c r="AC204" i="6"/>
  <c r="AC208" i="6"/>
  <c r="O205" i="6"/>
  <c r="AA209" i="6"/>
  <c r="AC206" i="6"/>
  <c r="O206" i="6"/>
  <c r="AE205" i="6"/>
  <c r="AI71" i="1"/>
  <c r="AI50" i="1"/>
  <c r="AI32" i="1"/>
  <c r="AI59" i="1"/>
  <c r="AI35" i="1"/>
  <c r="AC211" i="1"/>
  <c r="AA206" i="6"/>
  <c r="AE208" i="6"/>
  <c r="O208" i="6"/>
  <c r="AA202" i="6"/>
  <c r="D213" i="1"/>
  <c r="D214" i="1"/>
  <c r="AI77" i="1"/>
  <c r="I201" i="1"/>
  <c r="G208" i="7"/>
  <c r="AC207" i="6"/>
  <c r="AA207" i="6"/>
  <c r="G207" i="6"/>
  <c r="D128" i="6"/>
  <c r="C210" i="6"/>
  <c r="D210" i="6" s="1"/>
  <c r="D211" i="6"/>
  <c r="C210" i="7"/>
  <c r="D210" i="7" s="1"/>
  <c r="D211" i="7"/>
  <c r="U209" i="1"/>
  <c r="K209" i="8"/>
  <c r="O204" i="6"/>
  <c r="O206" i="7"/>
  <c r="O204" i="7"/>
  <c r="G212" i="6"/>
  <c r="AE210" i="6"/>
  <c r="AC210" i="6"/>
  <c r="AE206" i="6"/>
  <c r="AM212" i="1"/>
  <c r="M211" i="9"/>
  <c r="U205" i="1"/>
  <c r="I207" i="1"/>
  <c r="AI86" i="1"/>
  <c r="O212" i="8"/>
  <c r="O211" i="8"/>
  <c r="G205" i="9"/>
  <c r="AA203" i="6"/>
  <c r="AE209" i="6"/>
  <c r="AC208" i="7"/>
  <c r="AC205" i="6"/>
  <c r="AA204" i="6"/>
  <c r="G204" i="6"/>
  <c r="AC202" i="6"/>
  <c r="W212" i="1"/>
  <c r="K204" i="8"/>
  <c r="Q207" i="7"/>
  <c r="K208" i="8"/>
  <c r="K205" i="8"/>
  <c r="AC209" i="6"/>
  <c r="O207" i="7"/>
  <c r="O209" i="6"/>
  <c r="AA208" i="6"/>
  <c r="AA205" i="6"/>
  <c r="K212" i="8"/>
  <c r="AC211" i="6"/>
  <c r="AC212" i="6"/>
  <c r="AI53" i="1"/>
  <c r="W203" i="1"/>
  <c r="W206" i="1"/>
  <c r="S206" i="1"/>
  <c r="AI65" i="1"/>
  <c r="AU211" i="1"/>
  <c r="AW211" i="1"/>
  <c r="AW212" i="1"/>
  <c r="AY212" i="1"/>
  <c r="G208" i="1"/>
  <c r="BA212" i="1"/>
  <c r="O207" i="6"/>
  <c r="G206" i="6"/>
  <c r="AE203" i="6"/>
  <c r="O203" i="6"/>
  <c r="G203" i="1"/>
  <c r="S203" i="1"/>
  <c r="I208" i="1"/>
  <c r="AI209" i="1"/>
  <c r="M207" i="1"/>
  <c r="W202" i="1"/>
  <c r="AU203" i="1"/>
  <c r="AM207" i="1"/>
  <c r="AK212" i="1"/>
  <c r="AC113" i="1"/>
  <c r="W205" i="1"/>
  <c r="G205" i="1"/>
  <c r="M209" i="1"/>
  <c r="AQ207" i="1"/>
  <c r="AI98" i="1"/>
  <c r="AO203" i="1"/>
  <c r="AO207" i="1"/>
  <c r="AU207" i="1"/>
  <c r="K212" i="1"/>
  <c r="AC208" i="1"/>
  <c r="U203" i="1"/>
  <c r="U212" i="1"/>
  <c r="AI80" i="1"/>
  <c r="AL210" i="1"/>
  <c r="AM210" i="1" s="1"/>
  <c r="W209" i="1"/>
  <c r="BA207" i="1"/>
  <c r="AI92" i="1"/>
  <c r="AU204" i="1"/>
  <c r="AE204" i="6"/>
  <c r="AE207" i="6"/>
  <c r="G208" i="6"/>
  <c r="W209" i="6"/>
  <c r="AE131" i="6"/>
  <c r="G202" i="7"/>
  <c r="G205" i="7"/>
  <c r="Q208" i="7"/>
  <c r="AA211" i="7"/>
  <c r="O208" i="7"/>
  <c r="G207" i="7"/>
  <c r="O202" i="7"/>
  <c r="G209" i="7"/>
  <c r="M206" i="9"/>
  <c r="K207" i="8"/>
  <c r="G206" i="9"/>
  <c r="M202" i="9"/>
  <c r="M204" i="9"/>
  <c r="M207" i="9"/>
  <c r="G212" i="9"/>
  <c r="M205" i="9"/>
  <c r="O212" i="9"/>
  <c r="M203" i="9"/>
  <c r="G202" i="9"/>
  <c r="M208" i="9"/>
  <c r="W207" i="1"/>
  <c r="S202" i="1"/>
  <c r="G209" i="1"/>
  <c r="M206" i="1"/>
  <c r="D205" i="1"/>
  <c r="D204" i="1"/>
  <c r="BA208" i="1"/>
  <c r="AO202" i="1"/>
  <c r="AU209" i="1"/>
  <c r="AU205" i="1"/>
  <c r="BC205" i="1"/>
  <c r="G207" i="1"/>
  <c r="G212" i="1"/>
  <c r="M212" i="1"/>
  <c r="K203" i="1"/>
  <c r="AU208" i="1"/>
  <c r="D212" i="1"/>
  <c r="W204" i="1"/>
  <c r="S208" i="1"/>
  <c r="AI68" i="1"/>
  <c r="AM204" i="1"/>
  <c r="AM208" i="1"/>
  <c r="AE211" i="1"/>
  <c r="AK208" i="1"/>
  <c r="AK207" i="1"/>
  <c r="AK205" i="1"/>
  <c r="AI74" i="1"/>
  <c r="M201" i="1"/>
  <c r="O203" i="7"/>
  <c r="AM205" i="1"/>
  <c r="AB210" i="1"/>
  <c r="AC210" i="1" s="1"/>
  <c r="U208" i="1"/>
  <c r="S207" i="1"/>
  <c r="K206" i="1"/>
  <c r="U207" i="1"/>
  <c r="D206" i="1"/>
  <c r="M205" i="1"/>
  <c r="U204" i="1"/>
  <c r="S209" i="1"/>
  <c r="AC209" i="1"/>
  <c r="AQ208" i="1"/>
  <c r="AI95" i="1"/>
  <c r="AI38" i="1"/>
  <c r="AO206" i="1"/>
  <c r="AO208" i="1"/>
  <c r="K206" i="8"/>
  <c r="AO212" i="1"/>
  <c r="AU212" i="1"/>
  <c r="BA206" i="1"/>
  <c r="G206" i="7"/>
  <c r="I206" i="1"/>
  <c r="G202" i="1"/>
  <c r="AI44" i="1"/>
  <c r="AI41" i="1"/>
  <c r="AI17" i="1"/>
  <c r="AM206" i="1"/>
  <c r="AC212" i="1"/>
  <c r="AI89" i="1"/>
  <c r="S205" i="1"/>
  <c r="U202" i="1"/>
  <c r="BA205" i="1"/>
  <c r="AO204" i="1"/>
  <c r="AM209" i="1"/>
  <c r="I212" i="1"/>
  <c r="M208" i="1"/>
  <c r="AI83" i="1"/>
  <c r="AK204" i="1"/>
  <c r="AQ212" i="1"/>
  <c r="S212" i="1"/>
  <c r="K207" i="1"/>
  <c r="AI62" i="1"/>
  <c r="AI26" i="1"/>
  <c r="AI29" i="1"/>
  <c r="AI101" i="1"/>
  <c r="G206" i="1"/>
  <c r="AO205" i="1"/>
  <c r="AI56" i="1"/>
  <c r="U206" i="1"/>
  <c r="S204" i="1"/>
  <c r="G204" i="1"/>
  <c r="U201" i="1"/>
  <c r="G201" i="1"/>
  <c r="AK206" i="1"/>
  <c r="AU210" i="1"/>
  <c r="AE210" i="1"/>
  <c r="AM117" i="1"/>
  <c r="AI47" i="1"/>
  <c r="W208" i="1"/>
  <c r="I205" i="1"/>
  <c r="D203" i="1"/>
  <c r="D116" i="6"/>
  <c r="D116" i="7"/>
  <c r="D128" i="7"/>
</calcChain>
</file>

<file path=xl/comments1.xml><?xml version="1.0" encoding="utf-8"?>
<comments xmlns="http://schemas.openxmlformats.org/spreadsheetml/2006/main">
  <authors>
    <author>User</author>
    <author>Windows 사용자</author>
    <author>owner</author>
  </authors>
  <commentList>
    <comment ref="AF17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7/4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Z186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인도네시아
</t>
        </r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조사에서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수정됨</t>
        </r>
      </text>
    </comment>
    <comment ref="J201" authorId="2" shapeId="0">
      <text>
        <r>
          <rPr>
            <b/>
            <sz val="9"/>
            <color indexed="81"/>
            <rFont val="돋움"/>
            <family val="3"/>
            <charset val="129"/>
          </rPr>
          <t>베트남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관광국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공표값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1" authorId="2" shapeId="0">
      <text>
        <r>
          <rPr>
            <b/>
            <sz val="9"/>
            <color indexed="81"/>
            <rFont val="돋움"/>
            <family val="3"/>
            <charset val="129"/>
          </rPr>
          <t>베트남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관광국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공표값
</t>
        </r>
      </text>
    </comment>
    <comment ref="J203" authorId="2" shapeId="0">
      <text>
        <r>
          <rPr>
            <b/>
            <sz val="9"/>
            <color indexed="81"/>
            <rFont val="돋움"/>
            <family val="3"/>
            <charset val="129"/>
          </rPr>
          <t>베트남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관광국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공표값</t>
        </r>
      </text>
    </comment>
    <comment ref="J204" authorId="2" shapeId="0">
      <text>
        <r>
          <rPr>
            <b/>
            <sz val="9"/>
            <color indexed="81"/>
            <rFont val="돋움"/>
            <family val="3"/>
            <charset val="129"/>
          </rPr>
          <t>베트남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관광국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공표값</t>
        </r>
      </text>
    </comment>
    <comment ref="J208" authorId="2" shapeId="0">
      <text>
        <r>
          <rPr>
            <b/>
            <sz val="9"/>
            <color indexed="81"/>
            <rFont val="돋움"/>
            <family val="3"/>
            <charset val="129"/>
          </rPr>
          <t>베트남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관광국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공표값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09" authorId="2" shapeId="0">
      <text>
        <r>
          <rPr>
            <b/>
            <sz val="9"/>
            <color indexed="81"/>
            <rFont val="돋움"/>
            <family val="3"/>
            <charset val="129"/>
          </rPr>
          <t>베트남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관광국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공표값</t>
        </r>
      </text>
    </comment>
  </commentList>
</comments>
</file>

<file path=xl/sharedStrings.xml><?xml version="1.0" encoding="utf-8"?>
<sst xmlns="http://schemas.openxmlformats.org/spreadsheetml/2006/main" count="2169" uniqueCount="409">
  <si>
    <t>출국자수</t>
  </si>
  <si>
    <t>국적기준</t>
  </si>
  <si>
    <t>입국자 수</t>
  </si>
  <si>
    <t>거주지 기준</t>
  </si>
  <si>
    <t>숙박입국자수</t>
  </si>
  <si>
    <t>명수</t>
  </si>
  <si>
    <t>전년대비</t>
  </si>
  <si>
    <t>누계</t>
  </si>
  <si>
    <t>-</t>
  </si>
  <si>
    <t>2004년</t>
  </si>
  <si>
    <t>2005년</t>
  </si>
  <si>
    <t>2006년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</si>
  <si>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</si>
  <si>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</si>
  <si>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</si>
  <si>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</si>
  <si>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</si>
  <si>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</si>
  <si>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</si>
  <si>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</si>
  <si>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</si>
  <si>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</si>
  <si>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2002년</t>
  </si>
  <si>
    <t>2003년</t>
  </si>
  <si>
    <t>거주국기준</t>
    <phoneticPr fontId="4" type="noConversion"/>
  </si>
  <si>
    <t>2007년</t>
  </si>
  <si>
    <t>2월</t>
  </si>
  <si>
    <t>10월</t>
    <phoneticPr fontId="4" type="noConversion"/>
  </si>
  <si>
    <t>전년대비</t>
    <phoneticPr fontId="4" type="noConversion"/>
  </si>
  <si>
    <t>국적 기준</t>
    <phoneticPr fontId="4" type="noConversion"/>
  </si>
  <si>
    <t xml:space="preserve">러시아  </t>
    <phoneticPr fontId="4" type="noConversion"/>
  </si>
  <si>
    <t>법무부・KTO</t>
  </si>
  <si>
    <t>입국자 수</t>
    <phoneticPr fontId="4" type="noConversion"/>
  </si>
  <si>
    <t>2004년</t>
    <phoneticPr fontId="4" type="noConversion"/>
  </si>
  <si>
    <t>1월</t>
    <phoneticPr fontId="4" type="noConversion"/>
  </si>
  <si>
    <t>2월</t>
    <phoneticPr fontId="4" type="noConversion"/>
  </si>
  <si>
    <t>2009년</t>
    <phoneticPr fontId="4" type="noConversion"/>
  </si>
  <si>
    <t>2010년</t>
    <phoneticPr fontId="4" type="noConversion"/>
  </si>
  <si>
    <t>2011년</t>
    <phoneticPr fontId="4" type="noConversion"/>
  </si>
  <si>
    <t>2001년</t>
    <phoneticPr fontId="4" type="noConversion"/>
  </si>
  <si>
    <t>-</t>
    <phoneticPr fontId="4" type="noConversion"/>
  </si>
  <si>
    <t>2018년</t>
    <phoneticPr fontId="4" type="noConversion"/>
  </si>
  <si>
    <t>거주지 기준</t>
    <phoneticPr fontId="4" type="noConversion"/>
  </si>
  <si>
    <t>12월</t>
    <phoneticPr fontId="4" type="noConversion"/>
  </si>
  <si>
    <t>2008년</t>
    <phoneticPr fontId="4" type="noConversion"/>
  </si>
  <si>
    <t>11월</t>
    <phoneticPr fontId="4" type="noConversion"/>
  </si>
  <si>
    <t>2012년</t>
    <phoneticPr fontId="4" type="noConversion"/>
  </si>
  <si>
    <t>2013년</t>
    <phoneticPr fontId="4" type="noConversion"/>
  </si>
  <si>
    <t>2014년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</si>
  <si>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</si>
  <si>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</si>
  <si>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</si>
  <si>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2019년</t>
    <phoneticPr fontId="4" type="noConversion"/>
  </si>
  <si>
    <t>방문자 수</t>
    <phoneticPr fontId="4" type="noConversion"/>
  </si>
  <si>
    <t>명수</t>
    <phoneticPr fontId="4" type="noConversion"/>
  </si>
  <si>
    <t>누계</t>
    <phoneticPr fontId="4" type="noConversion"/>
  </si>
  <si>
    <t>파나마</t>
    <phoneticPr fontId="4" type="noConversion"/>
  </si>
  <si>
    <t>2000년</t>
    <phoneticPr fontId="4" type="noConversion"/>
  </si>
  <si>
    <t>홍콩</t>
    <phoneticPr fontId="4" type="noConversion"/>
  </si>
  <si>
    <t>베트남</t>
    <phoneticPr fontId="4" type="noConversion"/>
  </si>
  <si>
    <t>싱가포르</t>
    <phoneticPr fontId="4" type="noConversion"/>
  </si>
  <si>
    <t>스리랑카</t>
    <phoneticPr fontId="4" type="noConversion"/>
  </si>
  <si>
    <t>필리핀</t>
    <phoneticPr fontId="4" type="noConversion"/>
  </si>
  <si>
    <t>인도네시아</t>
    <phoneticPr fontId="4" type="noConversion"/>
  </si>
  <si>
    <t>말레이시아</t>
    <phoneticPr fontId="4" type="noConversion"/>
  </si>
  <si>
    <t>터키</t>
    <phoneticPr fontId="4" type="noConversion"/>
  </si>
  <si>
    <t>일본</t>
    <phoneticPr fontId="4" type="noConversion"/>
  </si>
  <si>
    <t>중국</t>
    <phoneticPr fontId="4" type="noConversion"/>
  </si>
  <si>
    <t>China</t>
    <phoneticPr fontId="4" type="noConversion"/>
  </si>
  <si>
    <t>Vietnam</t>
    <phoneticPr fontId="4" type="noConversion"/>
  </si>
  <si>
    <t>Thailand</t>
    <phoneticPr fontId="4" type="noConversion"/>
  </si>
  <si>
    <t>Philippines</t>
    <phoneticPr fontId="4" type="noConversion"/>
  </si>
  <si>
    <t>Hong Kong</t>
    <phoneticPr fontId="4" type="noConversion"/>
  </si>
  <si>
    <t>대만</t>
    <phoneticPr fontId="4" type="noConversion"/>
  </si>
  <si>
    <t>Taiwan</t>
    <phoneticPr fontId="4" type="noConversion"/>
  </si>
  <si>
    <t>Singapore</t>
    <phoneticPr fontId="4" type="noConversion"/>
  </si>
  <si>
    <t>Indonesia</t>
    <phoneticPr fontId="4" type="noConversion"/>
  </si>
  <si>
    <t>Turkey</t>
    <phoneticPr fontId="4" type="noConversion"/>
  </si>
  <si>
    <t>Sri Lanka</t>
    <phoneticPr fontId="4" type="noConversion"/>
  </si>
  <si>
    <t>이스라엘</t>
    <phoneticPr fontId="4" type="noConversion"/>
  </si>
  <si>
    <t>Israel</t>
    <phoneticPr fontId="4" type="noConversion"/>
  </si>
  <si>
    <t>몽골</t>
    <phoneticPr fontId="4" type="noConversion"/>
  </si>
  <si>
    <t>Mongolia</t>
    <phoneticPr fontId="4" type="noConversion"/>
  </si>
  <si>
    <t>Maldives</t>
    <phoneticPr fontId="4" type="noConversion"/>
  </si>
  <si>
    <t>미얀마</t>
    <phoneticPr fontId="4" type="noConversion"/>
  </si>
  <si>
    <t>* Republic of the Union of Myanmar</t>
    <phoneticPr fontId="4" type="noConversion"/>
  </si>
  <si>
    <t>Myanmar</t>
    <phoneticPr fontId="4" type="noConversion"/>
  </si>
  <si>
    <t>인도</t>
    <phoneticPr fontId="4" type="noConversion"/>
  </si>
  <si>
    <t>라오스</t>
    <phoneticPr fontId="4" type="noConversion"/>
  </si>
  <si>
    <t>Laos</t>
    <phoneticPr fontId="4" type="noConversion"/>
  </si>
  <si>
    <t>주요국 한국인 출국 통계(아시아)</t>
    <phoneticPr fontId="4" type="noConversion"/>
  </si>
  <si>
    <t>영국</t>
    <phoneticPr fontId="4" type="noConversion"/>
  </si>
  <si>
    <t>세르비아</t>
    <phoneticPr fontId="4" type="noConversion"/>
  </si>
  <si>
    <t>핀란드</t>
    <phoneticPr fontId="4" type="noConversion"/>
  </si>
  <si>
    <t>산마리노</t>
    <phoneticPr fontId="4" type="noConversion"/>
  </si>
  <si>
    <t>캐나다</t>
    <phoneticPr fontId="4" type="noConversion"/>
  </si>
  <si>
    <t>자메이카</t>
    <phoneticPr fontId="4" type="noConversion"/>
  </si>
  <si>
    <t>과테말라</t>
    <phoneticPr fontId="4" type="noConversion"/>
  </si>
  <si>
    <t>칠레</t>
    <phoneticPr fontId="4" type="noConversion"/>
  </si>
  <si>
    <t>호주</t>
    <phoneticPr fontId="4" type="noConversion"/>
  </si>
  <si>
    <t>뉴질랜드</t>
    <phoneticPr fontId="4" type="noConversion"/>
  </si>
  <si>
    <t>팔라우</t>
    <phoneticPr fontId="4" type="noConversion"/>
  </si>
  <si>
    <t>피지</t>
    <phoneticPr fontId="4" type="noConversion"/>
  </si>
  <si>
    <t xml:space="preserve">북마리아나(사이판) </t>
    <phoneticPr fontId="4" type="noConversion"/>
  </si>
  <si>
    <t>주요국 한국인 출국 통계(유럽)</t>
    <phoneticPr fontId="4" type="noConversion"/>
  </si>
  <si>
    <t>주요국 한국인 출국 통계(아메리카)</t>
    <phoneticPr fontId="4" type="noConversion"/>
  </si>
  <si>
    <t>주요국 한국인 출국 통계(오세아니아)</t>
    <phoneticPr fontId="4" type="noConversion"/>
  </si>
  <si>
    <t>모리셔스</t>
    <phoneticPr fontId="4" type="noConversion"/>
  </si>
  <si>
    <t>스와질랜드</t>
    <phoneticPr fontId="4" type="noConversion"/>
  </si>
  <si>
    <t>세이쉘</t>
    <phoneticPr fontId="4" type="noConversion"/>
  </si>
  <si>
    <t>짐바브웨</t>
    <phoneticPr fontId="4" type="noConversion"/>
  </si>
  <si>
    <t>우간다</t>
    <phoneticPr fontId="4" type="noConversion"/>
  </si>
  <si>
    <t>시에라리온</t>
    <phoneticPr fontId="4" type="noConversion"/>
  </si>
  <si>
    <t>Bosnia</t>
    <phoneticPr fontId="4" type="noConversion"/>
  </si>
  <si>
    <t>Slovakia</t>
    <phoneticPr fontId="4" type="noConversion"/>
  </si>
  <si>
    <t>*Republic of South Africa</t>
    <phoneticPr fontId="4" type="noConversion"/>
  </si>
  <si>
    <t>Mauritius</t>
    <phoneticPr fontId="4" type="noConversion"/>
  </si>
  <si>
    <t>Zimbabwe</t>
    <phoneticPr fontId="4" type="noConversion"/>
  </si>
  <si>
    <t>Sierra Leone</t>
    <phoneticPr fontId="4" type="noConversion"/>
  </si>
  <si>
    <t>New Zealand</t>
    <phoneticPr fontId="4" type="noConversion"/>
  </si>
  <si>
    <t>Fiji</t>
    <phoneticPr fontId="4" type="noConversion"/>
  </si>
  <si>
    <t>Palau</t>
    <phoneticPr fontId="4" type="noConversion"/>
  </si>
  <si>
    <t>Canada</t>
    <phoneticPr fontId="4" type="noConversion"/>
  </si>
  <si>
    <t>멕시코</t>
    <phoneticPr fontId="4" type="noConversion"/>
  </si>
  <si>
    <t>에콰도르</t>
    <phoneticPr fontId="4" type="noConversion"/>
  </si>
  <si>
    <t>U.S.A</t>
    <phoneticPr fontId="4" type="noConversion"/>
  </si>
  <si>
    <t>Brazil</t>
    <phoneticPr fontId="4" type="noConversion"/>
  </si>
  <si>
    <t>Jamaica</t>
    <phoneticPr fontId="4" type="noConversion"/>
  </si>
  <si>
    <t>Panama</t>
    <phoneticPr fontId="4" type="noConversion"/>
  </si>
  <si>
    <t>도미니카공화국</t>
    <phoneticPr fontId="4" type="noConversion"/>
  </si>
  <si>
    <t>* Dominican Republic</t>
    <phoneticPr fontId="4" type="noConversion"/>
  </si>
  <si>
    <t>Ecuador</t>
    <phoneticPr fontId="4" type="noConversion"/>
  </si>
  <si>
    <t>리히텐슈타인</t>
    <phoneticPr fontId="4" type="noConversion"/>
  </si>
  <si>
    <t>Macedonia</t>
    <phoneticPr fontId="4" type="noConversion"/>
  </si>
  <si>
    <t>Serbia</t>
    <phoneticPr fontId="4" type="noConversion"/>
  </si>
  <si>
    <t>Sweden</t>
    <phoneticPr fontId="4" type="noConversion"/>
  </si>
  <si>
    <t>Liechtenstein</t>
    <phoneticPr fontId="4" type="noConversion"/>
  </si>
  <si>
    <t>Georgia</t>
    <phoneticPr fontId="4" type="noConversion"/>
  </si>
  <si>
    <t>San Marino</t>
    <phoneticPr fontId="4" type="noConversion"/>
  </si>
  <si>
    <t>국가</t>
    <phoneticPr fontId="4" type="noConversion"/>
  </si>
  <si>
    <t>기관명</t>
    <phoneticPr fontId="4" type="noConversion"/>
  </si>
  <si>
    <t>URL</t>
    <phoneticPr fontId="4" type="noConversion"/>
  </si>
  <si>
    <t>아시아</t>
    <phoneticPr fontId="4" type="noConversion"/>
  </si>
  <si>
    <t>일본</t>
    <phoneticPr fontId="4" type="noConversion"/>
  </si>
  <si>
    <t>https://www.jnto.go.jp/jpn/statistics/data_info_listing/index.html</t>
    <phoneticPr fontId="4" type="noConversion"/>
  </si>
  <si>
    <t>베트남</t>
    <phoneticPr fontId="4" type="noConversion"/>
  </si>
  <si>
    <t>http://vietnamtourism.gov.vn/english/index.php/cat/1501</t>
    <phoneticPr fontId="4" type="noConversion"/>
  </si>
  <si>
    <t>태국</t>
    <phoneticPr fontId="4" type="noConversion"/>
  </si>
  <si>
    <t>필리핀</t>
    <phoneticPr fontId="4" type="noConversion"/>
  </si>
  <si>
    <t>http://www.tourism.gov.ph/</t>
    <phoneticPr fontId="4" type="noConversion"/>
  </si>
  <si>
    <t>홍콩</t>
    <phoneticPr fontId="4" type="noConversion"/>
  </si>
  <si>
    <t>https://partnernet.hktb.com/en/research_statistics/latest_statistics/index.html</t>
    <phoneticPr fontId="4" type="noConversion"/>
  </si>
  <si>
    <t>대만</t>
    <phoneticPr fontId="4" type="noConversion"/>
  </si>
  <si>
    <t>https://admin.taiwan.net.tw/English/FileUploadCategoryListE003130.aspx?CategoryID=317513f2-5a46-4d83-8a39-252e1e9580e3&amp;appname=FileUploadCategoryListE003130</t>
    <phoneticPr fontId="4" type="noConversion"/>
  </si>
  <si>
    <t>마카오</t>
    <phoneticPr fontId="4" type="noConversion"/>
  </si>
  <si>
    <t>https://www.dsec.gov.mo/Statistic.aspx?NodeGuid=251baebb-6e5b-4452-8ad1-7768eafc99ed</t>
    <phoneticPr fontId="4" type="noConversion"/>
  </si>
  <si>
    <t>싱가포르</t>
    <phoneticPr fontId="4" type="noConversion"/>
  </si>
  <si>
    <t>https://www.stb.gov.sg/content/stb/en/statistics-and-market-insights/tourism-statistics/international-visitorarrivals.html</t>
    <phoneticPr fontId="4" type="noConversion"/>
  </si>
  <si>
    <t>스리랑카</t>
    <phoneticPr fontId="4" type="noConversion"/>
  </si>
  <si>
    <t>http://www.sltda.lk/monthly-tourist-arrivals-reports-2019</t>
    <phoneticPr fontId="4" type="noConversion"/>
  </si>
  <si>
    <t>캄보디아</t>
    <phoneticPr fontId="4" type="noConversion"/>
  </si>
  <si>
    <t>https://www.tourismcambodia.com/tourist-information/tourist-statistic.htm</t>
    <phoneticPr fontId="4" type="noConversion"/>
  </si>
  <si>
    <t>인도네시아</t>
    <phoneticPr fontId="4" type="noConversion"/>
  </si>
  <si>
    <t>https://www.bps.go.id/dynamictable/2018/07/30/1548/jumlah-kunjungan-wisman-menurut-kebangsaan-dan-bulan-kedatangan-tahun-2017---2019.html</t>
    <phoneticPr fontId="4" type="noConversion"/>
  </si>
  <si>
    <t>말레이시아</t>
    <phoneticPr fontId="4" type="noConversion"/>
  </si>
  <si>
    <t>http://mytourismdata.tourism.gov.my/?page_id=420</t>
    <phoneticPr fontId="4" type="noConversion"/>
  </si>
  <si>
    <t>터키</t>
    <phoneticPr fontId="4" type="noConversion"/>
  </si>
  <si>
    <t>http://www.kultur.gov.tr/EN-153018/number-of-arriving-departing-visitors-foreigners-and-ci-.html</t>
    <phoneticPr fontId="4" type="noConversion"/>
  </si>
  <si>
    <t>몽골</t>
    <phoneticPr fontId="4" type="noConversion"/>
  </si>
  <si>
    <t>http://www.1212.mn/tables.aspx?tbl_id=DT_NSO_1800_004V2&amp;13999001_select_all=0&amp;13999001SingleSelect=_T1&amp;HH3_select_all=0&amp;HH3SingleSelect=_410&amp;YearQ_select_all=0&amp;YearQSingleSelect=_201901_201804_201803_201802_201801&amp;YearY_select_all=0&amp;YearYSingleSelect=&amp;viewtype=table</t>
    <phoneticPr fontId="4" type="noConversion"/>
  </si>
  <si>
    <t>몰디브</t>
    <phoneticPr fontId="4" type="noConversion"/>
  </si>
  <si>
    <t>https://www.tourism.gov.mv/statistics/monthly-updates/</t>
    <phoneticPr fontId="4" type="noConversion"/>
  </si>
  <si>
    <t>미얀마</t>
    <phoneticPr fontId="4" type="noConversion"/>
  </si>
  <si>
    <t>https://tourism.gov.mm/statistics</t>
    <phoneticPr fontId="4" type="noConversion"/>
  </si>
  <si>
    <t>인도</t>
    <phoneticPr fontId="4" type="noConversion"/>
  </si>
  <si>
    <t>http://tourism.gov.in/market-research-and-statistics</t>
    <phoneticPr fontId="4" type="noConversion"/>
  </si>
  <si>
    <t>부탄</t>
    <phoneticPr fontId="4" type="noConversion"/>
  </si>
  <si>
    <t>http://www.nsb.gov.bt/publication/publications.php?id=3</t>
    <phoneticPr fontId="4" type="noConversion"/>
  </si>
  <si>
    <t>라오스</t>
    <phoneticPr fontId="4" type="noConversion"/>
  </si>
  <si>
    <t>http://tourismlaos.org/show.php?Cont_ID=43</t>
    <phoneticPr fontId="4" type="noConversion"/>
  </si>
  <si>
    <t>유럽</t>
    <phoneticPr fontId="4" type="noConversion"/>
  </si>
  <si>
    <t>오스트리아</t>
    <phoneticPr fontId="4" type="noConversion"/>
  </si>
  <si>
    <t>Statistics Austria</t>
    <phoneticPr fontId="4" type="noConversion"/>
  </si>
  <si>
    <t>http://www.statistik.gv.at/web_en/statistics/Economy/tourism/accommodation/arrivals_overnight_stays/index.html</t>
    <phoneticPr fontId="4" type="noConversion"/>
  </si>
  <si>
    <t>영국</t>
    <phoneticPr fontId="4" type="noConversion"/>
  </si>
  <si>
    <t>VisitEngland</t>
    <phoneticPr fontId="4" type="noConversion"/>
  </si>
  <si>
    <t>https://www.visitbritain.org/latest-quarterly-data-uk-overall</t>
    <phoneticPr fontId="4" type="noConversion"/>
  </si>
  <si>
    <t>슬로베니아</t>
    <phoneticPr fontId="4" type="noConversion"/>
  </si>
  <si>
    <t>https://pxweb.stat.si/SiStatDb/pxweb/en/20_Ekonomsko/20_Ekonomsko__21_gostinstvo_turizem__10_tuji_turisti__12_21768_tuji_znac_prihoda_drz/?tablelist=true</t>
    <phoneticPr fontId="4" type="noConversion"/>
  </si>
  <si>
    <t>보스니아</t>
    <phoneticPr fontId="4" type="noConversion"/>
  </si>
  <si>
    <t>http://www.bhas.ba/index.php?option=com_publikacija&amp;view=publikacija_pregled&amp;ids=3&amp;id=16&amp;n=Tourism</t>
    <phoneticPr fontId="4" type="noConversion"/>
  </si>
  <si>
    <t>마케도니아</t>
    <phoneticPr fontId="4" type="noConversion"/>
  </si>
  <si>
    <t>Republic of Notrh Macedonia State Statistical Office</t>
    <phoneticPr fontId="4" type="noConversion"/>
  </si>
  <si>
    <t>http://www.stat.gov.mk/PrethodniSoopstenijaOblast_en.aspx?id=69&amp;rbrObl=25</t>
    <phoneticPr fontId="4" type="noConversion"/>
  </si>
  <si>
    <t>세르비아</t>
    <phoneticPr fontId="4" type="noConversion"/>
  </si>
  <si>
    <t>Republic of Srpska Institue of Statistics</t>
    <phoneticPr fontId="4" type="noConversion"/>
  </si>
  <si>
    <t>http://www.rzs.rs.ba/front/category/18/154/?page=1</t>
    <phoneticPr fontId="4" type="noConversion"/>
  </si>
  <si>
    <t>아프리카</t>
    <phoneticPr fontId="4" type="noConversion"/>
  </si>
  <si>
    <t>남아프리카공화국</t>
    <phoneticPr fontId="4" type="noConversion"/>
  </si>
  <si>
    <t xml:space="preserve">South African Tourism </t>
    <phoneticPr fontId="4" type="noConversion"/>
  </si>
  <si>
    <t>https://www.southafrica.net/gl/en/corporate/category/strategic-research-and-reports</t>
    <phoneticPr fontId="4" type="noConversion"/>
  </si>
  <si>
    <t>모리셔스</t>
    <phoneticPr fontId="4" type="noConversion"/>
  </si>
  <si>
    <t xml:space="preserve">Statistics Mauritius  </t>
    <phoneticPr fontId="4" type="noConversion"/>
  </si>
  <si>
    <t>http://statsmauritius.govmu.org/English/Publications/Pages/Monthly-Tourist-Arrival.aspx</t>
    <phoneticPr fontId="4" type="noConversion"/>
  </si>
  <si>
    <t>스와질랜드</t>
    <phoneticPr fontId="4" type="noConversion"/>
  </si>
  <si>
    <t>Eswatini Tourism office</t>
    <phoneticPr fontId="4" type="noConversion"/>
  </si>
  <si>
    <t>http://www.thekingdomofeswatini.com/sta-resources/research</t>
    <phoneticPr fontId="4" type="noConversion"/>
  </si>
  <si>
    <t>세이쉘</t>
    <phoneticPr fontId="4" type="noConversion"/>
  </si>
  <si>
    <t>https://www.nbs.gov.sc/statistics/tourism</t>
    <phoneticPr fontId="4" type="noConversion"/>
  </si>
  <si>
    <t>아메리카</t>
    <phoneticPr fontId="4" type="noConversion"/>
  </si>
  <si>
    <t>캐나다</t>
    <phoneticPr fontId="4" type="noConversion"/>
  </si>
  <si>
    <t>https://www150.statcan.gc.ca/t1/tbl1/en/cv!recreate.action?pid=2410000301&amp;selectedNodeIds=2D144&amp;checkedLevels=0D1&amp;refPeriods=20181201,20190401&amp;dimensionLayouts=layout2,layout3,layout2&amp;vectorDisplay=false</t>
    <phoneticPr fontId="4" type="noConversion"/>
  </si>
  <si>
    <t>미국</t>
    <phoneticPr fontId="4" type="noConversion"/>
  </si>
  <si>
    <t>https://travel.trade.gov/research/monthly/arrivals/index.asp</t>
    <phoneticPr fontId="4" type="noConversion"/>
  </si>
  <si>
    <t>자메이카</t>
    <phoneticPr fontId="4" type="noConversion"/>
  </si>
  <si>
    <t>http://www.jtbonline.org/report-and-statistics/monthly-statistics</t>
    <phoneticPr fontId="4" type="noConversion"/>
  </si>
  <si>
    <t>https://www.bancentral.gov.do/a/d/2898-tourism-sector</t>
    <phoneticPr fontId="4" type="noConversion"/>
  </si>
  <si>
    <t>브라질</t>
    <phoneticPr fontId="4" type="noConversion"/>
  </si>
  <si>
    <t>http://www.dadosefatos.turismo.gov.br/2016-02-04-11-53-05.html</t>
    <phoneticPr fontId="4" type="noConversion"/>
  </si>
  <si>
    <t>오세아니아</t>
    <phoneticPr fontId="4" type="noConversion"/>
  </si>
  <si>
    <t>호주</t>
    <phoneticPr fontId="4" type="noConversion"/>
  </si>
  <si>
    <t>http://www.tourism.australia.com/en/markets-and-stats/tourism-statistics/international-visitor-arrivals.html</t>
    <phoneticPr fontId="4" type="noConversion"/>
  </si>
  <si>
    <t>뉴질랜드</t>
    <phoneticPr fontId="4" type="noConversion"/>
  </si>
  <si>
    <t>https://www.stats.govt.nz/information-releases/international-travel-january-2019</t>
    <phoneticPr fontId="4" type="noConversion"/>
  </si>
  <si>
    <t>피지</t>
    <phoneticPr fontId="4" type="noConversion"/>
  </si>
  <si>
    <t>https://www.statsfiji.gov.fj/index.php/latest-releases/tourism-and-migration</t>
    <phoneticPr fontId="4" type="noConversion"/>
  </si>
  <si>
    <t>대륙</t>
    <phoneticPr fontId="4" type="noConversion"/>
  </si>
  <si>
    <t>1. 아시아 출국 통계</t>
    <phoneticPr fontId="55" type="noConversion"/>
  </si>
  <si>
    <t>2. 유럽 출국 통계</t>
    <phoneticPr fontId="55" type="noConversion"/>
  </si>
  <si>
    <t>3. 아프리카 출국 통계</t>
    <phoneticPr fontId="55" type="noConversion"/>
  </si>
  <si>
    <t>4. 아메리카 출국 통계</t>
    <phoneticPr fontId="55" type="noConversion"/>
  </si>
  <si>
    <t>5. 오세아니아 출국 통계</t>
    <phoneticPr fontId="55" type="noConversion"/>
  </si>
  <si>
    <t xml:space="preserve">2006년 7월부터 국민 출국카드가 폐지되어 국민 해외관광객의 행선지 파악이 어려워졌습니다. </t>
    <phoneticPr fontId="4" type="noConversion"/>
  </si>
  <si>
    <t xml:space="preserve">공사는 통계 이용 고객의 편의를 위해 주요국 관광부/관광공사에서 집계, 발표하는 한국인 입국(우리 입장에서는 출국)통계를 수집하여 제공하오니 참고하시기 바랍니다. 
</t>
    <phoneticPr fontId="4" type="noConversion"/>
  </si>
  <si>
    <t xml:space="preserve">
첨부 파일 이외의 행선지는 지속 확대할 계획이나, 해당국 통계의 한계로 자료 확보에 어려움이 있는 점 널리 양해해 주시기 바랍니다. </t>
    <phoneticPr fontId="4" type="noConversion"/>
  </si>
  <si>
    <t>Vietnam National Administration of Tourism</t>
    <phoneticPr fontId="4" type="noConversion"/>
  </si>
  <si>
    <t>Ministry of Tourism and Sports</t>
    <phoneticPr fontId="4" type="noConversion"/>
  </si>
  <si>
    <t>REPUBLIC OF THE PHILIPPINES, DEPARTMENT OF TOURISM</t>
    <phoneticPr fontId="4" type="noConversion"/>
  </si>
  <si>
    <t>Hong Kong Tourism Board</t>
    <phoneticPr fontId="4" type="noConversion"/>
  </si>
  <si>
    <t xml:space="preserve">Tourism Bureau, M.O.T.C. Republic of China(Taiwan) </t>
    <phoneticPr fontId="4" type="noConversion"/>
  </si>
  <si>
    <t>DSEC</t>
    <phoneticPr fontId="4" type="noConversion"/>
  </si>
  <si>
    <t>Singapore Tourism Board</t>
    <phoneticPr fontId="4" type="noConversion"/>
  </si>
  <si>
    <t>Sri Lanka Tourism Development Authority</t>
    <phoneticPr fontId="4" type="noConversion"/>
  </si>
  <si>
    <t>Tourism of Cambodia</t>
    <phoneticPr fontId="4" type="noConversion"/>
  </si>
  <si>
    <t>Badan Pusat Statistik</t>
    <phoneticPr fontId="4" type="noConversion"/>
  </si>
  <si>
    <t>Tourism Malaysia</t>
    <phoneticPr fontId="4" type="noConversion"/>
  </si>
  <si>
    <t>Ministry of Tourism</t>
    <phoneticPr fontId="4" type="noConversion"/>
  </si>
  <si>
    <t>Ministry of Hotels and Tourism</t>
    <phoneticPr fontId="4" type="noConversion"/>
  </si>
  <si>
    <t>Department of Tourism, Ministry of Tourism</t>
    <phoneticPr fontId="4" type="noConversion"/>
  </si>
  <si>
    <t>NATIONAL STATISTICS OFFICE OF MONGOLIA</t>
    <phoneticPr fontId="4" type="noConversion"/>
  </si>
  <si>
    <t>National Statistics Bureau, Bhutan</t>
    <phoneticPr fontId="4" type="noConversion"/>
  </si>
  <si>
    <t>Tourism Marketing Department, Ministry of Information, Culture and Tourism</t>
    <phoneticPr fontId="4" type="noConversion"/>
  </si>
  <si>
    <t>Statistical Office of the Republic of Slovenia</t>
    <phoneticPr fontId="4" type="noConversion"/>
  </si>
  <si>
    <t>Bosnia and Herzegovina Agency for Statistics</t>
    <phoneticPr fontId="4" type="noConversion"/>
  </si>
  <si>
    <t>ITA National Travel &amp; Tourism Office</t>
    <phoneticPr fontId="4" type="noConversion"/>
  </si>
  <si>
    <t>Statistics Canada</t>
    <phoneticPr fontId="4" type="noConversion"/>
  </si>
  <si>
    <t>Jamaica Tourist Board</t>
    <phoneticPr fontId="4" type="noConversion"/>
  </si>
  <si>
    <t>Banco Central de la Republica Dominicana</t>
    <phoneticPr fontId="4" type="noConversion"/>
  </si>
  <si>
    <t>Governo do  Brasil</t>
    <phoneticPr fontId="4" type="noConversion"/>
  </si>
  <si>
    <t>NewZealand Government</t>
    <phoneticPr fontId="4" type="noConversion"/>
  </si>
  <si>
    <t>Fiji Bureau of Statistics</t>
    <phoneticPr fontId="4" type="noConversion"/>
  </si>
  <si>
    <t>Tourism Australia</t>
    <phoneticPr fontId="4" type="noConversion"/>
  </si>
  <si>
    <t>National Bureau of Statistics</t>
    <phoneticPr fontId="4" type="noConversion"/>
  </si>
  <si>
    <t>Republic Of Turkey Ministry Of Culture and Tourism</t>
    <phoneticPr fontId="4" type="noConversion"/>
  </si>
  <si>
    <t>도미니카 공화국</t>
    <phoneticPr fontId="4" type="noConversion"/>
  </si>
  <si>
    <t>Japan</t>
    <phoneticPr fontId="4" type="noConversion"/>
  </si>
  <si>
    <t>마카오</t>
    <phoneticPr fontId="4" type="noConversion"/>
  </si>
  <si>
    <t>Macau</t>
    <phoneticPr fontId="4" type="noConversion"/>
  </si>
  <si>
    <t>Malaysia</t>
    <phoneticPr fontId="4" type="noConversion"/>
  </si>
  <si>
    <t>Cambodia</t>
    <phoneticPr fontId="4" type="noConversion"/>
  </si>
  <si>
    <t>India</t>
    <phoneticPr fontId="4" type="noConversion"/>
  </si>
  <si>
    <t>몰디브</t>
    <phoneticPr fontId="4" type="noConversion"/>
  </si>
  <si>
    <t>사이프러스</t>
    <phoneticPr fontId="4" type="noConversion"/>
  </si>
  <si>
    <t>Cyprus</t>
    <phoneticPr fontId="4" type="noConversion"/>
  </si>
  <si>
    <t>부탄</t>
    <phoneticPr fontId="4" type="noConversion"/>
  </si>
  <si>
    <t>Bhutan</t>
    <phoneticPr fontId="4" type="noConversion"/>
  </si>
  <si>
    <t>요르단</t>
    <phoneticPr fontId="4" type="noConversion"/>
  </si>
  <si>
    <t>Jordan</t>
    <phoneticPr fontId="4" type="noConversion"/>
  </si>
  <si>
    <t>네팔</t>
    <phoneticPr fontId="4" type="noConversion"/>
  </si>
  <si>
    <t>Nepal</t>
    <phoneticPr fontId="4" type="noConversion"/>
  </si>
  <si>
    <t>예멘</t>
    <phoneticPr fontId="4" type="noConversion"/>
  </si>
  <si>
    <t>Yemen</t>
    <phoneticPr fontId="4" type="noConversion"/>
  </si>
  <si>
    <t>국적 기준</t>
    <phoneticPr fontId="4" type="noConversion"/>
  </si>
  <si>
    <t>국적기준</t>
    <phoneticPr fontId="4" type="noConversion"/>
  </si>
  <si>
    <t>입국자 수</t>
    <phoneticPr fontId="4" type="noConversion"/>
  </si>
  <si>
    <t>거주지 기준</t>
    <phoneticPr fontId="4" type="noConversion"/>
  </si>
  <si>
    <t>입국자 수</t>
    <phoneticPr fontId="4" type="noConversion"/>
  </si>
  <si>
    <t>국적 기준</t>
    <phoneticPr fontId="4" type="noConversion"/>
  </si>
  <si>
    <t>거주국기준</t>
    <phoneticPr fontId="4" type="noConversion"/>
  </si>
  <si>
    <t>명수</t>
    <phoneticPr fontId="4" type="noConversion"/>
  </si>
  <si>
    <t>전년대비</t>
    <phoneticPr fontId="4" type="noConversion"/>
  </si>
  <si>
    <t>전년대비</t>
    <phoneticPr fontId="4" type="noConversion"/>
  </si>
  <si>
    <t>2004년</t>
    <phoneticPr fontId="4" type="noConversion"/>
  </si>
  <si>
    <t>1월</t>
    <phoneticPr fontId="4" type="noConversion"/>
  </si>
  <si>
    <t>2월</t>
    <phoneticPr fontId="4" type="noConversion"/>
  </si>
  <si>
    <t xml:space="preserve"> </t>
    <phoneticPr fontId="4" type="noConversion"/>
  </si>
  <si>
    <t>2005년</t>
    <phoneticPr fontId="4" type="noConversion"/>
  </si>
  <si>
    <t>2006년</t>
    <phoneticPr fontId="4" type="noConversion"/>
  </si>
  <si>
    <t>2007년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</si>
  <si>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</si>
  <si>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</si>
  <si>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</si>
  <si>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</si>
  <si>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7월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</si>
  <si>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</si>
  <si>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</si>
  <si>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</si>
  <si>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12월</t>
    <phoneticPr fontId="4" type="noConversion"/>
  </si>
  <si>
    <t>2008년</t>
    <phoneticPr fontId="4" type="noConversion"/>
  </si>
  <si>
    <t>1월</t>
    <phoneticPr fontId="4" type="noConversion"/>
  </si>
  <si>
    <t>2월</t>
    <phoneticPr fontId="4" type="noConversion"/>
  </si>
  <si>
    <t>2009년</t>
    <phoneticPr fontId="4" type="noConversion"/>
  </si>
  <si>
    <t>2010년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</si>
  <si>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</si>
  <si>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</si>
  <si>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</si>
  <si>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</si>
  <si>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7월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</si>
  <si>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</si>
  <si>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</si>
  <si>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</si>
  <si>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</si>
  <si>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2011년</t>
    <phoneticPr fontId="4" type="noConversion"/>
  </si>
  <si>
    <t>2012년</t>
    <phoneticPr fontId="4" type="noConversion"/>
  </si>
  <si>
    <t>2013년</t>
    <phoneticPr fontId="4" type="noConversion"/>
  </si>
  <si>
    <t>-</t>
    <phoneticPr fontId="4" type="noConversion"/>
  </si>
  <si>
    <t>2014년</t>
    <phoneticPr fontId="4" type="noConversion"/>
  </si>
  <si>
    <t>1월</t>
    <phoneticPr fontId="4" type="noConversion"/>
  </si>
  <si>
    <t>2월</t>
    <phoneticPr fontId="4" type="noConversion"/>
  </si>
  <si>
    <t>-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</si>
  <si>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</si>
  <si>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</si>
  <si>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</si>
  <si>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3월</t>
    <phoneticPr fontId="4" type="noConversion"/>
  </si>
  <si>
    <t>6월</t>
    <phoneticPr fontId="4" type="noConversion"/>
  </si>
  <si>
    <t>7월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</si>
  <si>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</si>
  <si>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</si>
  <si>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</si>
  <si>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</si>
  <si>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</si>
  <si>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2018년</t>
    <phoneticPr fontId="4" type="noConversion"/>
  </si>
  <si>
    <t>2019년</t>
    <phoneticPr fontId="4" type="noConversion"/>
  </si>
  <si>
    <t>2008년</t>
    <phoneticPr fontId="4" type="noConversion"/>
  </si>
  <si>
    <t>누계</t>
    <phoneticPr fontId="4" type="noConversion"/>
  </si>
  <si>
    <t>2009년</t>
    <phoneticPr fontId="4" type="noConversion"/>
  </si>
  <si>
    <t>2010년</t>
    <phoneticPr fontId="4" type="noConversion"/>
  </si>
  <si>
    <t>2011년</t>
    <phoneticPr fontId="4" type="noConversion"/>
  </si>
  <si>
    <t>2012년</t>
    <phoneticPr fontId="4" type="noConversion"/>
  </si>
  <si>
    <t>2013년</t>
    <phoneticPr fontId="4" type="noConversion"/>
  </si>
  <si>
    <t>2014년</t>
    <phoneticPr fontId="4" type="noConversion"/>
  </si>
  <si>
    <t>2015년</t>
    <phoneticPr fontId="4" type="noConversion"/>
  </si>
  <si>
    <t>2016년</t>
    <phoneticPr fontId="4" type="noConversion"/>
  </si>
  <si>
    <t>2017년</t>
    <phoneticPr fontId="4" type="noConversion"/>
  </si>
  <si>
    <t>* 보스니아헤르체고비나(Bosnia and Herzegovina)</t>
    <phoneticPr fontId="4" type="noConversion"/>
  </si>
  <si>
    <t>독일</t>
    <phoneticPr fontId="4" type="noConversion"/>
  </si>
  <si>
    <t>Germany</t>
    <phoneticPr fontId="4" type="noConversion"/>
  </si>
  <si>
    <t>Austria</t>
    <phoneticPr fontId="4" type="noConversion"/>
  </si>
  <si>
    <t>U.K</t>
    <phoneticPr fontId="4" type="noConversion"/>
  </si>
  <si>
    <t>슬로베니아</t>
    <phoneticPr fontId="4" type="noConversion"/>
  </si>
  <si>
    <t>Slovenia</t>
    <phoneticPr fontId="4" type="noConversion"/>
  </si>
  <si>
    <t>Russia</t>
    <phoneticPr fontId="4" type="noConversion"/>
  </si>
  <si>
    <t>Finland</t>
    <phoneticPr fontId="4" type="noConversion"/>
  </si>
  <si>
    <t>슬로바키아</t>
    <phoneticPr fontId="4" type="noConversion"/>
  </si>
  <si>
    <t>스웨덴</t>
    <phoneticPr fontId="4" type="noConversion"/>
  </si>
  <si>
    <t>조지아</t>
    <phoneticPr fontId="4" type="noConversion"/>
  </si>
  <si>
    <t>2018년</t>
    <phoneticPr fontId="4" type="noConversion"/>
  </si>
  <si>
    <t>2019년</t>
    <phoneticPr fontId="4" type="noConversion"/>
  </si>
  <si>
    <t>2000년</t>
    <phoneticPr fontId="4" type="noConversion"/>
  </si>
  <si>
    <t>누계</t>
    <phoneticPr fontId="4" type="noConversion"/>
  </si>
  <si>
    <t>2001년</t>
    <phoneticPr fontId="4" type="noConversion"/>
  </si>
  <si>
    <t>* 2014년 부터 방문자통계 세부집계</t>
    <phoneticPr fontId="4" type="noConversion"/>
  </si>
  <si>
    <t>*Accommodation statistics</t>
    <phoneticPr fontId="4" type="noConversion"/>
  </si>
  <si>
    <t>주요국 한국인 출국 통계(아프리카)</t>
    <phoneticPr fontId="4" type="noConversion"/>
  </si>
  <si>
    <t>* Kingdom of eSwatini</t>
    <phoneticPr fontId="4" type="noConversion"/>
  </si>
  <si>
    <t>남아프리카공화국</t>
    <phoneticPr fontId="4" type="noConversion"/>
  </si>
  <si>
    <t>Seychelles</t>
    <phoneticPr fontId="4" type="noConversion"/>
  </si>
  <si>
    <t>Uganda</t>
    <phoneticPr fontId="4" type="noConversion"/>
  </si>
  <si>
    <t>Guatemala</t>
    <phoneticPr fontId="4" type="noConversion"/>
  </si>
  <si>
    <t>Chile</t>
    <phoneticPr fontId="4" type="noConversion"/>
  </si>
  <si>
    <t>코스타리카</t>
    <phoneticPr fontId="4" type="noConversion"/>
  </si>
  <si>
    <t>Costa Rica</t>
    <phoneticPr fontId="4" type="noConversion"/>
  </si>
  <si>
    <t>페루</t>
    <phoneticPr fontId="4" type="noConversion"/>
  </si>
  <si>
    <t>Peru</t>
    <phoneticPr fontId="4" type="noConversion"/>
  </si>
  <si>
    <t>Mexico</t>
    <phoneticPr fontId="4" type="noConversion"/>
  </si>
  <si>
    <t>* Northern Mariana Is(Saipan)</t>
    <phoneticPr fontId="4" type="noConversion"/>
  </si>
  <si>
    <t xml:space="preserve"> Australia</t>
    <phoneticPr fontId="4" type="noConversion"/>
  </si>
  <si>
    <t>2008년</t>
    <phoneticPr fontId="4" type="noConversion"/>
  </si>
  <si>
    <t>누계</t>
    <phoneticPr fontId="4" type="noConversion"/>
  </si>
  <si>
    <t>2009년</t>
    <phoneticPr fontId="4" type="noConversion"/>
  </si>
  <si>
    <t>2010년</t>
    <phoneticPr fontId="4" type="noConversion"/>
  </si>
  <si>
    <t>2011년</t>
    <phoneticPr fontId="4" type="noConversion"/>
  </si>
  <si>
    <t>2012년</t>
    <phoneticPr fontId="4" type="noConversion"/>
  </si>
  <si>
    <t>2013년</t>
    <phoneticPr fontId="4" type="noConversion"/>
  </si>
  <si>
    <t>2014년</t>
    <phoneticPr fontId="4" type="noConversion"/>
  </si>
  <si>
    <t>2015년</t>
    <phoneticPr fontId="4" type="noConversion"/>
  </si>
  <si>
    <t>-</t>
    <phoneticPr fontId="4" type="noConversion"/>
  </si>
  <si>
    <t>2016년</t>
    <phoneticPr fontId="4" type="noConversion"/>
  </si>
  <si>
    <t>2017년</t>
    <phoneticPr fontId="4" type="noConversion"/>
  </si>
  <si>
    <t>2018년</t>
    <phoneticPr fontId="4" type="noConversion"/>
  </si>
  <si>
    <t>2019년</t>
    <phoneticPr fontId="4" type="noConversion"/>
  </si>
  <si>
    <t>명수</t>
    <phoneticPr fontId="4" type="noConversion"/>
  </si>
  <si>
    <t>9월</t>
    <phoneticPr fontId="4" type="noConversion"/>
  </si>
  <si>
    <t>JNTO(Japan National Tourism Organization)</t>
    <phoneticPr fontId="4" type="noConversion"/>
  </si>
  <si>
    <t>2019년 11월 주요국 한국인 출국 통계</t>
    <phoneticPr fontId="55" type="noConversion"/>
  </si>
  <si>
    <t>https://www.mots.go.th/more_news_new.php?cid=411</t>
    <phoneticPr fontId="4" type="noConversion"/>
  </si>
  <si>
    <t>(관광시장분석팀, 수정일 2020.1.3)</t>
    <phoneticPr fontId="4" type="noConversion"/>
  </si>
  <si>
    <t>홈페이지 오류</t>
    <phoneticPr fontId="4" type="noConversion"/>
  </si>
  <si>
    <t>비고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</si>
</sst>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0.0%"/>
    <numFmt numFmtId="177" formatCode="#,##0_ "/>
    <numFmt numFmtId="178" formatCode="#,##0_);\(#,##0\)"/>
    <numFmt numFmtId="179" formatCode="0_);[Red]\(0\)"/>
    <numFmt numFmtId="180" formatCode="#,##0.0_ "/>
    <numFmt numFmtId="181" formatCode="_(* #,##0_);_(* \(#,##0\);_(* &quot;-&quot;??_);_(@_)"/>
  </numFmts>
  <fonts count="6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name val="Arial"/>
      <family val="2"/>
    </font>
    <font>
      <sz val="10"/>
      <name val="Arial Tur"/>
      <family val="2"/>
      <charset val="162"/>
    </font>
    <font>
      <sz val="12"/>
      <name val="Times New Roman"/>
      <family val="1"/>
    </font>
    <font>
      <sz val="9"/>
      <color indexed="81"/>
      <name val="돋움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11"/>
      <name val="Arial"/>
      <family val="2"/>
    </font>
    <font>
      <sz val="8"/>
      <name val="맑은 고딕"/>
      <family val="3"/>
      <charset val="129"/>
      <scheme val="minor"/>
    </font>
    <font>
      <sz val="11"/>
      <name val="ＭＳ Ｐゴシック"/>
      <family val="3"/>
      <charset val="128"/>
    </font>
    <font>
      <sz val="11"/>
      <color theme="1"/>
      <name val="맑은 고딕"/>
      <family val="2"/>
      <charset val="128"/>
      <scheme val="minor"/>
    </font>
    <font>
      <sz val="12"/>
      <name val="Osaka"/>
      <family val="2"/>
    </font>
    <font>
      <sz val="10"/>
      <color theme="1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color indexed="8"/>
      <name val="Tahoma"/>
      <family val="2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明朝"/>
      <family val="1"/>
      <charset val="128"/>
    </font>
    <font>
      <sz val="11"/>
      <color theme="1"/>
      <name val="맑은 고딕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Terminal"/>
      <family val="3"/>
      <charset val="255"/>
    </font>
    <font>
      <sz val="12"/>
      <name val="Osaka"/>
      <family val="3"/>
      <charset val="128"/>
    </font>
    <font>
      <b/>
      <sz val="14"/>
      <name val="中ゴシック体"/>
      <family val="2"/>
    </font>
    <font>
      <sz val="11"/>
      <color indexed="17"/>
      <name val="ＭＳ Ｐゴシック"/>
      <family val="3"/>
      <charset val="128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9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 style="hair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indexed="64"/>
      </left>
      <right style="medium">
        <color indexed="64"/>
      </right>
      <top style="thin">
        <color theme="0" tint="-0.14996795556505021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</borders>
  <cellStyleXfs count="680">
    <xf numFmtId="0" fontId="0" fillId="0" borderId="0">
      <alignment vertical="center"/>
    </xf>
    <xf numFmtId="0" fontId="9" fillId="0" borderId="0"/>
    <xf numFmtId="0" fontId="9" fillId="0" borderId="0"/>
    <xf numFmtId="0" fontId="10" fillId="0" borderId="0"/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11" fillId="0" borderId="0"/>
    <xf numFmtId="0" fontId="15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9" fontId="29" fillId="0" borderId="0" applyFont="0" applyFill="0" applyBorder="0" applyAlignment="0" applyProtection="0"/>
    <xf numFmtId="0" fontId="29" fillId="0" borderId="0"/>
    <xf numFmtId="0" fontId="27" fillId="0" borderId="0">
      <alignment vertical="center"/>
    </xf>
    <xf numFmtId="0" fontId="29" fillId="0" borderId="0"/>
    <xf numFmtId="38" fontId="27" fillId="0" borderId="0" applyFont="0" applyFill="0" applyBorder="0" applyAlignment="0" applyProtection="0">
      <alignment vertical="center"/>
    </xf>
    <xf numFmtId="0" fontId="30" fillId="0" borderId="0"/>
    <xf numFmtId="38" fontId="28" fillId="0" borderId="0" applyFont="0" applyFill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3" borderId="87" applyNumberFormat="0" applyAlignment="0" applyProtection="0">
      <alignment vertical="center"/>
    </xf>
    <xf numFmtId="0" fontId="34" fillId="23" borderId="87" applyNumberFormat="0" applyAlignment="0" applyProtection="0">
      <alignment vertical="center"/>
    </xf>
    <xf numFmtId="0" fontId="34" fillId="23" borderId="87" applyNumberFormat="0" applyAlignment="0" applyProtection="0">
      <alignment vertical="center"/>
    </xf>
    <xf numFmtId="0" fontId="34" fillId="23" borderId="87" applyNumberFormat="0" applyAlignment="0" applyProtection="0">
      <alignment vertical="center"/>
    </xf>
    <xf numFmtId="0" fontId="34" fillId="23" borderId="87" applyNumberFormat="0" applyAlignment="0" applyProtection="0">
      <alignment vertical="center"/>
    </xf>
    <xf numFmtId="0" fontId="34" fillId="23" borderId="87" applyNumberFormat="0" applyAlignment="0" applyProtection="0">
      <alignment vertical="center"/>
    </xf>
    <xf numFmtId="0" fontId="34" fillId="23" borderId="87" applyNumberFormat="0" applyAlignment="0" applyProtection="0">
      <alignment vertical="center"/>
    </xf>
    <xf numFmtId="0" fontId="34" fillId="23" borderId="87" applyNumberFormat="0" applyAlignment="0" applyProtection="0">
      <alignment vertical="center"/>
    </xf>
    <xf numFmtId="0" fontId="34" fillId="23" borderId="87" applyNumberFormat="0" applyAlignment="0" applyProtection="0">
      <alignment vertical="center"/>
    </xf>
    <xf numFmtId="0" fontId="34" fillId="23" borderId="87" applyNumberFormat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6" fillId="25" borderId="88" applyNumberFormat="0" applyFont="0" applyAlignment="0" applyProtection="0">
      <alignment vertical="center"/>
    </xf>
    <xf numFmtId="0" fontId="36" fillId="25" borderId="88" applyNumberFormat="0" applyFont="0" applyAlignment="0" applyProtection="0">
      <alignment vertical="center"/>
    </xf>
    <xf numFmtId="0" fontId="36" fillId="25" borderId="88" applyNumberFormat="0" applyFont="0" applyAlignment="0" applyProtection="0">
      <alignment vertical="center"/>
    </xf>
    <xf numFmtId="0" fontId="36" fillId="25" borderId="88" applyNumberFormat="0" applyFont="0" applyAlignment="0" applyProtection="0">
      <alignment vertical="center"/>
    </xf>
    <xf numFmtId="0" fontId="36" fillId="25" borderId="88" applyNumberFormat="0" applyFont="0" applyAlignment="0" applyProtection="0">
      <alignment vertical="center"/>
    </xf>
    <xf numFmtId="0" fontId="36" fillId="25" borderId="88" applyNumberFormat="0" applyFont="0" applyAlignment="0" applyProtection="0">
      <alignment vertical="center"/>
    </xf>
    <xf numFmtId="0" fontId="36" fillId="25" borderId="88" applyNumberFormat="0" applyFont="0" applyAlignment="0" applyProtection="0">
      <alignment vertical="center"/>
    </xf>
    <xf numFmtId="0" fontId="36" fillId="25" borderId="88" applyNumberFormat="0" applyFont="0" applyAlignment="0" applyProtection="0">
      <alignment vertical="center"/>
    </xf>
    <xf numFmtId="0" fontId="36" fillId="25" borderId="88" applyNumberFormat="0" applyFont="0" applyAlignment="0" applyProtection="0">
      <alignment vertical="center"/>
    </xf>
    <xf numFmtId="0" fontId="36" fillId="25" borderId="88" applyNumberFormat="0" applyFont="0" applyAlignment="0" applyProtection="0">
      <alignment vertical="center"/>
    </xf>
    <xf numFmtId="0" fontId="37" fillId="0" borderId="89" applyNumberFormat="0" applyFill="0" applyAlignment="0" applyProtection="0">
      <alignment vertical="center"/>
    </xf>
    <xf numFmtId="0" fontId="37" fillId="0" borderId="89" applyNumberFormat="0" applyFill="0" applyAlignment="0" applyProtection="0">
      <alignment vertical="center"/>
    </xf>
    <xf numFmtId="0" fontId="37" fillId="0" borderId="89" applyNumberFormat="0" applyFill="0" applyAlignment="0" applyProtection="0">
      <alignment vertical="center"/>
    </xf>
    <xf numFmtId="0" fontId="37" fillId="0" borderId="89" applyNumberFormat="0" applyFill="0" applyAlignment="0" applyProtection="0">
      <alignment vertical="center"/>
    </xf>
    <xf numFmtId="0" fontId="37" fillId="0" borderId="89" applyNumberFormat="0" applyFill="0" applyAlignment="0" applyProtection="0">
      <alignment vertical="center"/>
    </xf>
    <xf numFmtId="0" fontId="37" fillId="0" borderId="89" applyNumberFormat="0" applyFill="0" applyAlignment="0" applyProtection="0">
      <alignment vertical="center"/>
    </xf>
    <xf numFmtId="0" fontId="37" fillId="0" borderId="89" applyNumberFormat="0" applyFill="0" applyAlignment="0" applyProtection="0">
      <alignment vertical="center"/>
    </xf>
    <xf numFmtId="0" fontId="37" fillId="0" borderId="89" applyNumberFormat="0" applyFill="0" applyAlignment="0" applyProtection="0">
      <alignment vertical="center"/>
    </xf>
    <xf numFmtId="0" fontId="37" fillId="0" borderId="89" applyNumberFormat="0" applyFill="0" applyAlignment="0" applyProtection="0">
      <alignment vertical="center"/>
    </xf>
    <xf numFmtId="0" fontId="37" fillId="0" borderId="89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26" borderId="90" applyNumberFormat="0" applyAlignment="0" applyProtection="0">
      <alignment vertical="center"/>
    </xf>
    <xf numFmtId="0" fontId="39" fillId="26" borderId="90" applyNumberFormat="0" applyAlignment="0" applyProtection="0">
      <alignment vertical="center"/>
    </xf>
    <xf numFmtId="0" fontId="39" fillId="26" borderId="90" applyNumberFormat="0" applyAlignment="0" applyProtection="0">
      <alignment vertical="center"/>
    </xf>
    <xf numFmtId="0" fontId="39" fillId="26" borderId="90" applyNumberFormat="0" applyAlignment="0" applyProtection="0">
      <alignment vertical="center"/>
    </xf>
    <xf numFmtId="0" fontId="39" fillId="26" borderId="90" applyNumberFormat="0" applyAlignment="0" applyProtection="0">
      <alignment vertical="center"/>
    </xf>
    <xf numFmtId="0" fontId="39" fillId="26" borderId="90" applyNumberFormat="0" applyAlignment="0" applyProtection="0">
      <alignment vertical="center"/>
    </xf>
    <xf numFmtId="0" fontId="39" fillId="26" borderId="90" applyNumberFormat="0" applyAlignment="0" applyProtection="0">
      <alignment vertical="center"/>
    </xf>
    <xf numFmtId="0" fontId="39" fillId="26" borderId="90" applyNumberFormat="0" applyAlignment="0" applyProtection="0">
      <alignment vertical="center"/>
    </xf>
    <xf numFmtId="0" fontId="39" fillId="26" borderId="90" applyNumberFormat="0" applyAlignment="0" applyProtection="0">
      <alignment vertical="center"/>
    </xf>
    <xf numFmtId="0" fontId="39" fillId="26" borderId="90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38" fontId="27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>
      <alignment vertical="center"/>
    </xf>
    <xf numFmtId="38" fontId="29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27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42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27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42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27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>
      <alignment vertical="center"/>
    </xf>
    <xf numFmtId="0" fontId="43" fillId="0" borderId="91" applyNumberFormat="0" applyFill="0" applyAlignment="0" applyProtection="0">
      <alignment vertical="center"/>
    </xf>
    <xf numFmtId="0" fontId="43" fillId="0" borderId="91" applyNumberFormat="0" applyFill="0" applyAlignment="0" applyProtection="0">
      <alignment vertical="center"/>
    </xf>
    <xf numFmtId="0" fontId="43" fillId="0" borderId="91" applyNumberFormat="0" applyFill="0" applyAlignment="0" applyProtection="0">
      <alignment vertical="center"/>
    </xf>
    <xf numFmtId="0" fontId="43" fillId="0" borderId="91" applyNumberFormat="0" applyFill="0" applyAlignment="0" applyProtection="0">
      <alignment vertical="center"/>
    </xf>
    <xf numFmtId="0" fontId="43" fillId="0" borderId="91" applyNumberFormat="0" applyFill="0" applyAlignment="0" applyProtection="0">
      <alignment vertical="center"/>
    </xf>
    <xf numFmtId="0" fontId="43" fillId="0" borderId="91" applyNumberFormat="0" applyFill="0" applyAlignment="0" applyProtection="0">
      <alignment vertical="center"/>
    </xf>
    <xf numFmtId="0" fontId="43" fillId="0" borderId="91" applyNumberFormat="0" applyFill="0" applyAlignment="0" applyProtection="0">
      <alignment vertical="center"/>
    </xf>
    <xf numFmtId="0" fontId="43" fillId="0" borderId="91" applyNumberFormat="0" applyFill="0" applyAlignment="0" applyProtection="0">
      <alignment vertical="center"/>
    </xf>
    <xf numFmtId="0" fontId="43" fillId="0" borderId="91" applyNumberFormat="0" applyFill="0" applyAlignment="0" applyProtection="0">
      <alignment vertical="center"/>
    </xf>
    <xf numFmtId="0" fontId="43" fillId="0" borderId="91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4" fillId="0" borderId="92" applyNumberFormat="0" applyFill="0" applyAlignment="0" applyProtection="0">
      <alignment vertical="center"/>
    </xf>
    <xf numFmtId="0" fontId="45" fillId="0" borderId="93" applyNumberFormat="0" applyFill="0" applyAlignment="0" applyProtection="0">
      <alignment vertical="center"/>
    </xf>
    <xf numFmtId="0" fontId="45" fillId="0" borderId="93" applyNumberFormat="0" applyFill="0" applyAlignment="0" applyProtection="0">
      <alignment vertical="center"/>
    </xf>
    <xf numFmtId="0" fontId="45" fillId="0" borderId="93" applyNumberFormat="0" applyFill="0" applyAlignment="0" applyProtection="0">
      <alignment vertical="center"/>
    </xf>
    <xf numFmtId="0" fontId="45" fillId="0" borderId="93" applyNumberFormat="0" applyFill="0" applyAlignment="0" applyProtection="0">
      <alignment vertical="center"/>
    </xf>
    <xf numFmtId="0" fontId="45" fillId="0" borderId="93" applyNumberFormat="0" applyFill="0" applyAlignment="0" applyProtection="0">
      <alignment vertical="center"/>
    </xf>
    <xf numFmtId="0" fontId="45" fillId="0" borderId="93" applyNumberFormat="0" applyFill="0" applyAlignment="0" applyProtection="0">
      <alignment vertical="center"/>
    </xf>
    <xf numFmtId="0" fontId="45" fillId="0" borderId="93" applyNumberFormat="0" applyFill="0" applyAlignment="0" applyProtection="0">
      <alignment vertical="center"/>
    </xf>
    <xf numFmtId="0" fontId="45" fillId="0" borderId="93" applyNumberFormat="0" applyFill="0" applyAlignment="0" applyProtection="0">
      <alignment vertical="center"/>
    </xf>
    <xf numFmtId="0" fontId="45" fillId="0" borderId="93" applyNumberFormat="0" applyFill="0" applyAlignment="0" applyProtection="0">
      <alignment vertical="center"/>
    </xf>
    <xf numFmtId="0" fontId="45" fillId="0" borderId="9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94" applyNumberFormat="0" applyFill="0" applyAlignment="0" applyProtection="0">
      <alignment vertical="center"/>
    </xf>
    <xf numFmtId="0" fontId="46" fillId="0" borderId="94" applyNumberFormat="0" applyFill="0" applyAlignment="0" applyProtection="0">
      <alignment vertical="center"/>
    </xf>
    <xf numFmtId="0" fontId="46" fillId="0" borderId="94" applyNumberFormat="0" applyFill="0" applyAlignment="0" applyProtection="0">
      <alignment vertical="center"/>
    </xf>
    <xf numFmtId="0" fontId="46" fillId="0" borderId="94" applyNumberFormat="0" applyFill="0" applyAlignment="0" applyProtection="0">
      <alignment vertical="center"/>
    </xf>
    <xf numFmtId="0" fontId="46" fillId="0" borderId="94" applyNumberFormat="0" applyFill="0" applyAlignment="0" applyProtection="0">
      <alignment vertical="center"/>
    </xf>
    <xf numFmtId="0" fontId="46" fillId="0" borderId="94" applyNumberFormat="0" applyFill="0" applyAlignment="0" applyProtection="0">
      <alignment vertical="center"/>
    </xf>
    <xf numFmtId="0" fontId="46" fillId="0" borderId="94" applyNumberFormat="0" applyFill="0" applyAlignment="0" applyProtection="0">
      <alignment vertical="center"/>
    </xf>
    <xf numFmtId="0" fontId="46" fillId="0" borderId="94" applyNumberFormat="0" applyFill="0" applyAlignment="0" applyProtection="0">
      <alignment vertical="center"/>
    </xf>
    <xf numFmtId="0" fontId="46" fillId="0" borderId="94" applyNumberFormat="0" applyFill="0" applyAlignment="0" applyProtection="0">
      <alignment vertical="center"/>
    </xf>
    <xf numFmtId="0" fontId="46" fillId="0" borderId="94" applyNumberFormat="0" applyFill="0" applyAlignment="0" applyProtection="0">
      <alignment vertical="center"/>
    </xf>
    <xf numFmtId="0" fontId="47" fillId="26" borderId="95" applyNumberFormat="0" applyAlignment="0" applyProtection="0">
      <alignment vertical="center"/>
    </xf>
    <xf numFmtId="0" fontId="47" fillId="26" borderId="95" applyNumberFormat="0" applyAlignment="0" applyProtection="0">
      <alignment vertical="center"/>
    </xf>
    <xf numFmtId="0" fontId="47" fillId="26" borderId="95" applyNumberFormat="0" applyAlignment="0" applyProtection="0">
      <alignment vertical="center"/>
    </xf>
    <xf numFmtId="0" fontId="47" fillId="26" borderId="95" applyNumberFormat="0" applyAlignment="0" applyProtection="0">
      <alignment vertical="center"/>
    </xf>
    <xf numFmtId="0" fontId="47" fillId="26" borderId="95" applyNumberFormat="0" applyAlignment="0" applyProtection="0">
      <alignment vertical="center"/>
    </xf>
    <xf numFmtId="0" fontId="47" fillId="26" borderId="95" applyNumberFormat="0" applyAlignment="0" applyProtection="0">
      <alignment vertical="center"/>
    </xf>
    <xf numFmtId="0" fontId="47" fillId="26" borderId="95" applyNumberFormat="0" applyAlignment="0" applyProtection="0">
      <alignment vertical="center"/>
    </xf>
    <xf numFmtId="0" fontId="47" fillId="26" borderId="95" applyNumberFormat="0" applyAlignment="0" applyProtection="0">
      <alignment vertical="center"/>
    </xf>
    <xf numFmtId="0" fontId="47" fillId="26" borderId="95" applyNumberFormat="0" applyAlignment="0" applyProtection="0">
      <alignment vertical="center"/>
    </xf>
    <xf numFmtId="0" fontId="47" fillId="26" borderId="95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10" borderId="90" applyNumberFormat="0" applyAlignment="0" applyProtection="0">
      <alignment vertical="center"/>
    </xf>
    <xf numFmtId="0" fontId="49" fillId="10" borderId="90" applyNumberFormat="0" applyAlignment="0" applyProtection="0">
      <alignment vertical="center"/>
    </xf>
    <xf numFmtId="0" fontId="49" fillId="10" borderId="90" applyNumberFormat="0" applyAlignment="0" applyProtection="0">
      <alignment vertical="center"/>
    </xf>
    <xf numFmtId="0" fontId="49" fillId="10" borderId="90" applyNumberFormat="0" applyAlignment="0" applyProtection="0">
      <alignment vertical="center"/>
    </xf>
    <xf numFmtId="0" fontId="49" fillId="10" borderId="90" applyNumberFormat="0" applyAlignment="0" applyProtection="0">
      <alignment vertical="center"/>
    </xf>
    <xf numFmtId="0" fontId="49" fillId="10" borderId="90" applyNumberFormat="0" applyAlignment="0" applyProtection="0">
      <alignment vertical="center"/>
    </xf>
    <xf numFmtId="0" fontId="49" fillId="10" borderId="90" applyNumberFormat="0" applyAlignment="0" applyProtection="0">
      <alignment vertical="center"/>
    </xf>
    <xf numFmtId="0" fontId="49" fillId="10" borderId="90" applyNumberFormat="0" applyAlignment="0" applyProtection="0">
      <alignment vertical="center"/>
    </xf>
    <xf numFmtId="0" fontId="49" fillId="10" borderId="90" applyNumberFormat="0" applyAlignment="0" applyProtection="0">
      <alignment vertical="center"/>
    </xf>
    <xf numFmtId="0" fontId="49" fillId="10" borderId="90" applyNumberFormat="0" applyAlignment="0" applyProtection="0">
      <alignment vertical="center"/>
    </xf>
    <xf numFmtId="0" fontId="50" fillId="0" borderId="0"/>
    <xf numFmtId="0" fontId="27" fillId="0" borderId="0"/>
    <xf numFmtId="0" fontId="42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4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30" fillId="0" borderId="0"/>
    <xf numFmtId="0" fontId="42" fillId="0" borderId="0">
      <alignment vertical="center"/>
    </xf>
    <xf numFmtId="0" fontId="30" fillId="0" borderId="0"/>
    <xf numFmtId="0" fontId="30" fillId="0" borderId="0"/>
    <xf numFmtId="0" fontId="27" fillId="0" borderId="0"/>
    <xf numFmtId="0" fontId="50" fillId="0" borderId="0"/>
    <xf numFmtId="0" fontId="27" fillId="0" borderId="0"/>
    <xf numFmtId="0" fontId="27" fillId="0" borderId="0"/>
    <xf numFmtId="0" fontId="27" fillId="0" borderId="0"/>
    <xf numFmtId="0" fontId="31" fillId="0" borderId="0">
      <alignment vertical="center"/>
    </xf>
    <xf numFmtId="0" fontId="27" fillId="0" borderId="0"/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0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30" fillId="0" borderId="0"/>
    <xf numFmtId="0" fontId="27" fillId="0" borderId="0">
      <alignment vertical="center"/>
    </xf>
    <xf numFmtId="0" fontId="27" fillId="0" borderId="0">
      <alignment vertical="center"/>
    </xf>
    <xf numFmtId="0" fontId="50" fillId="0" borderId="0"/>
    <xf numFmtId="0" fontId="27" fillId="0" borderId="0">
      <alignment vertical="center"/>
    </xf>
    <xf numFmtId="0" fontId="27" fillId="0" borderId="0">
      <alignment vertical="center"/>
    </xf>
    <xf numFmtId="0" fontId="51" fillId="0" borderId="0"/>
    <xf numFmtId="0" fontId="52" fillId="0" borderId="0"/>
    <xf numFmtId="0" fontId="27" fillId="0" borderId="0"/>
    <xf numFmtId="0" fontId="27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7" fillId="0" borderId="0"/>
    <xf numFmtId="0" fontId="50" fillId="0" borderId="0"/>
    <xf numFmtId="0" fontId="50" fillId="0" borderId="0"/>
    <xf numFmtId="0" fontId="50" fillId="0" borderId="0"/>
    <xf numFmtId="0" fontId="42" fillId="0" borderId="0">
      <alignment vertical="center"/>
    </xf>
    <xf numFmtId="0" fontId="42" fillId="0" borderId="0">
      <alignment vertical="center"/>
    </xf>
    <xf numFmtId="0" fontId="27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8" fillId="0" borderId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0" borderId="0"/>
    <xf numFmtId="41" fontId="5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90">
    <xf numFmtId="0" fontId="0" fillId="0" borderId="0" xfId="0">
      <alignment vertical="center"/>
    </xf>
    <xf numFmtId="0" fontId="16" fillId="0" borderId="0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177" fontId="16" fillId="0" borderId="2" xfId="0" applyNumberFormat="1" applyFont="1" applyBorder="1">
      <alignment vertical="center"/>
    </xf>
    <xf numFmtId="0" fontId="16" fillId="0" borderId="3" xfId="0" applyFont="1" applyBorder="1">
      <alignment vertical="center"/>
    </xf>
    <xf numFmtId="0" fontId="16" fillId="0" borderId="5" xfId="0" applyFont="1" applyBorder="1">
      <alignment vertical="center"/>
    </xf>
    <xf numFmtId="177" fontId="16" fillId="0" borderId="0" xfId="0" applyNumberFormat="1" applyFont="1" applyBorder="1">
      <alignment vertical="center"/>
    </xf>
    <xf numFmtId="0" fontId="16" fillId="0" borderId="6" xfId="0" applyFont="1" applyBorder="1">
      <alignment vertical="center"/>
    </xf>
    <xf numFmtId="0" fontId="16" fillId="0" borderId="4" xfId="0" applyFont="1" applyBorder="1">
      <alignment vertical="center"/>
    </xf>
    <xf numFmtId="41" fontId="16" fillId="0" borderId="0" xfId="6" applyFont="1" applyBorder="1">
      <alignment vertical="center"/>
    </xf>
    <xf numFmtId="0" fontId="16" fillId="0" borderId="7" xfId="0" applyFont="1" applyBorder="1" applyAlignment="1">
      <alignment horizontal="center" vertical="center"/>
    </xf>
    <xf numFmtId="41" fontId="16" fillId="0" borderId="4" xfId="6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177" fontId="16" fillId="0" borderId="8" xfId="0" applyNumberFormat="1" applyFont="1" applyBorder="1">
      <alignment vertical="center"/>
    </xf>
    <xf numFmtId="41" fontId="16" fillId="0" borderId="10" xfId="6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177" fontId="16" fillId="0" borderId="11" xfId="0" applyNumberFormat="1" applyFont="1" applyBorder="1">
      <alignment vertical="center"/>
    </xf>
    <xf numFmtId="177" fontId="16" fillId="0" borderId="13" xfId="0" applyNumberFormat="1" applyFont="1" applyBorder="1">
      <alignment vertical="center"/>
    </xf>
    <xf numFmtId="176" fontId="16" fillId="0" borderId="14" xfId="0" applyNumberFormat="1" applyFont="1" applyBorder="1">
      <alignment vertical="center"/>
    </xf>
    <xf numFmtId="177" fontId="16" fillId="0" borderId="15" xfId="0" applyNumberFormat="1" applyFont="1" applyBorder="1">
      <alignment vertical="center"/>
    </xf>
    <xf numFmtId="176" fontId="16" fillId="0" borderId="16" xfId="0" applyNumberFormat="1" applyFont="1" applyBorder="1">
      <alignment vertical="center"/>
    </xf>
    <xf numFmtId="177" fontId="16" fillId="0" borderId="13" xfId="0" applyNumberFormat="1" applyFont="1" applyBorder="1" applyAlignment="1">
      <alignment vertical="center"/>
    </xf>
    <xf numFmtId="176" fontId="16" fillId="0" borderId="12" xfId="0" applyNumberFormat="1" applyFont="1" applyBorder="1" applyAlignment="1">
      <alignment vertical="center"/>
    </xf>
    <xf numFmtId="41" fontId="16" fillId="0" borderId="15" xfId="6" applyFont="1" applyBorder="1">
      <alignment vertical="center"/>
    </xf>
    <xf numFmtId="41" fontId="16" fillId="0" borderId="14" xfId="6" applyFont="1" applyBorder="1">
      <alignment vertical="center"/>
    </xf>
    <xf numFmtId="41" fontId="16" fillId="0" borderId="13" xfId="6" applyFont="1" applyBorder="1" applyAlignment="1">
      <alignment vertical="center"/>
    </xf>
    <xf numFmtId="176" fontId="16" fillId="0" borderId="5" xfId="0" applyNumberFormat="1" applyFont="1" applyBorder="1">
      <alignment vertical="center"/>
    </xf>
    <xf numFmtId="176" fontId="16" fillId="0" borderId="6" xfId="0" applyNumberFormat="1" applyFont="1" applyBorder="1">
      <alignment vertical="center"/>
    </xf>
    <xf numFmtId="41" fontId="16" fillId="0" borderId="5" xfId="6" applyFont="1" applyBorder="1">
      <alignment vertical="center"/>
    </xf>
    <xf numFmtId="0" fontId="16" fillId="0" borderId="17" xfId="0" applyFont="1" applyBorder="1" applyAlignment="1">
      <alignment horizontal="center" vertical="center"/>
    </xf>
    <xf numFmtId="176" fontId="16" fillId="0" borderId="18" xfId="0" applyNumberFormat="1" applyFont="1" applyBorder="1">
      <alignment vertical="center"/>
    </xf>
    <xf numFmtId="177" fontId="16" fillId="0" borderId="19" xfId="0" applyNumberFormat="1" applyFont="1" applyBorder="1">
      <alignment vertical="center"/>
    </xf>
    <xf numFmtId="176" fontId="16" fillId="0" borderId="20" xfId="0" applyNumberFormat="1" applyFont="1" applyBorder="1">
      <alignment vertical="center"/>
    </xf>
    <xf numFmtId="177" fontId="16" fillId="0" borderId="10" xfId="0" applyNumberFormat="1" applyFont="1" applyBorder="1" applyAlignment="1">
      <alignment vertical="center"/>
    </xf>
    <xf numFmtId="41" fontId="16" fillId="0" borderId="19" xfId="6" applyFont="1" applyBorder="1">
      <alignment vertical="center"/>
    </xf>
    <xf numFmtId="41" fontId="16" fillId="0" borderId="18" xfId="6" applyFont="1" applyBorder="1">
      <alignment vertical="center"/>
    </xf>
    <xf numFmtId="177" fontId="16" fillId="0" borderId="21" xfId="0" applyNumberFormat="1" applyFont="1" applyBorder="1">
      <alignment vertical="center"/>
    </xf>
    <xf numFmtId="176" fontId="16" fillId="0" borderId="0" xfId="0" applyNumberFormat="1" applyFont="1" applyBorder="1">
      <alignment vertical="center"/>
    </xf>
    <xf numFmtId="177" fontId="16" fillId="0" borderId="22" xfId="0" applyNumberFormat="1" applyFont="1" applyBorder="1">
      <alignment vertical="center"/>
    </xf>
    <xf numFmtId="177" fontId="16" fillId="0" borderId="23" xfId="0" applyNumberFormat="1" applyFont="1" applyBorder="1">
      <alignment vertical="center"/>
    </xf>
    <xf numFmtId="0" fontId="16" fillId="0" borderId="0" xfId="0" applyFont="1" applyBorder="1" applyAlignment="1">
      <alignment horizontal="center" vertical="center"/>
    </xf>
    <xf numFmtId="177" fontId="16" fillId="0" borderId="2" xfId="0" quotePrefix="1" applyNumberFormat="1" applyFont="1" applyBorder="1">
      <alignment vertical="center"/>
    </xf>
    <xf numFmtId="176" fontId="16" fillId="0" borderId="65" xfId="0" applyNumberFormat="1" applyFont="1" applyBorder="1">
      <alignment vertical="center"/>
    </xf>
    <xf numFmtId="176" fontId="16" fillId="0" borderId="66" xfId="0" applyNumberFormat="1" applyFont="1" applyBorder="1">
      <alignment vertical="center"/>
    </xf>
    <xf numFmtId="176" fontId="16" fillId="0" borderId="67" xfId="0" applyNumberFormat="1" applyFont="1" applyBorder="1">
      <alignment vertical="center"/>
    </xf>
    <xf numFmtId="176" fontId="16" fillId="0" borderId="68" xfId="0" applyNumberFormat="1" applyFont="1" applyBorder="1">
      <alignment vertical="center"/>
    </xf>
    <xf numFmtId="0" fontId="16" fillId="0" borderId="7" xfId="0" applyFont="1" applyFill="1" applyBorder="1" applyAlignment="1">
      <alignment horizontal="center" vertical="center"/>
    </xf>
    <xf numFmtId="176" fontId="16" fillId="0" borderId="3" xfId="0" applyNumberFormat="1" applyFont="1" applyFill="1" applyBorder="1">
      <alignment vertical="center"/>
    </xf>
    <xf numFmtId="177" fontId="16" fillId="0" borderId="21" xfId="0" applyNumberFormat="1" applyFont="1" applyFill="1" applyBorder="1">
      <alignment vertical="center"/>
    </xf>
    <xf numFmtId="176" fontId="16" fillId="0" borderId="6" xfId="0" applyNumberFormat="1" applyFont="1" applyFill="1" applyBorder="1">
      <alignment vertical="center"/>
    </xf>
    <xf numFmtId="177" fontId="16" fillId="0" borderId="2" xfId="0" applyNumberFormat="1" applyFont="1" applyFill="1" applyBorder="1">
      <alignment vertical="center"/>
    </xf>
    <xf numFmtId="176" fontId="16" fillId="0" borderId="68" xfId="0" applyNumberFormat="1" applyFont="1" applyFill="1" applyBorder="1">
      <alignment vertical="center"/>
    </xf>
    <xf numFmtId="41" fontId="16" fillId="0" borderId="21" xfId="6" applyFont="1" applyFill="1" applyBorder="1" applyAlignment="1">
      <alignment vertical="center"/>
    </xf>
    <xf numFmtId="176" fontId="16" fillId="0" borderId="0" xfId="4" applyNumberFormat="1" applyFont="1" applyBorder="1">
      <alignment vertical="center"/>
    </xf>
    <xf numFmtId="41" fontId="16" fillId="0" borderId="21" xfId="6" applyFont="1" applyFill="1" applyBorder="1">
      <alignment vertical="center"/>
    </xf>
    <xf numFmtId="41" fontId="16" fillId="0" borderId="21" xfId="6" applyFont="1" applyBorder="1">
      <alignment vertical="center"/>
    </xf>
    <xf numFmtId="176" fontId="16" fillId="0" borderId="20" xfId="0" applyNumberFormat="1" applyFont="1" applyFill="1" applyBorder="1">
      <alignment vertical="center"/>
    </xf>
    <xf numFmtId="176" fontId="16" fillId="0" borderId="9" xfId="0" applyNumberFormat="1" applyFont="1" applyFill="1" applyBorder="1">
      <alignment vertical="center"/>
    </xf>
    <xf numFmtId="0" fontId="16" fillId="0" borderId="2" xfId="0" applyFont="1" applyBorder="1">
      <alignment vertical="center"/>
    </xf>
    <xf numFmtId="176" fontId="16" fillId="0" borderId="16" xfId="0" applyNumberFormat="1" applyFont="1" applyFill="1" applyBorder="1">
      <alignment vertical="center"/>
    </xf>
    <xf numFmtId="176" fontId="16" fillId="0" borderId="5" xfId="0" applyNumberFormat="1" applyFont="1" applyFill="1" applyBorder="1" applyAlignment="1">
      <alignment horizontal="center" vertical="center"/>
    </xf>
    <xf numFmtId="177" fontId="16" fillId="0" borderId="2" xfId="0" applyNumberFormat="1" applyFont="1" applyBorder="1" applyAlignment="1">
      <alignment vertical="center"/>
    </xf>
    <xf numFmtId="0" fontId="16" fillId="0" borderId="25" xfId="0" applyFont="1" applyBorder="1" applyAlignment="1">
      <alignment horizontal="center" vertical="center"/>
    </xf>
    <xf numFmtId="176" fontId="16" fillId="0" borderId="26" xfId="0" applyNumberFormat="1" applyFont="1" applyBorder="1">
      <alignment vertical="center"/>
    </xf>
    <xf numFmtId="177" fontId="16" fillId="0" borderId="27" xfId="0" applyNumberFormat="1" applyFont="1" applyBorder="1">
      <alignment vertical="center"/>
    </xf>
    <xf numFmtId="177" fontId="16" fillId="0" borderId="2" xfId="0" applyNumberFormat="1" applyFont="1" applyBorder="1" applyAlignment="1">
      <alignment horizontal="right" vertical="center"/>
    </xf>
    <xf numFmtId="177" fontId="16" fillId="0" borderId="4" xfId="0" applyNumberFormat="1" applyFont="1" applyBorder="1" applyAlignment="1">
      <alignment horizontal="right" vertical="center"/>
    </xf>
    <xf numFmtId="0" fontId="16" fillId="0" borderId="28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6" fillId="0" borderId="29" xfId="0" applyFont="1" applyFill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177" fontId="16" fillId="0" borderId="35" xfId="0" applyNumberFormat="1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41" fontId="16" fillId="0" borderId="40" xfId="6" applyFont="1" applyBorder="1" applyAlignment="1">
      <alignment horizontal="center" vertical="center"/>
    </xf>
    <xf numFmtId="177" fontId="16" fillId="0" borderId="41" xfId="0" applyNumberFormat="1" applyFont="1" applyFill="1" applyBorder="1">
      <alignment vertical="center"/>
    </xf>
    <xf numFmtId="176" fontId="16" fillId="0" borderId="42" xfId="4" applyNumberFormat="1" applyFont="1" applyFill="1" applyBorder="1">
      <alignment vertical="center"/>
    </xf>
    <xf numFmtId="0" fontId="16" fillId="0" borderId="47" xfId="0" applyFont="1" applyBorder="1">
      <alignment vertical="center"/>
    </xf>
    <xf numFmtId="0" fontId="16" fillId="0" borderId="48" xfId="0" applyFont="1" applyBorder="1">
      <alignment vertical="center"/>
    </xf>
    <xf numFmtId="176" fontId="16" fillId="0" borderId="47" xfId="0" applyNumberFormat="1" applyFont="1" applyBorder="1">
      <alignment vertical="center"/>
    </xf>
    <xf numFmtId="176" fontId="16" fillId="0" borderId="49" xfId="0" applyNumberFormat="1" applyFont="1" applyBorder="1">
      <alignment vertical="center"/>
    </xf>
    <xf numFmtId="176" fontId="16" fillId="0" borderId="48" xfId="0" applyNumberFormat="1" applyFont="1" applyBorder="1">
      <alignment vertical="center"/>
    </xf>
    <xf numFmtId="41" fontId="16" fillId="0" borderId="3" xfId="6" applyFont="1" applyBorder="1">
      <alignment vertical="center"/>
    </xf>
    <xf numFmtId="0" fontId="16" fillId="0" borderId="12" xfId="0" applyFont="1" applyBorder="1">
      <alignment vertical="center"/>
    </xf>
    <xf numFmtId="177" fontId="16" fillId="0" borderId="11" xfId="0" applyNumberFormat="1" applyFont="1" applyBorder="1" applyAlignment="1">
      <alignment horizontal="right" vertical="center"/>
    </xf>
    <xf numFmtId="177" fontId="16" fillId="0" borderId="10" xfId="0" applyNumberFormat="1" applyFont="1" applyBorder="1" applyAlignment="1">
      <alignment horizontal="right" vertical="center"/>
    </xf>
    <xf numFmtId="177" fontId="16" fillId="0" borderId="13" xfId="0" applyNumberFormat="1" applyFont="1" applyBorder="1" applyAlignment="1">
      <alignment horizontal="right" vertical="center"/>
    </xf>
    <xf numFmtId="0" fontId="16" fillId="0" borderId="1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8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18" fillId="3" borderId="0" xfId="0" applyFont="1" applyFill="1" applyBorder="1">
      <alignment vertical="center"/>
    </xf>
    <xf numFmtId="177" fontId="18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5" fillId="3" borderId="0" xfId="0" applyFont="1" applyFill="1" applyBorder="1">
      <alignment vertical="center"/>
    </xf>
    <xf numFmtId="41" fontId="16" fillId="3" borderId="0" xfId="6" applyFont="1" applyFill="1">
      <alignment vertical="center"/>
    </xf>
    <xf numFmtId="0" fontId="16" fillId="3" borderId="0" xfId="0" applyFont="1" applyFill="1" applyBorder="1">
      <alignment vertical="center"/>
    </xf>
    <xf numFmtId="0" fontId="18" fillId="3" borderId="0" xfId="0" applyFont="1" applyFill="1" applyAlignment="1">
      <alignment horizontal="right" vertical="center"/>
    </xf>
    <xf numFmtId="181" fontId="16" fillId="3" borderId="0" xfId="5" quotePrefix="1" applyNumberFormat="1" applyFont="1" applyFill="1" applyBorder="1" applyAlignment="1">
      <alignment horizontal="right"/>
    </xf>
    <xf numFmtId="181" fontId="16" fillId="3" borderId="0" xfId="5" applyNumberFormat="1" applyFont="1" applyFill="1" applyBorder="1" applyAlignment="1"/>
    <xf numFmtId="0" fontId="20" fillId="3" borderId="0" xfId="0" applyFont="1" applyFill="1">
      <alignment vertical="center"/>
    </xf>
    <xf numFmtId="0" fontId="16" fillId="3" borderId="54" xfId="0" applyFont="1" applyFill="1" applyBorder="1" applyAlignment="1">
      <alignment vertical="center"/>
    </xf>
    <xf numFmtId="0" fontId="22" fillId="3" borderId="54" xfId="0" applyFont="1" applyFill="1" applyBorder="1" applyAlignment="1">
      <alignment vertical="center"/>
    </xf>
    <xf numFmtId="177" fontId="16" fillId="0" borderId="8" xfId="0" applyNumberFormat="1" applyFont="1" applyFill="1" applyBorder="1">
      <alignment vertical="center"/>
    </xf>
    <xf numFmtId="3" fontId="18" fillId="3" borderId="0" xfId="0" applyNumberFormat="1" applyFont="1" applyFill="1">
      <alignment vertical="center"/>
    </xf>
    <xf numFmtId="3" fontId="16" fillId="0" borderId="2" xfId="0" applyNumberFormat="1" applyFont="1" applyBorder="1">
      <alignment vertical="center"/>
    </xf>
    <xf numFmtId="181" fontId="16" fillId="0" borderId="2" xfId="0" applyNumberFormat="1" applyFont="1" applyBorder="1">
      <alignment vertical="center"/>
    </xf>
    <xf numFmtId="3" fontId="16" fillId="0" borderId="8" xfId="0" applyNumberFormat="1" applyFont="1" applyBorder="1">
      <alignment vertical="center"/>
    </xf>
    <xf numFmtId="0" fontId="18" fillId="3" borderId="0" xfId="0" applyFont="1" applyFill="1" applyBorder="1" applyAlignment="1">
      <alignment vertical="center" wrapText="1"/>
    </xf>
    <xf numFmtId="0" fontId="18" fillId="3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center" vertical="center"/>
    </xf>
    <xf numFmtId="176" fontId="16" fillId="0" borderId="42" xfId="4" applyNumberFormat="1" applyFont="1" applyFill="1" applyBorder="1" applyAlignment="1">
      <alignment horizontal="right" vertical="center"/>
    </xf>
    <xf numFmtId="0" fontId="16" fillId="0" borderId="55" xfId="0" applyFont="1" applyBorder="1" applyAlignment="1">
      <alignment horizontal="center" vertical="center"/>
    </xf>
    <xf numFmtId="0" fontId="16" fillId="0" borderId="56" xfId="0" applyFont="1" applyBorder="1" applyAlignment="1">
      <alignment horizontal="center" vertical="center"/>
    </xf>
    <xf numFmtId="0" fontId="22" fillId="3" borderId="54" xfId="0" applyFont="1" applyFill="1" applyBorder="1" applyAlignment="1">
      <alignment horizontal="center" vertical="center"/>
    </xf>
    <xf numFmtId="0" fontId="16" fillId="3" borderId="57" xfId="0" applyFont="1" applyFill="1" applyBorder="1" applyAlignment="1">
      <alignment vertical="center"/>
    </xf>
    <xf numFmtId="180" fontId="16" fillId="0" borderId="2" xfId="0" applyNumberFormat="1" applyFont="1" applyBorder="1">
      <alignment vertical="center"/>
    </xf>
    <xf numFmtId="0" fontId="18" fillId="3" borderId="0" xfId="0" applyFont="1" applyFill="1" applyAlignment="1">
      <alignment horizontal="center" vertical="center"/>
    </xf>
    <xf numFmtId="176" fontId="16" fillId="0" borderId="59" xfId="4" applyNumberFormat="1" applyFont="1" applyFill="1" applyBorder="1">
      <alignment vertical="center"/>
    </xf>
    <xf numFmtId="0" fontId="16" fillId="0" borderId="27" xfId="0" applyFont="1" applyBorder="1">
      <alignment vertical="center"/>
    </xf>
    <xf numFmtId="0" fontId="16" fillId="0" borderId="60" xfId="0" applyFont="1" applyBorder="1">
      <alignment vertical="center"/>
    </xf>
    <xf numFmtId="176" fontId="16" fillId="0" borderId="16" xfId="0" applyNumberFormat="1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177" fontId="16" fillId="0" borderId="2" xfId="0" applyNumberFormat="1" applyFont="1" applyFill="1" applyBorder="1" applyAlignment="1">
      <alignment vertical="center"/>
    </xf>
    <xf numFmtId="177" fontId="16" fillId="0" borderId="0" xfId="0" applyNumberFormat="1" applyFont="1" applyFill="1" applyBorder="1" applyAlignment="1">
      <alignment vertical="center"/>
    </xf>
    <xf numFmtId="176" fontId="16" fillId="0" borderId="6" xfId="0" applyNumberFormat="1" applyFont="1" applyFill="1" applyBorder="1" applyAlignment="1">
      <alignment vertical="center"/>
    </xf>
    <xf numFmtId="41" fontId="16" fillId="0" borderId="2" xfId="0" applyNumberFormat="1" applyFont="1" applyBorder="1">
      <alignment vertical="center"/>
    </xf>
    <xf numFmtId="41" fontId="16" fillId="0" borderId="8" xfId="0" applyNumberFormat="1" applyFont="1" applyBorder="1">
      <alignment vertical="center"/>
    </xf>
    <xf numFmtId="41" fontId="16" fillId="0" borderId="4" xfId="0" applyNumberFormat="1" applyFont="1" applyBorder="1">
      <alignment vertical="center"/>
    </xf>
    <xf numFmtId="41" fontId="16" fillId="0" borderId="4" xfId="0" applyNumberFormat="1" applyFont="1" applyBorder="1" applyAlignment="1">
      <alignment vertical="center"/>
    </xf>
    <xf numFmtId="0" fontId="16" fillId="3" borderId="0" xfId="0" applyFont="1" applyFill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54" xfId="0" applyFont="1" applyFill="1" applyBorder="1" applyAlignment="1">
      <alignment vertical="center"/>
    </xf>
    <xf numFmtId="0" fontId="18" fillId="0" borderId="0" xfId="0" applyFont="1" applyFill="1">
      <alignment vertical="center"/>
    </xf>
    <xf numFmtId="176" fontId="16" fillId="0" borderId="12" xfId="0" applyNumberFormat="1" applyFont="1" applyFill="1" applyBorder="1">
      <alignment vertical="center"/>
    </xf>
    <xf numFmtId="0" fontId="22" fillId="0" borderId="54" xfId="0" applyFont="1" applyFill="1" applyBorder="1" applyAlignment="1">
      <alignment vertical="center"/>
    </xf>
    <xf numFmtId="0" fontId="16" fillId="0" borderId="30" xfId="0" applyFont="1" applyFill="1" applyBorder="1" applyAlignment="1">
      <alignment horizontal="center" vertical="center"/>
    </xf>
    <xf numFmtId="177" fontId="16" fillId="0" borderId="11" xfId="0" applyNumberFormat="1" applyFont="1" applyFill="1" applyBorder="1">
      <alignment vertical="center"/>
    </xf>
    <xf numFmtId="0" fontId="16" fillId="3" borderId="15" xfId="0" applyFont="1" applyFill="1" applyBorder="1">
      <alignment vertical="center"/>
    </xf>
    <xf numFmtId="177" fontId="16" fillId="0" borderId="11" xfId="0" applyNumberFormat="1" applyFont="1" applyFill="1" applyBorder="1" applyAlignment="1">
      <alignment vertical="center"/>
    </xf>
    <xf numFmtId="0" fontId="16" fillId="0" borderId="61" xfId="0" applyFont="1" applyFill="1" applyBorder="1" applyAlignment="1">
      <alignment horizontal="center" vertical="center"/>
    </xf>
    <xf numFmtId="177" fontId="16" fillId="0" borderId="15" xfId="0" applyNumberFormat="1" applyFont="1" applyFill="1" applyBorder="1">
      <alignment vertical="center"/>
    </xf>
    <xf numFmtId="0" fontId="16" fillId="0" borderId="0" xfId="0" applyFont="1" applyFill="1">
      <alignment vertical="center"/>
    </xf>
    <xf numFmtId="0" fontId="5" fillId="0" borderId="0" xfId="0" applyFont="1" applyFill="1">
      <alignment vertical="center"/>
    </xf>
    <xf numFmtId="177" fontId="16" fillId="0" borderId="15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77" fontId="16" fillId="0" borderId="0" xfId="0" applyNumberFormat="1" applyFont="1" applyFill="1" applyBorder="1">
      <alignment vertical="center"/>
    </xf>
    <xf numFmtId="41" fontId="16" fillId="0" borderId="2" xfId="6" applyFont="1" applyBorder="1" applyAlignment="1">
      <alignment horizontal="right" vertical="center"/>
    </xf>
    <xf numFmtId="9" fontId="16" fillId="0" borderId="12" xfId="4" applyFont="1" applyBorder="1" applyAlignment="1">
      <alignment horizontal="right" vertical="center"/>
    </xf>
    <xf numFmtId="176" fontId="16" fillId="0" borderId="5" xfId="0" applyNumberFormat="1" applyFont="1" applyFill="1" applyBorder="1" applyAlignment="1">
      <alignment horizontal="right" vertical="center"/>
    </xf>
    <xf numFmtId="176" fontId="16" fillId="0" borderId="18" xfId="0" applyNumberFormat="1" applyFont="1" applyFill="1" applyBorder="1" applyAlignment="1">
      <alignment horizontal="right" vertical="center"/>
    </xf>
    <xf numFmtId="176" fontId="16" fillId="0" borderId="14" xfId="0" applyNumberFormat="1" applyFont="1" applyFill="1" applyBorder="1" applyAlignment="1">
      <alignment horizontal="right" vertical="center"/>
    </xf>
    <xf numFmtId="0" fontId="16" fillId="0" borderId="61" xfId="0" applyFont="1" applyBorder="1" applyAlignment="1">
      <alignment horizontal="center" vertical="center"/>
    </xf>
    <xf numFmtId="176" fontId="16" fillId="0" borderId="9" xfId="0" applyNumberFormat="1" applyFont="1" applyBorder="1" applyAlignment="1">
      <alignment vertical="center"/>
    </xf>
    <xf numFmtId="41" fontId="16" fillId="0" borderId="23" xfId="6" applyFont="1" applyBorder="1">
      <alignment vertical="center"/>
    </xf>
    <xf numFmtId="41" fontId="16" fillId="0" borderId="22" xfId="6" applyFont="1" applyBorder="1">
      <alignment vertical="center"/>
    </xf>
    <xf numFmtId="177" fontId="16" fillId="0" borderId="19" xfId="0" applyNumberFormat="1" applyFont="1" applyFill="1" applyBorder="1">
      <alignment vertical="center"/>
    </xf>
    <xf numFmtId="177" fontId="16" fillId="0" borderId="21" xfId="0" applyNumberFormat="1" applyFont="1" applyBorder="1" applyAlignment="1">
      <alignment vertical="center"/>
    </xf>
    <xf numFmtId="177" fontId="16" fillId="0" borderId="70" xfId="0" applyNumberFormat="1" applyFont="1" applyFill="1" applyBorder="1">
      <alignment vertical="center"/>
    </xf>
    <xf numFmtId="41" fontId="16" fillId="3" borderId="0" xfId="6" applyFont="1" applyFill="1" applyBorder="1">
      <alignment vertical="center"/>
    </xf>
    <xf numFmtId="0" fontId="16" fillId="0" borderId="71" xfId="0" applyFont="1" applyBorder="1" applyAlignment="1">
      <alignment horizontal="center" vertical="center"/>
    </xf>
    <xf numFmtId="177" fontId="17" fillId="0" borderId="22" xfId="0" applyNumberFormat="1" applyFont="1" applyBorder="1">
      <alignment vertical="center"/>
    </xf>
    <xf numFmtId="177" fontId="16" fillId="0" borderId="22" xfId="0" applyNumberFormat="1" applyFont="1" applyBorder="1" applyAlignment="1">
      <alignment vertical="center"/>
    </xf>
    <xf numFmtId="177" fontId="16" fillId="0" borderId="23" xfId="0" applyNumberFormat="1" applyFont="1" applyBorder="1" applyAlignment="1">
      <alignment vertical="center"/>
    </xf>
    <xf numFmtId="177" fontId="16" fillId="0" borderId="23" xfId="0" applyNumberFormat="1" applyFont="1" applyFill="1" applyBorder="1" applyAlignment="1">
      <alignment vertical="center"/>
    </xf>
    <xf numFmtId="177" fontId="16" fillId="0" borderId="21" xfId="0" applyNumberFormat="1" applyFont="1" applyFill="1" applyBorder="1" applyAlignment="1">
      <alignment vertical="center"/>
    </xf>
    <xf numFmtId="176" fontId="16" fillId="0" borderId="44" xfId="4" applyNumberFormat="1" applyFont="1" applyFill="1" applyBorder="1">
      <alignment vertical="center"/>
    </xf>
    <xf numFmtId="177" fontId="16" fillId="0" borderId="8" xfId="0" applyNumberFormat="1" applyFont="1" applyBorder="1" applyAlignment="1">
      <alignment horizontal="right" vertical="center"/>
    </xf>
    <xf numFmtId="0" fontId="16" fillId="3" borderId="53" xfId="0" applyFont="1" applyFill="1" applyBorder="1">
      <alignment vertical="center"/>
    </xf>
    <xf numFmtId="0" fontId="16" fillId="0" borderId="72" xfId="0" applyFont="1" applyFill="1" applyBorder="1" applyAlignment="1">
      <alignment horizontal="center" vertical="center"/>
    </xf>
    <xf numFmtId="41" fontId="16" fillId="0" borderId="8" xfId="6" applyFont="1" applyBorder="1" applyAlignment="1">
      <alignment horizontal="right" vertical="center"/>
    </xf>
    <xf numFmtId="177" fontId="16" fillId="0" borderId="27" xfId="0" applyNumberFormat="1" applyFont="1" applyFill="1" applyBorder="1">
      <alignment vertical="center"/>
    </xf>
    <xf numFmtId="176" fontId="16" fillId="0" borderId="26" xfId="0" applyNumberFormat="1" applyFont="1" applyFill="1" applyBorder="1">
      <alignment vertical="center"/>
    </xf>
    <xf numFmtId="176" fontId="16" fillId="0" borderId="26" xfId="0" applyNumberFormat="1" applyFont="1" applyFill="1" applyBorder="1" applyAlignment="1">
      <alignment horizontal="right" vertical="center"/>
    </xf>
    <xf numFmtId="177" fontId="16" fillId="0" borderId="27" xfId="0" applyNumberFormat="1" applyFont="1" applyFill="1" applyBorder="1" applyAlignment="1">
      <alignment horizontal="right" vertical="center"/>
    </xf>
    <xf numFmtId="41" fontId="16" fillId="0" borderId="69" xfId="6" applyFont="1" applyFill="1" applyBorder="1" applyAlignment="1">
      <alignment horizontal="right" vertical="center"/>
    </xf>
    <xf numFmtId="41" fontId="16" fillId="0" borderId="27" xfId="6" applyFont="1" applyFill="1" applyBorder="1" applyAlignment="1">
      <alignment horizontal="right" vertical="center"/>
    </xf>
    <xf numFmtId="176" fontId="16" fillId="0" borderId="26" xfId="0" quotePrefix="1" applyNumberFormat="1" applyFont="1" applyFill="1" applyBorder="1" applyAlignment="1">
      <alignment horizontal="right" vertical="center"/>
    </xf>
    <xf numFmtId="176" fontId="16" fillId="0" borderId="58" xfId="0" applyNumberFormat="1" applyFont="1" applyFill="1" applyBorder="1" applyAlignment="1">
      <alignment horizontal="right" vertical="center"/>
    </xf>
    <xf numFmtId="176" fontId="16" fillId="0" borderId="60" xfId="0" applyNumberFormat="1" applyFont="1" applyFill="1" applyBorder="1" applyAlignment="1">
      <alignment horizontal="right" vertical="center"/>
    </xf>
    <xf numFmtId="177" fontId="16" fillId="0" borderId="69" xfId="0" applyNumberFormat="1" applyFont="1" applyFill="1" applyBorder="1" applyAlignment="1">
      <alignment horizontal="right" vertical="center"/>
    </xf>
    <xf numFmtId="41" fontId="16" fillId="0" borderId="21" xfId="6" applyFont="1" applyFill="1" applyBorder="1" applyAlignment="1">
      <alignment horizontal="right" vertical="center"/>
    </xf>
    <xf numFmtId="41" fontId="16" fillId="0" borderId="4" xfId="6" applyFont="1" applyFill="1" applyBorder="1" applyAlignment="1">
      <alignment horizontal="right" vertical="center"/>
    </xf>
    <xf numFmtId="176" fontId="16" fillId="0" borderId="6" xfId="0" applyNumberFormat="1" applyFont="1" applyFill="1" applyBorder="1" applyAlignment="1">
      <alignment horizontal="right" vertical="center"/>
    </xf>
    <xf numFmtId="177" fontId="16" fillId="0" borderId="2" xfId="0" applyNumberFormat="1" applyFont="1" applyFill="1" applyBorder="1" applyAlignment="1">
      <alignment horizontal="right" vertical="center"/>
    </xf>
    <xf numFmtId="176" fontId="16" fillId="0" borderId="5" xfId="0" applyNumberFormat="1" applyFont="1" applyFill="1" applyBorder="1">
      <alignment vertical="center"/>
    </xf>
    <xf numFmtId="177" fontId="16" fillId="0" borderId="21" xfId="0" applyNumberFormat="1" applyFont="1" applyFill="1" applyBorder="1" applyAlignment="1">
      <alignment horizontal="right" vertical="center"/>
    </xf>
    <xf numFmtId="10" fontId="16" fillId="0" borderId="3" xfId="0" applyNumberFormat="1" applyFont="1" applyFill="1" applyBorder="1">
      <alignment vertical="center"/>
    </xf>
    <xf numFmtId="41" fontId="16" fillId="0" borderId="4" xfId="6" applyFont="1" applyFill="1" applyBorder="1">
      <alignment vertical="center"/>
    </xf>
    <xf numFmtId="0" fontId="16" fillId="0" borderId="4" xfId="0" applyFont="1" applyFill="1" applyBorder="1">
      <alignment vertical="center"/>
    </xf>
    <xf numFmtId="0" fontId="5" fillId="0" borderId="76" xfId="0" applyFont="1" applyFill="1" applyBorder="1" applyAlignment="1">
      <alignment vertical="center"/>
    </xf>
    <xf numFmtId="0" fontId="5" fillId="0" borderId="77" xfId="0" applyFont="1" applyFill="1" applyBorder="1" applyAlignment="1">
      <alignment vertical="center"/>
    </xf>
    <xf numFmtId="0" fontId="16" fillId="3" borderId="76" xfId="0" applyFont="1" applyFill="1" applyBorder="1">
      <alignment vertical="center"/>
    </xf>
    <xf numFmtId="176" fontId="16" fillId="0" borderId="76" xfId="0" applyNumberFormat="1" applyFont="1" applyFill="1" applyBorder="1" applyAlignment="1">
      <alignment vertical="center"/>
    </xf>
    <xf numFmtId="177" fontId="16" fillId="0" borderId="76" xfId="0" applyNumberFormat="1" applyFont="1" applyFill="1" applyBorder="1" applyAlignment="1">
      <alignment vertical="center"/>
    </xf>
    <xf numFmtId="0" fontId="18" fillId="0" borderId="76" xfId="0" applyFont="1" applyFill="1" applyBorder="1">
      <alignment vertical="center"/>
    </xf>
    <xf numFmtId="0" fontId="18" fillId="3" borderId="76" xfId="0" applyFont="1" applyFill="1" applyBorder="1">
      <alignment vertical="center"/>
    </xf>
    <xf numFmtId="0" fontId="16" fillId="3" borderId="77" xfId="0" applyFont="1" applyFill="1" applyBorder="1">
      <alignment vertical="center"/>
    </xf>
    <xf numFmtId="0" fontId="16" fillId="0" borderId="76" xfId="0" applyFont="1" applyFill="1" applyBorder="1">
      <alignment vertical="center"/>
    </xf>
    <xf numFmtId="0" fontId="16" fillId="0" borderId="77" xfId="0" applyFont="1" applyFill="1" applyBorder="1">
      <alignment vertical="center"/>
    </xf>
    <xf numFmtId="0" fontId="5" fillId="3" borderId="76" xfId="0" applyFont="1" applyFill="1" applyBorder="1">
      <alignment vertical="center"/>
    </xf>
    <xf numFmtId="0" fontId="5" fillId="0" borderId="76" xfId="0" applyFont="1" applyFill="1" applyBorder="1">
      <alignment vertical="center"/>
    </xf>
    <xf numFmtId="0" fontId="5" fillId="3" borderId="78" xfId="0" applyFont="1" applyFill="1" applyBorder="1">
      <alignment vertical="center"/>
    </xf>
    <xf numFmtId="0" fontId="5" fillId="0" borderId="78" xfId="0" applyFont="1" applyFill="1" applyBorder="1" applyAlignment="1">
      <alignment vertical="center"/>
    </xf>
    <xf numFmtId="0" fontId="5" fillId="3" borderId="80" xfId="0" applyFont="1" applyFill="1" applyBorder="1">
      <alignment vertical="center"/>
    </xf>
    <xf numFmtId="0" fontId="5" fillId="3" borderId="81" xfId="0" applyFont="1" applyFill="1" applyBorder="1">
      <alignment vertical="center"/>
    </xf>
    <xf numFmtId="0" fontId="5" fillId="0" borderId="81" xfId="0" applyFont="1" applyFill="1" applyBorder="1" applyAlignment="1">
      <alignment vertical="center"/>
    </xf>
    <xf numFmtId="0" fontId="5" fillId="0" borderId="79" xfId="0" applyFont="1" applyFill="1" applyBorder="1" applyAlignment="1">
      <alignment vertical="center"/>
    </xf>
    <xf numFmtId="0" fontId="5" fillId="0" borderId="80" xfId="0" applyFont="1" applyFill="1" applyBorder="1" applyAlignment="1">
      <alignment vertical="center"/>
    </xf>
    <xf numFmtId="0" fontId="23" fillId="3" borderId="0" xfId="0" applyFont="1" applyFill="1">
      <alignment vertical="center"/>
    </xf>
    <xf numFmtId="177" fontId="16" fillId="0" borderId="8" xfId="0" applyNumberFormat="1" applyFont="1" applyFill="1" applyBorder="1" applyAlignment="1">
      <alignment vertical="center"/>
    </xf>
    <xf numFmtId="177" fontId="16" fillId="0" borderId="19" xfId="0" applyNumberFormat="1" applyFont="1" applyFill="1" applyBorder="1" applyAlignment="1">
      <alignment vertical="center"/>
    </xf>
    <xf numFmtId="176" fontId="16" fillId="0" borderId="18" xfId="0" applyNumberFormat="1" applyFont="1" applyFill="1" applyBorder="1" applyAlignment="1">
      <alignment horizontal="center" vertical="center"/>
    </xf>
    <xf numFmtId="177" fontId="16" fillId="0" borderId="22" xfId="0" applyNumberFormat="1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0" fontId="16" fillId="0" borderId="8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16" fillId="0" borderId="85" xfId="0" applyFont="1" applyFill="1" applyBorder="1" applyAlignment="1">
      <alignment horizontal="center" vertical="center"/>
    </xf>
    <xf numFmtId="176" fontId="16" fillId="0" borderId="34" xfId="0" applyNumberFormat="1" applyFont="1" applyFill="1" applyBorder="1" applyAlignment="1">
      <alignment vertical="center"/>
    </xf>
    <xf numFmtId="177" fontId="16" fillId="0" borderId="84" xfId="0" applyNumberFormat="1" applyFont="1" applyFill="1" applyBorder="1" applyAlignment="1">
      <alignment vertical="center"/>
    </xf>
    <xf numFmtId="177" fontId="16" fillId="0" borderId="33" xfId="0" applyNumberFormat="1" applyFont="1" applyFill="1" applyBorder="1" applyAlignment="1">
      <alignment vertical="center"/>
    </xf>
    <xf numFmtId="177" fontId="16" fillId="0" borderId="53" xfId="0" applyNumberFormat="1" applyFont="1" applyFill="1" applyBorder="1" applyAlignment="1">
      <alignment vertical="center"/>
    </xf>
    <xf numFmtId="176" fontId="16" fillId="0" borderId="86" xfId="0" applyNumberFormat="1" applyFont="1" applyFill="1" applyBorder="1" applyAlignment="1">
      <alignment vertical="center"/>
    </xf>
    <xf numFmtId="41" fontId="16" fillId="0" borderId="27" xfId="6" applyFont="1" applyFill="1" applyBorder="1">
      <alignment vertical="center"/>
    </xf>
    <xf numFmtId="177" fontId="16" fillId="3" borderId="0" xfId="0" applyNumberFormat="1" applyFont="1" applyFill="1">
      <alignment vertical="center"/>
    </xf>
    <xf numFmtId="3" fontId="16" fillId="0" borderId="4" xfId="0" applyNumberFormat="1" applyFont="1" applyBorder="1" applyAlignment="1">
      <alignment horizontal="right" vertical="center"/>
    </xf>
    <xf numFmtId="177" fontId="16" fillId="0" borderId="24" xfId="0" applyNumberFormat="1" applyFont="1" applyBorder="1" applyAlignment="1">
      <alignment vertical="center"/>
    </xf>
    <xf numFmtId="178" fontId="16" fillId="0" borderId="24" xfId="0" applyNumberFormat="1" applyFont="1" applyBorder="1" applyAlignment="1">
      <alignment vertical="center"/>
    </xf>
    <xf numFmtId="41" fontId="16" fillId="0" borderId="21" xfId="6" applyFont="1" applyBorder="1" applyAlignment="1">
      <alignment vertical="center"/>
    </xf>
    <xf numFmtId="176" fontId="16" fillId="0" borderId="6" xfId="0" applyNumberFormat="1" applyFont="1" applyBorder="1" applyAlignment="1">
      <alignment vertical="center"/>
    </xf>
    <xf numFmtId="41" fontId="16" fillId="0" borderId="22" xfId="6" applyFont="1" applyBorder="1" applyAlignment="1">
      <alignment vertical="center"/>
    </xf>
    <xf numFmtId="3" fontId="16" fillId="0" borderId="0" xfId="0" applyNumberFormat="1" applyFont="1" applyFill="1" applyAlignment="1">
      <alignment vertical="center"/>
    </xf>
    <xf numFmtId="3" fontId="16" fillId="0" borderId="15" xfId="0" applyNumberFormat="1" applyFont="1" applyFill="1" applyBorder="1" applyAlignment="1">
      <alignment vertical="center"/>
    </xf>
    <xf numFmtId="3" fontId="16" fillId="0" borderId="0" xfId="0" applyNumberFormat="1" applyFont="1" applyFill="1" applyBorder="1" applyAlignment="1">
      <alignment vertical="center"/>
    </xf>
    <xf numFmtId="3" fontId="16" fillId="0" borderId="19" xfId="0" applyNumberFormat="1" applyFont="1" applyFill="1" applyBorder="1" applyAlignment="1">
      <alignment vertical="center"/>
    </xf>
    <xf numFmtId="0" fontId="0" fillId="3" borderId="0" xfId="0" applyFont="1" applyFill="1">
      <alignment vertical="center"/>
    </xf>
    <xf numFmtId="0" fontId="0" fillId="0" borderId="0" xfId="0" applyFont="1" applyFill="1">
      <alignment vertical="center"/>
    </xf>
    <xf numFmtId="177" fontId="0" fillId="3" borderId="0" xfId="0" applyNumberFormat="1" applyFont="1" applyFill="1">
      <alignment vertical="center"/>
    </xf>
    <xf numFmtId="41" fontId="0" fillId="3" borderId="0" xfId="6" applyFont="1" applyFill="1">
      <alignment vertical="center"/>
    </xf>
    <xf numFmtId="3" fontId="16" fillId="0" borderId="0" xfId="0" applyNumberFormat="1" applyFont="1" applyAlignment="1">
      <alignment vertical="center"/>
    </xf>
    <xf numFmtId="3" fontId="16" fillId="0" borderId="0" xfId="0" applyNumberFormat="1" applyFont="1" applyBorder="1" applyAlignment="1">
      <alignment vertical="center"/>
    </xf>
    <xf numFmtId="3" fontId="16" fillId="0" borderId="8" xfId="0" applyNumberFormat="1" applyFont="1" applyFill="1" applyBorder="1" applyAlignment="1">
      <alignment vertical="center"/>
    </xf>
    <xf numFmtId="3" fontId="16" fillId="0" borderId="53" xfId="0" applyNumberFormat="1" applyFont="1" applyFill="1" applyBorder="1" applyAlignment="1">
      <alignment vertical="center"/>
    </xf>
    <xf numFmtId="3" fontId="25" fillId="3" borderId="0" xfId="0" applyNumberFormat="1" applyFont="1" applyFill="1" applyBorder="1" applyAlignment="1">
      <alignment horizontal="right" vertical="center"/>
    </xf>
    <xf numFmtId="3" fontId="26" fillId="3" borderId="0" xfId="0" applyNumberFormat="1" applyFont="1" applyFill="1" applyAlignment="1"/>
    <xf numFmtId="41" fontId="16" fillId="0" borderId="0" xfId="6" applyFont="1" applyAlignment="1">
      <alignment horizontal="right" vertical="center"/>
    </xf>
    <xf numFmtId="3" fontId="16" fillId="0" borderId="21" xfId="0" applyNumberFormat="1" applyFont="1" applyFill="1" applyBorder="1" applyAlignment="1">
      <alignment vertical="center"/>
    </xf>
    <xf numFmtId="177" fontId="16" fillId="3" borderId="0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177" fontId="0" fillId="0" borderId="0" xfId="0" applyNumberFormat="1" applyFont="1" applyFill="1">
      <alignment vertical="center"/>
    </xf>
    <xf numFmtId="3" fontId="0" fillId="0" borderId="0" xfId="0" applyNumberFormat="1" applyFont="1" applyFill="1">
      <alignment vertical="center"/>
    </xf>
    <xf numFmtId="177" fontId="24" fillId="0" borderId="0" xfId="0" applyNumberFormat="1" applyFont="1" applyFill="1">
      <alignment vertical="center"/>
    </xf>
    <xf numFmtId="41" fontId="0" fillId="0" borderId="0" xfId="6" applyFont="1" applyFill="1">
      <alignment vertical="center"/>
    </xf>
    <xf numFmtId="41" fontId="0" fillId="0" borderId="0" xfId="0" applyNumberFormat="1" applyFont="1" applyFill="1">
      <alignment vertical="center"/>
    </xf>
    <xf numFmtId="181" fontId="16" fillId="0" borderId="0" xfId="5" applyNumberFormat="1" applyFont="1" applyFill="1" applyAlignment="1"/>
    <xf numFmtId="0" fontId="16" fillId="0" borderId="45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75" xfId="0" applyFont="1" applyFill="1" applyBorder="1">
      <alignment vertical="center"/>
    </xf>
    <xf numFmtId="41" fontId="16" fillId="0" borderId="2" xfId="6" applyFont="1" applyBorder="1">
      <alignment vertical="center"/>
    </xf>
    <xf numFmtId="41" fontId="16" fillId="0" borderId="11" xfId="6" applyFont="1" applyBorder="1">
      <alignment vertical="center"/>
    </xf>
    <xf numFmtId="41" fontId="16" fillId="0" borderId="8" xfId="6" applyFont="1" applyBorder="1">
      <alignment vertical="center"/>
    </xf>
    <xf numFmtId="0" fontId="2" fillId="0" borderId="0" xfId="655">
      <alignment vertical="center"/>
    </xf>
    <xf numFmtId="0" fontId="2" fillId="2" borderId="0" xfId="655" applyFill="1">
      <alignment vertical="center"/>
    </xf>
    <xf numFmtId="0" fontId="2" fillId="2" borderId="0" xfId="655" applyFill="1" applyAlignment="1">
      <alignment horizontal="left" vertical="center"/>
    </xf>
    <xf numFmtId="0" fontId="56" fillId="2" borderId="0" xfId="656" applyFill="1" applyAlignment="1" applyProtection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176" fontId="16" fillId="0" borderId="12" xfId="0" applyNumberFormat="1" applyFont="1" applyFill="1" applyBorder="1" applyAlignment="1">
      <alignment vertical="center"/>
    </xf>
    <xf numFmtId="0" fontId="21" fillId="0" borderId="0" xfId="0" applyFont="1" applyAlignment="1">
      <alignment horizontal="left" vertical="center"/>
    </xf>
    <xf numFmtId="0" fontId="21" fillId="0" borderId="53" xfId="0" applyFont="1" applyBorder="1" applyAlignment="1">
      <alignment horizontal="left" vertical="center"/>
    </xf>
    <xf numFmtId="0" fontId="16" fillId="3" borderId="5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9" fillId="0" borderId="53" xfId="0" applyFont="1" applyBorder="1" applyAlignment="1">
      <alignment vertical="center"/>
    </xf>
    <xf numFmtId="0" fontId="16" fillId="0" borderId="26" xfId="0" applyFont="1" applyBorder="1">
      <alignment vertical="center"/>
    </xf>
    <xf numFmtId="179" fontId="16" fillId="0" borderId="4" xfId="0" applyNumberFormat="1" applyFont="1" applyFill="1" applyBorder="1" applyAlignment="1">
      <alignment horizontal="center" vertical="center"/>
    </xf>
    <xf numFmtId="179" fontId="16" fillId="0" borderId="10" xfId="0" applyNumberFormat="1" applyFont="1" applyFill="1" applyBorder="1" applyAlignment="1">
      <alignment horizontal="center" vertical="center"/>
    </xf>
    <xf numFmtId="0" fontId="20" fillId="4" borderId="62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0" fontId="18" fillId="0" borderId="0" xfId="0" applyFont="1" applyBorder="1">
      <alignment vertical="center"/>
    </xf>
    <xf numFmtId="176" fontId="16" fillId="0" borderId="58" xfId="0" applyNumberFormat="1" applyFont="1" applyFill="1" applyBorder="1">
      <alignment vertical="center"/>
    </xf>
    <xf numFmtId="0" fontId="19" fillId="0" borderId="0" xfId="0" applyFont="1" applyBorder="1" applyAlignment="1">
      <alignment vertical="center"/>
    </xf>
    <xf numFmtId="0" fontId="16" fillId="0" borderId="0" xfId="0" applyFont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16" fillId="0" borderId="43" xfId="0" applyFont="1" applyFill="1" applyBorder="1" applyAlignment="1">
      <alignment vertical="center"/>
    </xf>
    <xf numFmtId="0" fontId="20" fillId="3" borderId="0" xfId="0" applyFont="1" applyFill="1" applyBorder="1">
      <alignment vertical="center"/>
    </xf>
    <xf numFmtId="0" fontId="16" fillId="0" borderId="0" xfId="0" applyFont="1">
      <alignment vertical="center"/>
    </xf>
    <xf numFmtId="0" fontId="0" fillId="0" borderId="0" xfId="0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59" fillId="0" borderId="0" xfId="0" applyFont="1">
      <alignment vertical="center"/>
    </xf>
    <xf numFmtId="0" fontId="54" fillId="2" borderId="0" xfId="655" applyFont="1" applyFill="1" applyBorder="1" applyAlignment="1">
      <alignment horizontal="center" vertical="center"/>
    </xf>
    <xf numFmtId="0" fontId="60" fillId="2" borderId="0" xfId="655" applyFont="1" applyFill="1" applyBorder="1" applyAlignment="1">
      <alignment horizontal="right" vertical="center"/>
    </xf>
    <xf numFmtId="0" fontId="61" fillId="0" borderId="0" xfId="655" applyFont="1">
      <alignment vertical="center"/>
    </xf>
    <xf numFmtId="0" fontId="62" fillId="0" borderId="0" xfId="655" applyFont="1" applyAlignment="1">
      <alignment vertical="center"/>
    </xf>
    <xf numFmtId="0" fontId="22" fillId="0" borderId="0" xfId="0" applyFont="1" applyBorder="1" applyAlignment="1">
      <alignment horizontal="center" vertical="center"/>
    </xf>
    <xf numFmtId="0" fontId="63" fillId="2" borderId="0" xfId="655" applyFont="1" applyFill="1" applyBorder="1" applyAlignment="1">
      <alignment horizontal="right" vertical="center"/>
    </xf>
    <xf numFmtId="0" fontId="22" fillId="0" borderId="0" xfId="0" applyFont="1" applyBorder="1" applyAlignment="1">
      <alignment horizontal="left" vertical="center"/>
    </xf>
    <xf numFmtId="0" fontId="20" fillId="4" borderId="62" xfId="0" applyFont="1" applyFill="1" applyBorder="1" applyAlignment="1">
      <alignment horizontal="center" vertical="center"/>
    </xf>
    <xf numFmtId="0" fontId="20" fillId="4" borderId="63" xfId="0" applyFont="1" applyFill="1" applyBorder="1" applyAlignment="1">
      <alignment horizontal="center" vertical="center"/>
    </xf>
    <xf numFmtId="177" fontId="16" fillId="0" borderId="4" xfId="0" applyNumberFormat="1" applyFont="1" applyFill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46" xfId="0" applyFont="1" applyFill="1" applyBorder="1" applyAlignment="1">
      <alignment horizontal="center" vertical="center"/>
    </xf>
    <xf numFmtId="41" fontId="16" fillId="0" borderId="4" xfId="6" applyFont="1" applyFill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177" fontId="16" fillId="0" borderId="13" xfId="0" applyNumberFormat="1" applyFont="1" applyFill="1" applyBorder="1" applyAlignment="1">
      <alignment vertical="center"/>
    </xf>
    <xf numFmtId="177" fontId="16" fillId="0" borderId="4" xfId="0" applyNumberFormat="1" applyFont="1" applyFill="1" applyBorder="1" applyAlignment="1">
      <alignment vertical="center"/>
    </xf>
    <xf numFmtId="177" fontId="16" fillId="0" borderId="10" xfId="0" applyNumberFormat="1" applyFont="1" applyFill="1" applyBorder="1" applyAlignment="1">
      <alignment vertical="center"/>
    </xf>
    <xf numFmtId="176" fontId="16" fillId="0" borderId="3" xfId="0" applyNumberFormat="1" applyFont="1" applyFill="1" applyBorder="1" applyAlignment="1">
      <alignment horizontal="right" vertical="center"/>
    </xf>
    <xf numFmtId="176" fontId="16" fillId="0" borderId="9" xfId="0" applyNumberFormat="1" applyFont="1" applyFill="1" applyBorder="1" applyAlignment="1">
      <alignment horizontal="right" vertical="center"/>
    </xf>
    <xf numFmtId="176" fontId="16" fillId="0" borderId="3" xfId="0" applyNumberFormat="1" applyFont="1" applyFill="1" applyBorder="1" applyAlignment="1">
      <alignment vertical="center"/>
    </xf>
    <xf numFmtId="176" fontId="16" fillId="0" borderId="9" xfId="0" applyNumberFormat="1" applyFont="1" applyFill="1" applyBorder="1" applyAlignment="1">
      <alignment vertical="center"/>
    </xf>
    <xf numFmtId="176" fontId="16" fillId="0" borderId="12" xfId="0" applyNumberFormat="1" applyFont="1" applyBorder="1" applyAlignment="1">
      <alignment horizontal="right" vertical="center"/>
    </xf>
    <xf numFmtId="176" fontId="16" fillId="0" borderId="3" xfId="0" applyNumberFormat="1" applyFont="1" applyBorder="1" applyAlignment="1">
      <alignment horizontal="right" vertical="center"/>
    </xf>
    <xf numFmtId="176" fontId="16" fillId="0" borderId="9" xfId="0" applyNumberFormat="1" applyFont="1" applyBorder="1" applyAlignment="1">
      <alignment horizontal="right" vertical="center"/>
    </xf>
    <xf numFmtId="0" fontId="16" fillId="0" borderId="45" xfId="0" applyFont="1" applyBorder="1" applyAlignment="1">
      <alignment horizontal="center" vertical="center"/>
    </xf>
    <xf numFmtId="41" fontId="16" fillId="0" borderId="13" xfId="6" applyFont="1" applyBorder="1">
      <alignment vertical="center"/>
    </xf>
    <xf numFmtId="41" fontId="16" fillId="0" borderId="4" xfId="6" applyFont="1" applyBorder="1">
      <alignment vertical="center"/>
    </xf>
    <xf numFmtId="176" fontId="16" fillId="0" borderId="3" xfId="0" applyNumberFormat="1" applyFont="1" applyBorder="1">
      <alignment vertical="center"/>
    </xf>
    <xf numFmtId="41" fontId="16" fillId="0" borderId="10" xfId="6" applyFont="1" applyBorder="1">
      <alignment vertical="center"/>
    </xf>
    <xf numFmtId="176" fontId="16" fillId="0" borderId="12" xfId="0" applyNumberFormat="1" applyFont="1" applyBorder="1">
      <alignment vertical="center"/>
    </xf>
    <xf numFmtId="41" fontId="16" fillId="0" borderId="13" xfId="6" applyFont="1" applyBorder="1" applyAlignment="1">
      <alignment horizontal="right" vertical="center"/>
    </xf>
    <xf numFmtId="177" fontId="16" fillId="0" borderId="4" xfId="0" applyNumberFormat="1" applyFont="1" applyFill="1" applyBorder="1" applyAlignment="1">
      <alignment horizontal="right" vertical="center"/>
    </xf>
    <xf numFmtId="177" fontId="16" fillId="0" borderId="10" xfId="0" applyNumberFormat="1" applyFont="1" applyFill="1" applyBorder="1" applyAlignment="1">
      <alignment horizontal="right" vertical="center"/>
    </xf>
    <xf numFmtId="176" fontId="16" fillId="0" borderId="9" xfId="0" applyNumberFormat="1" applyFont="1" applyBorder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176" fontId="16" fillId="0" borderId="3" xfId="4" applyNumberFormat="1" applyFont="1" applyFill="1" applyBorder="1">
      <alignment vertical="center"/>
    </xf>
    <xf numFmtId="177" fontId="16" fillId="0" borderId="4" xfId="0" applyNumberFormat="1" applyFont="1" applyBorder="1">
      <alignment vertical="center"/>
    </xf>
    <xf numFmtId="177" fontId="16" fillId="0" borderId="10" xfId="0" applyNumberFormat="1" applyFont="1" applyBorder="1">
      <alignment vertical="center"/>
    </xf>
    <xf numFmtId="177" fontId="16" fillId="0" borderId="13" xfId="0" applyNumberFormat="1" applyFont="1" applyFill="1" applyBorder="1">
      <alignment vertical="center"/>
    </xf>
    <xf numFmtId="177" fontId="16" fillId="0" borderId="4" xfId="0" applyNumberFormat="1" applyFont="1" applyFill="1" applyBorder="1">
      <alignment vertical="center"/>
    </xf>
    <xf numFmtId="177" fontId="16" fillId="0" borderId="10" xfId="0" applyNumberFormat="1" applyFont="1" applyFill="1" applyBorder="1">
      <alignment vertical="center"/>
    </xf>
    <xf numFmtId="176" fontId="16" fillId="0" borderId="12" xfId="4" applyNumberFormat="1" applyFont="1" applyBorder="1" applyAlignment="1">
      <alignment vertical="center"/>
    </xf>
    <xf numFmtId="176" fontId="16" fillId="0" borderId="3" xfId="4" applyNumberFormat="1" applyFont="1" applyBorder="1" applyAlignment="1">
      <alignment vertical="center"/>
    </xf>
    <xf numFmtId="176" fontId="16" fillId="0" borderId="9" xfId="4" applyNumberFormat="1" applyFont="1" applyBorder="1" applyAlignment="1">
      <alignment vertical="center"/>
    </xf>
    <xf numFmtId="0" fontId="16" fillId="0" borderId="9" xfId="0" applyFont="1" applyBorder="1" applyAlignment="1">
      <alignment horizontal="center" vertical="center"/>
    </xf>
    <xf numFmtId="177" fontId="16" fillId="0" borderId="4" xfId="0" applyNumberFormat="1" applyFont="1" applyBorder="1" applyAlignment="1">
      <alignment vertical="center"/>
    </xf>
    <xf numFmtId="176" fontId="16" fillId="0" borderId="3" xfId="0" applyNumberFormat="1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16" fillId="0" borderId="0" xfId="656" applyFont="1" applyBorder="1" applyAlignment="1" applyProtection="1">
      <alignment horizontal="left" vertical="center"/>
    </xf>
    <xf numFmtId="0" fontId="64" fillId="0" borderId="0" xfId="656" applyFont="1" applyBorder="1" applyAlignment="1" applyProtection="1">
      <alignment horizontal="left" vertical="center"/>
    </xf>
    <xf numFmtId="0" fontId="16" fillId="0" borderId="0" xfId="656" applyFont="1" applyBorder="1" applyAlignment="1" applyProtection="1">
      <alignment horizontal="left" vertical="center" wrapText="1"/>
    </xf>
    <xf numFmtId="0" fontId="56" fillId="2" borderId="0" xfId="656" applyFill="1" applyAlignment="1" applyProtection="1">
      <alignment horizontal="left" vertical="center"/>
    </xf>
    <xf numFmtId="0" fontId="54" fillId="2" borderId="15" xfId="655" applyFont="1" applyFill="1" applyBorder="1" applyAlignment="1">
      <alignment horizontal="center" vertical="center"/>
    </xf>
    <xf numFmtId="0" fontId="54" fillId="2" borderId="96" xfId="655" applyFont="1" applyFill="1" applyBorder="1" applyAlignment="1">
      <alignment horizontal="center" vertical="center"/>
    </xf>
    <xf numFmtId="177" fontId="16" fillId="0" borderId="4" xfId="0" applyNumberFormat="1" applyFont="1" applyBorder="1" applyAlignment="1">
      <alignment horizontal="center" vertical="center"/>
    </xf>
    <xf numFmtId="177" fontId="16" fillId="0" borderId="10" xfId="0" applyNumberFormat="1" applyFont="1" applyBorder="1" applyAlignment="1">
      <alignment horizontal="center" vertical="center"/>
    </xf>
    <xf numFmtId="0" fontId="16" fillId="0" borderId="74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41" fontId="16" fillId="0" borderId="4" xfId="6" applyFont="1" applyBorder="1" applyAlignment="1">
      <alignment horizontal="center" vertical="center"/>
    </xf>
    <xf numFmtId="177" fontId="16" fillId="0" borderId="13" xfId="0" applyNumberFormat="1" applyFont="1" applyBorder="1" applyAlignment="1">
      <alignment horizontal="center" vertical="center"/>
    </xf>
    <xf numFmtId="176" fontId="16" fillId="0" borderId="6" xfId="0" applyNumberFormat="1" applyFont="1" applyBorder="1" applyAlignment="1">
      <alignment horizontal="right" vertical="center"/>
    </xf>
    <xf numFmtId="176" fontId="16" fillId="0" borderId="20" xfId="0" applyNumberFormat="1" applyFont="1" applyBorder="1" applyAlignment="1">
      <alignment horizontal="right" vertical="center"/>
    </xf>
    <xf numFmtId="0" fontId="0" fillId="0" borderId="46" xfId="0" applyFont="1" applyBorder="1">
      <alignment vertical="center"/>
    </xf>
    <xf numFmtId="0" fontId="0" fillId="0" borderId="73" xfId="0" applyFont="1" applyBorder="1">
      <alignment vertical="center"/>
    </xf>
    <xf numFmtId="176" fontId="16" fillId="0" borderId="12" xfId="4" applyNumberFormat="1" applyFont="1" applyBorder="1" applyAlignment="1">
      <alignment horizontal="center" vertical="center"/>
    </xf>
    <xf numFmtId="176" fontId="16" fillId="0" borderId="3" xfId="4" applyNumberFormat="1" applyFont="1" applyBorder="1" applyAlignment="1">
      <alignment horizontal="center" vertical="center"/>
    </xf>
    <xf numFmtId="176" fontId="16" fillId="0" borderId="9" xfId="4" applyNumberFormat="1" applyFont="1" applyBorder="1" applyAlignment="1">
      <alignment horizontal="center" vertical="center"/>
    </xf>
    <xf numFmtId="176" fontId="16" fillId="0" borderId="15" xfId="4" applyNumberFormat="1" applyFont="1" applyBorder="1" applyAlignment="1">
      <alignment horizontal="right" vertical="center"/>
    </xf>
    <xf numFmtId="176" fontId="16" fillId="0" borderId="0" xfId="4" applyNumberFormat="1" applyFont="1" applyBorder="1" applyAlignment="1">
      <alignment horizontal="right" vertical="center"/>
    </xf>
    <xf numFmtId="41" fontId="16" fillId="0" borderId="13" xfId="6" applyFont="1" applyBorder="1" applyAlignment="1">
      <alignment horizontal="center" vertical="center"/>
    </xf>
    <xf numFmtId="41" fontId="16" fillId="0" borderId="10" xfId="6" applyFont="1" applyBorder="1" applyAlignment="1">
      <alignment horizontal="center" vertical="center"/>
    </xf>
    <xf numFmtId="176" fontId="16" fillId="0" borderId="12" xfId="0" applyNumberFormat="1" applyFont="1" applyBorder="1" applyAlignment="1">
      <alignment horizontal="center" vertical="center"/>
    </xf>
    <xf numFmtId="176" fontId="16" fillId="0" borderId="3" xfId="0" applyNumberFormat="1" applyFont="1" applyBorder="1" applyAlignment="1">
      <alignment horizontal="center" vertical="center"/>
    </xf>
    <xf numFmtId="176" fontId="16" fillId="0" borderId="9" xfId="0" applyNumberFormat="1" applyFont="1" applyBorder="1" applyAlignment="1">
      <alignment horizontal="center" vertical="center"/>
    </xf>
    <xf numFmtId="176" fontId="16" fillId="0" borderId="5" xfId="0" applyNumberFormat="1" applyFont="1" applyBorder="1" applyAlignment="1">
      <alignment horizontal="right" vertical="center"/>
    </xf>
    <xf numFmtId="176" fontId="16" fillId="0" borderId="14" xfId="4" applyNumberFormat="1" applyFont="1" applyBorder="1" applyAlignment="1">
      <alignment horizontal="center" vertical="center"/>
    </xf>
    <xf numFmtId="176" fontId="16" fillId="0" borderId="5" xfId="4" applyNumberFormat="1" applyFont="1" applyBorder="1" applyAlignment="1">
      <alignment horizontal="center" vertical="center"/>
    </xf>
    <xf numFmtId="176" fontId="16" fillId="0" borderId="18" xfId="4" applyNumberFormat="1" applyFont="1" applyBorder="1" applyAlignment="1">
      <alignment horizontal="center" vertical="center"/>
    </xf>
    <xf numFmtId="41" fontId="16" fillId="0" borderId="21" xfId="6" applyFont="1" applyBorder="1" applyAlignment="1">
      <alignment horizontal="center" vertical="center"/>
    </xf>
    <xf numFmtId="41" fontId="16" fillId="0" borderId="22" xfId="6" applyFont="1" applyBorder="1" applyAlignment="1">
      <alignment horizontal="center" vertical="center"/>
    </xf>
    <xf numFmtId="176" fontId="16" fillId="0" borderId="14" xfId="4" applyNumberFormat="1" applyFont="1" applyBorder="1" applyAlignment="1">
      <alignment horizontal="right" vertical="center"/>
    </xf>
    <xf numFmtId="176" fontId="16" fillId="0" borderId="5" xfId="4" applyNumberFormat="1" applyFont="1" applyBorder="1" applyAlignment="1">
      <alignment horizontal="right" vertical="center"/>
    </xf>
    <xf numFmtId="176" fontId="16" fillId="0" borderId="12" xfId="0" applyNumberFormat="1" applyFont="1" applyBorder="1" applyAlignment="1">
      <alignment horizontal="right" vertical="center"/>
    </xf>
    <xf numFmtId="176" fontId="16" fillId="0" borderId="3" xfId="0" applyNumberFormat="1" applyFont="1" applyBorder="1" applyAlignment="1">
      <alignment horizontal="right" vertical="center"/>
    </xf>
    <xf numFmtId="176" fontId="16" fillId="0" borderId="9" xfId="0" applyNumberFormat="1" applyFont="1" applyBorder="1" applyAlignment="1">
      <alignment horizontal="right" vertical="center"/>
    </xf>
    <xf numFmtId="0" fontId="18" fillId="0" borderId="3" xfId="0" applyFont="1" applyBorder="1">
      <alignment vertical="center"/>
    </xf>
    <xf numFmtId="176" fontId="16" fillId="0" borderId="6" xfId="4" applyNumberFormat="1" applyFont="1" applyBorder="1" applyAlignment="1">
      <alignment horizontal="right" vertical="center"/>
    </xf>
    <xf numFmtId="177" fontId="16" fillId="0" borderId="4" xfId="0" applyNumberFormat="1" applyFont="1" applyFill="1" applyBorder="1" applyAlignment="1">
      <alignment horizontal="center" vertical="center"/>
    </xf>
    <xf numFmtId="177" fontId="16" fillId="0" borderId="10" xfId="0" applyNumberFormat="1" applyFont="1" applyFill="1" applyBorder="1" applyAlignment="1">
      <alignment horizontal="center" vertical="center"/>
    </xf>
    <xf numFmtId="41" fontId="16" fillId="0" borderId="4" xfId="6" applyFont="1" applyFill="1" applyBorder="1" applyAlignment="1">
      <alignment horizontal="center" vertical="center"/>
    </xf>
    <xf numFmtId="176" fontId="16" fillId="0" borderId="3" xfId="4" applyNumberFormat="1" applyFont="1" applyFill="1" applyBorder="1" applyAlignment="1">
      <alignment horizontal="right" vertical="center"/>
    </xf>
    <xf numFmtId="176" fontId="16" fillId="0" borderId="3" xfId="4" applyNumberFormat="1" applyFont="1" applyBorder="1" applyAlignment="1">
      <alignment horizontal="right" vertical="center"/>
    </xf>
    <xf numFmtId="176" fontId="16" fillId="0" borderId="3" xfId="0" applyNumberFormat="1" applyFont="1" applyFill="1" applyBorder="1" applyAlignment="1">
      <alignment horizontal="center" vertical="center"/>
    </xf>
    <xf numFmtId="176" fontId="16" fillId="0" borderId="9" xfId="0" applyNumberFormat="1" applyFont="1" applyFill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right" vertical="center"/>
    </xf>
    <xf numFmtId="176" fontId="16" fillId="0" borderId="9" xfId="0" applyNumberFormat="1" applyFont="1" applyFill="1" applyBorder="1" applyAlignment="1">
      <alignment horizontal="right" vertical="center"/>
    </xf>
    <xf numFmtId="176" fontId="16" fillId="0" borderId="12" xfId="0" applyNumberFormat="1" applyFont="1" applyFill="1" applyBorder="1" applyAlignment="1">
      <alignment horizontal="center" vertical="center"/>
    </xf>
    <xf numFmtId="176" fontId="16" fillId="0" borderId="12" xfId="4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6" fillId="0" borderId="5" xfId="0" applyNumberFormat="1" applyFont="1" applyBorder="1" applyAlignment="1">
      <alignment horizontal="center" vertical="center"/>
    </xf>
    <xf numFmtId="176" fontId="16" fillId="0" borderId="18" xfId="0" applyNumberFormat="1" applyFont="1" applyBorder="1" applyAlignment="1">
      <alignment horizontal="center" vertical="center"/>
    </xf>
    <xf numFmtId="176" fontId="16" fillId="0" borderId="14" xfId="0" applyNumberFormat="1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176" fontId="16" fillId="0" borderId="18" xfId="4" applyNumberFormat="1" applyFont="1" applyBorder="1" applyAlignment="1">
      <alignment horizontal="right" vertical="center"/>
    </xf>
    <xf numFmtId="41" fontId="16" fillId="0" borderId="23" xfId="6" applyFont="1" applyBorder="1" applyAlignment="1">
      <alignment horizontal="center" vertical="center"/>
    </xf>
    <xf numFmtId="176" fontId="16" fillId="0" borderId="16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6" fillId="0" borderId="13" xfId="0" applyNumberFormat="1" applyFont="1" applyFill="1" applyBorder="1" applyAlignment="1">
      <alignment horizontal="center" vertical="center"/>
    </xf>
    <xf numFmtId="0" fontId="16" fillId="0" borderId="74" xfId="0" applyFont="1" applyFill="1" applyBorder="1" applyAlignment="1">
      <alignment horizontal="center" vertical="center"/>
    </xf>
    <xf numFmtId="0" fontId="16" fillId="0" borderId="46" xfId="0" applyFont="1" applyFill="1" applyBorder="1" applyAlignment="1">
      <alignment horizontal="center" vertical="center"/>
    </xf>
    <xf numFmtId="0" fontId="16" fillId="0" borderId="73" xfId="0" applyFont="1" applyFill="1" applyBorder="1" applyAlignment="1">
      <alignment horizontal="center" vertical="center"/>
    </xf>
    <xf numFmtId="176" fontId="16" fillId="0" borderId="5" xfId="4" applyNumberFormat="1" applyFont="1" applyFill="1" applyBorder="1" applyAlignment="1">
      <alignment horizontal="center" vertical="center"/>
    </xf>
    <xf numFmtId="176" fontId="16" fillId="0" borderId="18" xfId="4" applyNumberFormat="1" applyFont="1" applyFill="1" applyBorder="1" applyAlignment="1">
      <alignment horizontal="center" vertical="center"/>
    </xf>
    <xf numFmtId="41" fontId="16" fillId="0" borderId="13" xfId="6" applyFont="1" applyFill="1" applyBorder="1" applyAlignment="1">
      <alignment horizontal="center" vertical="center"/>
    </xf>
    <xf numFmtId="176" fontId="16" fillId="0" borderId="12" xfId="4" applyNumberFormat="1" applyFont="1" applyFill="1" applyBorder="1" applyAlignment="1">
      <alignment vertical="center"/>
    </xf>
    <xf numFmtId="176" fontId="16" fillId="0" borderId="3" xfId="4" applyNumberFormat="1" applyFont="1" applyFill="1" applyBorder="1" applyAlignment="1">
      <alignment vertical="center"/>
    </xf>
    <xf numFmtId="41" fontId="16" fillId="0" borderId="10" xfId="6" applyFont="1" applyFill="1" applyBorder="1" applyAlignment="1">
      <alignment horizontal="center" vertical="center"/>
    </xf>
    <xf numFmtId="176" fontId="16" fillId="0" borderId="9" xfId="4" applyNumberFormat="1" applyFont="1" applyFill="1" applyBorder="1" applyAlignment="1">
      <alignment vertical="center"/>
    </xf>
    <xf numFmtId="177" fontId="16" fillId="0" borderId="4" xfId="0" applyNumberFormat="1" applyFont="1" applyFill="1" applyBorder="1" applyAlignment="1">
      <alignment vertical="center"/>
    </xf>
    <xf numFmtId="177" fontId="16" fillId="0" borderId="10" xfId="0" applyNumberFormat="1" applyFont="1" applyFill="1" applyBorder="1" applyAlignment="1">
      <alignment vertical="center"/>
    </xf>
    <xf numFmtId="176" fontId="16" fillId="0" borderId="3" xfId="0" applyNumberFormat="1" applyFont="1" applyFill="1" applyBorder="1" applyAlignment="1">
      <alignment vertical="center"/>
    </xf>
    <xf numFmtId="176" fontId="16" fillId="0" borderId="9" xfId="0" applyNumberFormat="1" applyFont="1" applyFill="1" applyBorder="1" applyAlignment="1">
      <alignment vertical="center"/>
    </xf>
    <xf numFmtId="0" fontId="0" fillId="0" borderId="46" xfId="0" applyFont="1" applyFill="1" applyBorder="1" applyAlignment="1">
      <alignment vertical="center"/>
    </xf>
    <xf numFmtId="177" fontId="16" fillId="0" borderId="13" xfId="0" applyNumberFormat="1" applyFont="1" applyFill="1" applyBorder="1" applyAlignment="1">
      <alignment vertical="center"/>
    </xf>
    <xf numFmtId="176" fontId="16" fillId="0" borderId="9" xfId="4" applyNumberFormat="1" applyFont="1" applyBorder="1" applyAlignment="1">
      <alignment horizontal="right" vertical="center"/>
    </xf>
    <xf numFmtId="0" fontId="20" fillId="4" borderId="62" xfId="0" applyFont="1" applyFill="1" applyBorder="1" applyAlignment="1">
      <alignment horizontal="center" vertical="center"/>
    </xf>
    <xf numFmtId="0" fontId="20" fillId="4" borderId="63" xfId="0" applyFont="1" applyFill="1" applyBorder="1" applyAlignment="1">
      <alignment horizontal="center" vertical="center"/>
    </xf>
    <xf numFmtId="0" fontId="16" fillId="0" borderId="83" xfId="0" applyFont="1" applyFill="1" applyBorder="1" applyAlignment="1">
      <alignment horizontal="center" vertical="center"/>
    </xf>
    <xf numFmtId="41" fontId="16" fillId="0" borderId="84" xfId="6" applyFont="1" applyFill="1" applyBorder="1" applyAlignment="1">
      <alignment horizontal="center" vertical="center"/>
    </xf>
    <xf numFmtId="176" fontId="16" fillId="0" borderId="3" xfId="4" applyNumberFormat="1" applyFont="1" applyFill="1" applyBorder="1" applyAlignment="1">
      <alignment horizontal="center" vertical="center"/>
    </xf>
    <xf numFmtId="176" fontId="16" fillId="0" borderId="6" xfId="4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76" fontId="16" fillId="0" borderId="12" xfId="4" applyNumberFormat="1" applyFont="1" applyFill="1" applyBorder="1" applyAlignment="1">
      <alignment horizontal="center" vertical="center"/>
    </xf>
    <xf numFmtId="176" fontId="16" fillId="0" borderId="9" xfId="4" applyNumberFormat="1" applyFont="1" applyFill="1" applyBorder="1" applyAlignment="1">
      <alignment horizontal="center" vertical="center"/>
    </xf>
    <xf numFmtId="41" fontId="16" fillId="0" borderId="13" xfId="6" applyFont="1" applyBorder="1" applyAlignment="1">
      <alignment horizontal="center" vertical="center" wrapText="1"/>
    </xf>
    <xf numFmtId="41" fontId="16" fillId="0" borderId="4" xfId="6" applyFont="1" applyBorder="1" applyAlignment="1">
      <alignment horizontal="center" vertical="center" wrapText="1"/>
    </xf>
    <xf numFmtId="41" fontId="16" fillId="0" borderId="10" xfId="6" applyFont="1" applyBorder="1" applyAlignment="1">
      <alignment horizontal="center" vertical="center" wrapText="1"/>
    </xf>
    <xf numFmtId="41" fontId="16" fillId="0" borderId="4" xfId="6" applyFont="1" applyBorder="1">
      <alignment vertical="center"/>
    </xf>
    <xf numFmtId="41" fontId="16" fillId="0" borderId="10" xfId="6" applyFont="1" applyBorder="1">
      <alignment vertical="center"/>
    </xf>
    <xf numFmtId="176" fontId="16" fillId="0" borderId="12" xfId="4" applyNumberFormat="1" applyFont="1" applyBorder="1">
      <alignment vertical="center"/>
    </xf>
    <xf numFmtId="176" fontId="16" fillId="0" borderId="3" xfId="4" applyNumberFormat="1" applyFont="1" applyBorder="1">
      <alignment vertical="center"/>
    </xf>
    <xf numFmtId="41" fontId="16" fillId="0" borderId="13" xfId="6" applyFont="1" applyBorder="1">
      <alignment vertical="center"/>
    </xf>
    <xf numFmtId="177" fontId="16" fillId="0" borderId="13" xfId="0" applyNumberFormat="1" applyFont="1" applyFill="1" applyBorder="1">
      <alignment vertical="center"/>
    </xf>
    <xf numFmtId="177" fontId="16" fillId="0" borderId="4" xfId="0" applyNumberFormat="1" applyFont="1" applyFill="1" applyBorder="1">
      <alignment vertical="center"/>
    </xf>
    <xf numFmtId="177" fontId="16" fillId="0" borderId="10" xfId="0" applyNumberFormat="1" applyFont="1" applyFill="1" applyBorder="1">
      <alignment vertical="center"/>
    </xf>
    <xf numFmtId="176" fontId="16" fillId="0" borderId="12" xfId="4" applyNumberFormat="1" applyFont="1" applyBorder="1" applyAlignment="1">
      <alignment vertical="center"/>
    </xf>
    <xf numFmtId="176" fontId="16" fillId="0" borderId="3" xfId="4" applyNumberFormat="1" applyFont="1" applyBorder="1" applyAlignment="1">
      <alignment vertical="center"/>
    </xf>
    <xf numFmtId="176" fontId="16" fillId="0" borderId="9" xfId="4" applyNumberFormat="1" applyFont="1" applyBorder="1" applyAlignment="1">
      <alignment vertical="center"/>
    </xf>
    <xf numFmtId="41" fontId="16" fillId="0" borderId="13" xfId="6" applyFont="1" applyFill="1" applyBorder="1" applyAlignment="1">
      <alignment horizontal="center" vertical="center" wrapText="1"/>
    </xf>
    <xf numFmtId="41" fontId="16" fillId="0" borderId="4" xfId="6" applyFont="1" applyFill="1" applyBorder="1" applyAlignment="1">
      <alignment horizontal="center" vertical="center" wrapText="1"/>
    </xf>
    <xf numFmtId="41" fontId="16" fillId="0" borderId="10" xfId="6" applyFont="1" applyFill="1" applyBorder="1" applyAlignment="1">
      <alignment horizontal="center" vertical="center" wrapText="1"/>
    </xf>
    <xf numFmtId="177" fontId="16" fillId="0" borderId="4" xfId="0" applyNumberFormat="1" applyFont="1" applyBorder="1">
      <alignment vertical="center"/>
    </xf>
    <xf numFmtId="177" fontId="16" fillId="0" borderId="10" xfId="0" applyNumberFormat="1" applyFont="1" applyBorder="1">
      <alignment vertical="center"/>
    </xf>
    <xf numFmtId="176" fontId="16" fillId="0" borderId="3" xfId="0" applyNumberFormat="1" applyFont="1" applyBorder="1">
      <alignment vertical="center"/>
    </xf>
    <xf numFmtId="176" fontId="16" fillId="0" borderId="9" xfId="0" applyNumberFormat="1" applyFont="1" applyBorder="1">
      <alignment vertical="center"/>
    </xf>
    <xf numFmtId="176" fontId="16" fillId="0" borderId="9" xfId="4" applyNumberFormat="1" applyFont="1" applyBorder="1">
      <alignment vertical="center"/>
    </xf>
    <xf numFmtId="176" fontId="16" fillId="0" borderId="3" xfId="4" applyNumberFormat="1" applyFont="1" applyFill="1" applyBorder="1">
      <alignment vertical="center"/>
    </xf>
    <xf numFmtId="176" fontId="16" fillId="0" borderId="9" xfId="4" applyNumberFormat="1" applyFont="1" applyFill="1" applyBorder="1">
      <alignment vertical="center"/>
    </xf>
    <xf numFmtId="176" fontId="16" fillId="0" borderId="12" xfId="4" applyNumberFormat="1" applyFont="1" applyFill="1" applyBorder="1">
      <alignment vertical="center"/>
    </xf>
    <xf numFmtId="177" fontId="16" fillId="0" borderId="4" xfId="0" applyNumberFormat="1" applyFont="1" applyFill="1" applyBorder="1" applyAlignment="1">
      <alignment horizontal="right" vertical="center"/>
    </xf>
    <xf numFmtId="177" fontId="16" fillId="0" borderId="10" xfId="0" applyNumberFormat="1" applyFont="1" applyFill="1" applyBorder="1" applyAlignment="1">
      <alignment horizontal="right" vertical="center"/>
    </xf>
    <xf numFmtId="0" fontId="16" fillId="0" borderId="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176" fontId="16" fillId="0" borderId="12" xfId="0" applyNumberFormat="1" applyFont="1" applyBorder="1">
      <alignment vertical="center"/>
    </xf>
    <xf numFmtId="176" fontId="16" fillId="0" borderId="12" xfId="4" applyNumberFormat="1" applyFont="1" applyFill="1" applyBorder="1" applyAlignment="1">
      <alignment horizontal="right" vertical="center"/>
    </xf>
    <xf numFmtId="176" fontId="16" fillId="0" borderId="9" xfId="4" applyNumberFormat="1" applyFont="1" applyFill="1" applyBorder="1" applyAlignment="1">
      <alignment horizontal="right" vertical="center"/>
    </xf>
    <xf numFmtId="177" fontId="16" fillId="0" borderId="13" xfId="0" applyNumberFormat="1" applyFont="1" applyFill="1" applyBorder="1" applyAlignment="1">
      <alignment horizontal="right" vertical="center"/>
    </xf>
    <xf numFmtId="41" fontId="16" fillId="0" borderId="13" xfId="6" applyFont="1" applyBorder="1" applyAlignment="1">
      <alignment horizontal="right" vertical="center"/>
    </xf>
    <xf numFmtId="41" fontId="16" fillId="0" borderId="4" xfId="6" applyFont="1" applyBorder="1" applyAlignment="1">
      <alignment horizontal="right" vertical="center"/>
    </xf>
    <xf numFmtId="0" fontId="13" fillId="3" borderId="25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177" fontId="16" fillId="0" borderId="4" xfId="0" applyNumberFormat="1" applyFont="1" applyBorder="1" applyAlignment="1">
      <alignment vertical="center"/>
    </xf>
    <xf numFmtId="176" fontId="16" fillId="0" borderId="3" xfId="0" applyNumberFormat="1" applyFont="1" applyBorder="1" applyAlignment="1">
      <alignment vertical="center"/>
    </xf>
    <xf numFmtId="0" fontId="0" fillId="0" borderId="4" xfId="0" applyFont="1" applyBorder="1">
      <alignment vertical="center"/>
    </xf>
    <xf numFmtId="0" fontId="16" fillId="0" borderId="1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9" xfId="0" applyFont="1" applyBorder="1">
      <alignment vertical="center"/>
    </xf>
    <xf numFmtId="0" fontId="22" fillId="0" borderId="2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</cellXfs>
  <cellStyles count="680">
    <cellStyle name="%" xfId="657"/>
    <cellStyle name="% 2 2" xfId="658"/>
    <cellStyle name="%_COSTA FY 2013_DAY BY DAY_030412" xfId="659"/>
    <cellStyle name="%_COSTA FY 2013_DAY BY DAY_030412 MAGICA CLASSICA 050612 2 2" xfId="660"/>
    <cellStyle name="%_COSTA FY 2013_DAY BY DAY_ATL VIC 030412  150612" xfId="661"/>
    <cellStyle name="%_COSTA FY 2013_DAY BY DAY_ATL VIC 030412  150612 2_COSTA FY 2014_DAY BY DAY_DRAFT_211212_FEDE_INTEGRATO_2" xfId="662"/>
    <cellStyle name="%_COSTA FY 2013_DAY BY DAY_ATL VIC 030412  150612_COSTA Nov 13 - Feb 15_DAY BY DAY ASIA - AT v181212" xfId="663"/>
    <cellStyle name="20% - アクセント 1 10" xfId="19"/>
    <cellStyle name="20% - アクセント 1 11" xfId="20"/>
    <cellStyle name="20% - アクセント 1 2" xfId="21"/>
    <cellStyle name="20% - アクセント 1 3" xfId="22"/>
    <cellStyle name="20% - アクセント 1 4" xfId="23"/>
    <cellStyle name="20% - アクセント 1 5" xfId="24"/>
    <cellStyle name="20% - アクセント 1 6" xfId="25"/>
    <cellStyle name="20% - アクセント 1 7" xfId="26"/>
    <cellStyle name="20% - アクセント 1 8" xfId="27"/>
    <cellStyle name="20% - アクセント 1 9" xfId="28"/>
    <cellStyle name="20% - アクセント 2 10" xfId="29"/>
    <cellStyle name="20% - アクセント 2 11" xfId="30"/>
    <cellStyle name="20% - アクセント 2 2" xfId="31"/>
    <cellStyle name="20% - アクセント 2 3" xfId="32"/>
    <cellStyle name="20% - アクセント 2 4" xfId="33"/>
    <cellStyle name="20% - アクセント 2 5" xfId="34"/>
    <cellStyle name="20% - アクセント 2 6" xfId="35"/>
    <cellStyle name="20% - アクセント 2 7" xfId="36"/>
    <cellStyle name="20% - アクセント 2 8" xfId="37"/>
    <cellStyle name="20% - アクセント 2 9" xfId="38"/>
    <cellStyle name="20% - アクセント 3 10" xfId="39"/>
    <cellStyle name="20% - アクセント 3 11" xfId="40"/>
    <cellStyle name="20% - アクセント 3 2" xfId="41"/>
    <cellStyle name="20% - アクセント 3 3" xfId="42"/>
    <cellStyle name="20% - アクセント 3 4" xfId="43"/>
    <cellStyle name="20% - アクセント 3 5" xfId="44"/>
    <cellStyle name="20% - アクセント 3 6" xfId="45"/>
    <cellStyle name="20% - アクセント 3 7" xfId="46"/>
    <cellStyle name="20% - アクセント 3 8" xfId="47"/>
    <cellStyle name="20% - アクセント 3 9" xfId="48"/>
    <cellStyle name="20% - アクセント 4 10" xfId="49"/>
    <cellStyle name="20% - アクセント 4 11" xfId="50"/>
    <cellStyle name="20% - アクセント 4 2" xfId="51"/>
    <cellStyle name="20% - アクセント 4 3" xfId="52"/>
    <cellStyle name="20% - アクセント 4 4" xfId="53"/>
    <cellStyle name="20% - アクセント 4 5" xfId="54"/>
    <cellStyle name="20% - アクセント 4 6" xfId="55"/>
    <cellStyle name="20% - アクセント 4 7" xfId="56"/>
    <cellStyle name="20% - アクセント 4 8" xfId="57"/>
    <cellStyle name="20% - アクセント 4 9" xfId="58"/>
    <cellStyle name="20% - アクセント 5 10" xfId="59"/>
    <cellStyle name="20% - アクセント 5 11" xfId="60"/>
    <cellStyle name="20% - アクセント 5 2" xfId="61"/>
    <cellStyle name="20% - アクセント 5 3" xfId="62"/>
    <cellStyle name="20% - アクセント 5 4" xfId="63"/>
    <cellStyle name="20% - アクセント 5 5" xfId="64"/>
    <cellStyle name="20% - アクセント 5 6" xfId="65"/>
    <cellStyle name="20% - アクセント 5 7" xfId="66"/>
    <cellStyle name="20% - アクセント 5 8" xfId="67"/>
    <cellStyle name="20% - アクセント 5 9" xfId="68"/>
    <cellStyle name="20% - アクセント 6 10" xfId="69"/>
    <cellStyle name="20% - アクセント 6 11" xfId="70"/>
    <cellStyle name="20% - アクセント 6 2" xfId="71"/>
    <cellStyle name="20% - アクセント 6 3" xfId="72"/>
    <cellStyle name="20% - アクセント 6 4" xfId="73"/>
    <cellStyle name="20% - アクセント 6 5" xfId="74"/>
    <cellStyle name="20% - アクセント 6 6" xfId="75"/>
    <cellStyle name="20% - アクセント 6 7" xfId="76"/>
    <cellStyle name="20% - アクセント 6 8" xfId="77"/>
    <cellStyle name="20% - アクセント 6 9" xfId="78"/>
    <cellStyle name="40% - アクセント 1 10" xfId="79"/>
    <cellStyle name="40% - アクセント 1 11" xfId="80"/>
    <cellStyle name="40% - アクセント 1 2" xfId="81"/>
    <cellStyle name="40% - アクセント 1 3" xfId="82"/>
    <cellStyle name="40% - アクセント 1 4" xfId="83"/>
    <cellStyle name="40% - アクセント 1 5" xfId="84"/>
    <cellStyle name="40% - アクセント 1 6" xfId="85"/>
    <cellStyle name="40% - アクセント 1 7" xfId="86"/>
    <cellStyle name="40% - アクセント 1 8" xfId="87"/>
    <cellStyle name="40% - アクセント 1 9" xfId="88"/>
    <cellStyle name="40% - アクセント 2 10" xfId="89"/>
    <cellStyle name="40% - アクセント 2 11" xfId="90"/>
    <cellStyle name="40% - アクセント 2 2" xfId="91"/>
    <cellStyle name="40% - アクセント 2 3" xfId="92"/>
    <cellStyle name="40% - アクセント 2 4" xfId="93"/>
    <cellStyle name="40% - アクセント 2 5" xfId="94"/>
    <cellStyle name="40% - アクセント 2 6" xfId="95"/>
    <cellStyle name="40% - アクセント 2 7" xfId="96"/>
    <cellStyle name="40% - アクセント 2 8" xfId="97"/>
    <cellStyle name="40% - アクセント 2 9" xfId="98"/>
    <cellStyle name="40% - アクセント 3 10" xfId="99"/>
    <cellStyle name="40% - アクセント 3 11" xfId="100"/>
    <cellStyle name="40% - アクセント 3 2" xfId="101"/>
    <cellStyle name="40% - アクセント 3 3" xfId="102"/>
    <cellStyle name="40% - アクセント 3 4" xfId="103"/>
    <cellStyle name="40% - アクセント 3 5" xfId="104"/>
    <cellStyle name="40% - アクセント 3 6" xfId="105"/>
    <cellStyle name="40% - アクセント 3 7" xfId="106"/>
    <cellStyle name="40% - アクセント 3 8" xfId="107"/>
    <cellStyle name="40% - アクセント 3 9" xfId="108"/>
    <cellStyle name="40% - アクセント 4 10" xfId="109"/>
    <cellStyle name="40% - アクセント 4 11" xfId="110"/>
    <cellStyle name="40% - アクセント 4 2" xfId="111"/>
    <cellStyle name="40% - アクセント 4 3" xfId="112"/>
    <cellStyle name="40% - アクセント 4 4" xfId="113"/>
    <cellStyle name="40% - アクセント 4 5" xfId="114"/>
    <cellStyle name="40% - アクセント 4 6" xfId="115"/>
    <cellStyle name="40% - アクセント 4 7" xfId="116"/>
    <cellStyle name="40% - アクセント 4 8" xfId="117"/>
    <cellStyle name="40% - アクセント 4 9" xfId="118"/>
    <cellStyle name="40% - アクセント 5 10" xfId="119"/>
    <cellStyle name="40% - アクセント 5 11" xfId="120"/>
    <cellStyle name="40% - アクセント 5 2" xfId="121"/>
    <cellStyle name="40% - アクセント 5 3" xfId="122"/>
    <cellStyle name="40% - アクセント 5 4" xfId="123"/>
    <cellStyle name="40% - アクセント 5 5" xfId="124"/>
    <cellStyle name="40% - アクセント 5 6" xfId="125"/>
    <cellStyle name="40% - アクセント 5 7" xfId="126"/>
    <cellStyle name="40% - アクセント 5 8" xfId="127"/>
    <cellStyle name="40% - アクセント 5 9" xfId="128"/>
    <cellStyle name="40% - アクセント 6 10" xfId="129"/>
    <cellStyle name="40% - アクセント 6 11" xfId="130"/>
    <cellStyle name="40% - アクセント 6 2" xfId="131"/>
    <cellStyle name="40% - アクセント 6 3" xfId="132"/>
    <cellStyle name="40% - アクセント 6 4" xfId="133"/>
    <cellStyle name="40% - アクセント 6 5" xfId="134"/>
    <cellStyle name="40% - アクセント 6 6" xfId="135"/>
    <cellStyle name="40% - アクセント 6 7" xfId="136"/>
    <cellStyle name="40% - アクセント 6 8" xfId="137"/>
    <cellStyle name="40% - アクセント 6 9" xfId="138"/>
    <cellStyle name="60% - アクセント 1 10" xfId="139"/>
    <cellStyle name="60% - アクセント 1 11" xfId="140"/>
    <cellStyle name="60% - アクセント 1 2" xfId="141"/>
    <cellStyle name="60% - アクセント 1 3" xfId="142"/>
    <cellStyle name="60% - アクセント 1 4" xfId="143"/>
    <cellStyle name="60% - アクセント 1 5" xfId="144"/>
    <cellStyle name="60% - アクセント 1 6" xfId="145"/>
    <cellStyle name="60% - アクセント 1 7" xfId="146"/>
    <cellStyle name="60% - アクセント 1 8" xfId="147"/>
    <cellStyle name="60% - アクセント 1 9" xfId="148"/>
    <cellStyle name="60% - アクセント 2 10" xfId="149"/>
    <cellStyle name="60% - アクセント 2 11" xfId="150"/>
    <cellStyle name="60% - アクセント 2 2" xfId="151"/>
    <cellStyle name="60% - アクセント 2 3" xfId="152"/>
    <cellStyle name="60% - アクセント 2 4" xfId="153"/>
    <cellStyle name="60% - アクセント 2 5" xfId="154"/>
    <cellStyle name="60% - アクセント 2 6" xfId="155"/>
    <cellStyle name="60% - アクセント 2 7" xfId="156"/>
    <cellStyle name="60% - アクセント 2 8" xfId="157"/>
    <cellStyle name="60% - アクセント 2 9" xfId="158"/>
    <cellStyle name="60% - アクセント 3 10" xfId="159"/>
    <cellStyle name="60% - アクセント 3 11" xfId="160"/>
    <cellStyle name="60% - アクセント 3 2" xfId="161"/>
    <cellStyle name="60% - アクセント 3 3" xfId="162"/>
    <cellStyle name="60% - アクセント 3 4" xfId="163"/>
    <cellStyle name="60% - アクセント 3 5" xfId="164"/>
    <cellStyle name="60% - アクセント 3 6" xfId="165"/>
    <cellStyle name="60% - アクセント 3 7" xfId="166"/>
    <cellStyle name="60% - アクセント 3 8" xfId="167"/>
    <cellStyle name="60% - アクセント 3 9" xfId="168"/>
    <cellStyle name="60% - アクセント 4 10" xfId="169"/>
    <cellStyle name="60% - アクセント 4 11" xfId="170"/>
    <cellStyle name="60% - アクセント 4 2" xfId="171"/>
    <cellStyle name="60% - アクセント 4 3" xfId="172"/>
    <cellStyle name="60% - アクセント 4 4" xfId="173"/>
    <cellStyle name="60% - アクセント 4 5" xfId="174"/>
    <cellStyle name="60% - アクセント 4 6" xfId="175"/>
    <cellStyle name="60% - アクセント 4 7" xfId="176"/>
    <cellStyle name="60% - アクセント 4 8" xfId="177"/>
    <cellStyle name="60% - アクセント 4 9" xfId="178"/>
    <cellStyle name="60% - アクセント 5 10" xfId="179"/>
    <cellStyle name="60% - アクセント 5 11" xfId="180"/>
    <cellStyle name="60% - アクセント 5 2" xfId="181"/>
    <cellStyle name="60% - アクセント 5 3" xfId="182"/>
    <cellStyle name="60% - アクセント 5 4" xfId="183"/>
    <cellStyle name="60% - アクセント 5 5" xfId="184"/>
    <cellStyle name="60% - アクセント 5 6" xfId="185"/>
    <cellStyle name="60% - アクセント 5 7" xfId="186"/>
    <cellStyle name="60% - アクセント 5 8" xfId="187"/>
    <cellStyle name="60% - アクセント 5 9" xfId="188"/>
    <cellStyle name="60% - アクセント 6 10" xfId="189"/>
    <cellStyle name="60% - アクセント 6 11" xfId="190"/>
    <cellStyle name="60% - アクセント 6 2" xfId="191"/>
    <cellStyle name="60% - アクセント 6 3" xfId="192"/>
    <cellStyle name="60% - アクセント 6 4" xfId="193"/>
    <cellStyle name="60% - アクセント 6 5" xfId="194"/>
    <cellStyle name="60% - アクセント 6 6" xfId="195"/>
    <cellStyle name="60% - アクセント 6 7" xfId="196"/>
    <cellStyle name="60% - アクセント 6 8" xfId="197"/>
    <cellStyle name="60% - アクセント 6 9" xfId="198"/>
    <cellStyle name="Normal 3" xfId="1"/>
    <cellStyle name="Normal 6" xfId="2"/>
    <cellStyle name="Normal_7 2" xfId="3"/>
    <cellStyle name="Normale_Deployment 2013 1st b" xfId="664"/>
    <cellStyle name="アクセント 1 10" xfId="199"/>
    <cellStyle name="アクセント 1 11" xfId="200"/>
    <cellStyle name="アクセント 1 2" xfId="201"/>
    <cellStyle name="アクセント 1 3" xfId="202"/>
    <cellStyle name="アクセント 1 4" xfId="203"/>
    <cellStyle name="アクセント 1 5" xfId="204"/>
    <cellStyle name="アクセント 1 6" xfId="205"/>
    <cellStyle name="アクセント 1 7" xfId="206"/>
    <cellStyle name="アクセント 1 8" xfId="207"/>
    <cellStyle name="アクセント 1 9" xfId="208"/>
    <cellStyle name="アクセント 2 10" xfId="209"/>
    <cellStyle name="アクセント 2 11" xfId="210"/>
    <cellStyle name="アクセント 2 2" xfId="211"/>
    <cellStyle name="アクセント 2 3" xfId="212"/>
    <cellStyle name="アクセント 2 4" xfId="213"/>
    <cellStyle name="アクセント 2 5" xfId="214"/>
    <cellStyle name="アクセント 2 6" xfId="215"/>
    <cellStyle name="アクセント 2 7" xfId="216"/>
    <cellStyle name="アクセント 2 8" xfId="217"/>
    <cellStyle name="アクセント 2 9" xfId="218"/>
    <cellStyle name="アクセント 3 10" xfId="219"/>
    <cellStyle name="アクセント 3 11" xfId="220"/>
    <cellStyle name="アクセント 3 2" xfId="221"/>
    <cellStyle name="アクセント 3 3" xfId="222"/>
    <cellStyle name="アクセント 3 4" xfId="223"/>
    <cellStyle name="アクセント 3 5" xfId="224"/>
    <cellStyle name="アクセント 3 6" xfId="225"/>
    <cellStyle name="アクセント 3 7" xfId="226"/>
    <cellStyle name="アクセント 3 8" xfId="227"/>
    <cellStyle name="アクセント 3 9" xfId="228"/>
    <cellStyle name="アクセント 4 10" xfId="229"/>
    <cellStyle name="アクセント 4 11" xfId="230"/>
    <cellStyle name="アクセント 4 2" xfId="231"/>
    <cellStyle name="アクセント 4 3" xfId="232"/>
    <cellStyle name="アクセント 4 4" xfId="233"/>
    <cellStyle name="アクセント 4 5" xfId="234"/>
    <cellStyle name="アクセント 4 6" xfId="235"/>
    <cellStyle name="アクセント 4 7" xfId="236"/>
    <cellStyle name="アクセント 4 8" xfId="237"/>
    <cellStyle name="アクセント 4 9" xfId="238"/>
    <cellStyle name="アクセント 5 10" xfId="239"/>
    <cellStyle name="アクセント 5 11" xfId="240"/>
    <cellStyle name="アクセント 5 2" xfId="241"/>
    <cellStyle name="アクセント 5 3" xfId="242"/>
    <cellStyle name="アクセント 5 4" xfId="243"/>
    <cellStyle name="アクセント 5 5" xfId="244"/>
    <cellStyle name="アクセント 5 6" xfId="245"/>
    <cellStyle name="アクセント 5 7" xfId="246"/>
    <cellStyle name="アクセント 5 8" xfId="247"/>
    <cellStyle name="アクセント 5 9" xfId="248"/>
    <cellStyle name="アクセント 6 10" xfId="249"/>
    <cellStyle name="アクセント 6 11" xfId="250"/>
    <cellStyle name="アクセント 6 2" xfId="251"/>
    <cellStyle name="アクセント 6 3" xfId="252"/>
    <cellStyle name="アクセント 6 4" xfId="253"/>
    <cellStyle name="アクセント 6 5" xfId="254"/>
    <cellStyle name="アクセント 6 6" xfId="255"/>
    <cellStyle name="アクセント 6 7" xfId="256"/>
    <cellStyle name="アクセント 6 8" xfId="257"/>
    <cellStyle name="アクセント 6 9" xfId="258"/>
    <cellStyle name="タイトル 10" xfId="259"/>
    <cellStyle name="タイトル 11" xfId="260"/>
    <cellStyle name="タイトル 2" xfId="261"/>
    <cellStyle name="タイトル 3" xfId="262"/>
    <cellStyle name="タイトル 4" xfId="263"/>
    <cellStyle name="タイトル 5" xfId="264"/>
    <cellStyle name="タイトル 6" xfId="265"/>
    <cellStyle name="タイトル 7" xfId="266"/>
    <cellStyle name="タイトル 8" xfId="267"/>
    <cellStyle name="タイトル 9" xfId="268"/>
    <cellStyle name="チェック セル 10" xfId="269"/>
    <cellStyle name="チェック セル 11" xfId="270"/>
    <cellStyle name="チェック セル 2" xfId="271"/>
    <cellStyle name="チェック セル 3" xfId="272"/>
    <cellStyle name="チェック セル 4" xfId="273"/>
    <cellStyle name="チェック セル 5" xfId="274"/>
    <cellStyle name="チェック セル 6" xfId="275"/>
    <cellStyle name="チェック セル 7" xfId="276"/>
    <cellStyle name="チェック セル 8" xfId="277"/>
    <cellStyle name="チェック セル 9" xfId="278"/>
    <cellStyle name="どちらでもない 10" xfId="279"/>
    <cellStyle name="どちらでもない 11" xfId="280"/>
    <cellStyle name="どちらでもない 2" xfId="281"/>
    <cellStyle name="どちらでもない 3" xfId="282"/>
    <cellStyle name="どちらでもない 4" xfId="283"/>
    <cellStyle name="どちらでもない 5" xfId="284"/>
    <cellStyle name="どちらでもない 6" xfId="285"/>
    <cellStyle name="どちらでもない 7" xfId="286"/>
    <cellStyle name="どちらでもない 8" xfId="287"/>
    <cellStyle name="どちらでもない 9" xfId="288"/>
    <cellStyle name="パーセント 2" xfId="12"/>
    <cellStyle name="パーセント 3" xfId="289"/>
    <cellStyle name="メモ 10" xfId="290"/>
    <cellStyle name="メモ 11" xfId="291"/>
    <cellStyle name="メモ 2" xfId="292"/>
    <cellStyle name="メモ 3" xfId="293"/>
    <cellStyle name="メモ 4" xfId="294"/>
    <cellStyle name="メモ 5" xfId="295"/>
    <cellStyle name="メモ 6" xfId="296"/>
    <cellStyle name="メモ 7" xfId="297"/>
    <cellStyle name="メモ 8" xfId="298"/>
    <cellStyle name="メモ 9" xfId="299"/>
    <cellStyle name="リンク セル 10" xfId="300"/>
    <cellStyle name="リンク セル 11" xfId="301"/>
    <cellStyle name="リンク セル 2" xfId="302"/>
    <cellStyle name="リンク セル 3" xfId="303"/>
    <cellStyle name="リンク セル 4" xfId="304"/>
    <cellStyle name="リンク セル 5" xfId="305"/>
    <cellStyle name="リンク セル 6" xfId="306"/>
    <cellStyle name="リンク セル 7" xfId="307"/>
    <cellStyle name="リンク セル 8" xfId="308"/>
    <cellStyle name="リンク セル 9" xfId="309"/>
    <cellStyle name="見出し 1 10" xfId="367"/>
    <cellStyle name="見出し 1 11" xfId="368"/>
    <cellStyle name="見出し 1 2" xfId="369"/>
    <cellStyle name="見出し 1 3" xfId="370"/>
    <cellStyle name="見出し 1 4" xfId="371"/>
    <cellStyle name="見出し 1 5" xfId="372"/>
    <cellStyle name="見出し 1 6" xfId="373"/>
    <cellStyle name="見出し 1 7" xfId="374"/>
    <cellStyle name="見出し 1 8" xfId="375"/>
    <cellStyle name="見出し 1 9" xfId="376"/>
    <cellStyle name="見出し 2 10" xfId="377"/>
    <cellStyle name="見出し 2 11" xfId="378"/>
    <cellStyle name="見出し 2 2" xfId="379"/>
    <cellStyle name="見出し 2 3" xfId="380"/>
    <cellStyle name="見出し 2 4" xfId="381"/>
    <cellStyle name="見出し 2 5" xfId="382"/>
    <cellStyle name="見出し 2 6" xfId="383"/>
    <cellStyle name="見出し 2 7" xfId="384"/>
    <cellStyle name="見出し 2 8" xfId="385"/>
    <cellStyle name="見出し 2 9" xfId="386"/>
    <cellStyle name="見出し 3 10" xfId="387"/>
    <cellStyle name="見出し 3 11" xfId="388"/>
    <cellStyle name="見出し 3 2" xfId="389"/>
    <cellStyle name="見出し 3 3" xfId="390"/>
    <cellStyle name="見出し 3 4" xfId="391"/>
    <cellStyle name="見出し 3 5" xfId="392"/>
    <cellStyle name="見出し 3 6" xfId="393"/>
    <cellStyle name="見出し 3 7" xfId="394"/>
    <cellStyle name="見出し 3 8" xfId="395"/>
    <cellStyle name="見出し 3 9" xfId="396"/>
    <cellStyle name="見出し 4 10" xfId="397"/>
    <cellStyle name="見出し 4 11" xfId="398"/>
    <cellStyle name="見出し 4 2" xfId="399"/>
    <cellStyle name="見出し 4 3" xfId="400"/>
    <cellStyle name="見出し 4 4" xfId="401"/>
    <cellStyle name="見出し 4 5" xfId="402"/>
    <cellStyle name="見出し 4 6" xfId="403"/>
    <cellStyle name="見出し 4 7" xfId="404"/>
    <cellStyle name="見出し 4 8" xfId="405"/>
    <cellStyle name="見出し 4 9" xfId="406"/>
    <cellStyle name="警告文 10" xfId="330"/>
    <cellStyle name="警告文 11" xfId="331"/>
    <cellStyle name="警告文 2" xfId="332"/>
    <cellStyle name="警告文 3" xfId="333"/>
    <cellStyle name="警告文 4" xfId="334"/>
    <cellStyle name="警告文 5" xfId="335"/>
    <cellStyle name="警告文 6" xfId="336"/>
    <cellStyle name="警告文 7" xfId="337"/>
    <cellStyle name="警告文 8" xfId="338"/>
    <cellStyle name="警告文 9" xfId="339"/>
    <cellStyle name="計算 10" xfId="320"/>
    <cellStyle name="計算 11" xfId="321"/>
    <cellStyle name="計算 2" xfId="322"/>
    <cellStyle name="計算 3" xfId="323"/>
    <cellStyle name="計算 4" xfId="324"/>
    <cellStyle name="計算 5" xfId="325"/>
    <cellStyle name="計算 6" xfId="326"/>
    <cellStyle name="計算 7" xfId="327"/>
    <cellStyle name="計算 8" xfId="328"/>
    <cellStyle name="計算 9" xfId="329"/>
    <cellStyle name="良い 10" xfId="634"/>
    <cellStyle name="良い 11" xfId="635"/>
    <cellStyle name="良い 2" xfId="636"/>
    <cellStyle name="良い 3" xfId="637"/>
    <cellStyle name="良い 4" xfId="638"/>
    <cellStyle name="良い 5" xfId="639"/>
    <cellStyle name="良い 6" xfId="640"/>
    <cellStyle name="良い 7" xfId="641"/>
    <cellStyle name="良い 8" xfId="642"/>
    <cellStyle name="良い 9" xfId="643"/>
    <cellStyle name="백분율" xfId="4" builtinId="5"/>
    <cellStyle name="백분율 2" xfId="665"/>
    <cellStyle name="백분율 3" xfId="666"/>
    <cellStyle name="常规 2" xfId="667"/>
    <cellStyle name="説明文 10" xfId="427"/>
    <cellStyle name="説明文 11" xfId="428"/>
    <cellStyle name="説明文 2" xfId="429"/>
    <cellStyle name="説明文 3" xfId="430"/>
    <cellStyle name="説明文 4" xfId="431"/>
    <cellStyle name="説明文 5" xfId="432"/>
    <cellStyle name="説明文 6" xfId="433"/>
    <cellStyle name="説明文 7" xfId="434"/>
    <cellStyle name="説明文 8" xfId="435"/>
    <cellStyle name="説明文 9" xfId="436"/>
    <cellStyle name="쉼표" xfId="5" builtinId="3"/>
    <cellStyle name="쉼표 [0]" xfId="6" builtinId="6"/>
    <cellStyle name="쉼표 [0] 10" xfId="668"/>
    <cellStyle name="쉼표 [0] 2" xfId="7"/>
    <cellStyle name="쉼표 [0] 2 2" xfId="669"/>
    <cellStyle name="쉼표 [0] 3" xfId="670"/>
    <cellStyle name="쉼표 [0] 4" xfId="671"/>
    <cellStyle name="쉼표 [0] 4 2" xfId="678"/>
    <cellStyle name="쉼표 [0] 5" xfId="672"/>
    <cellStyle name="悪い 10" xfId="310"/>
    <cellStyle name="悪い 11" xfId="311"/>
    <cellStyle name="悪い 2" xfId="312"/>
    <cellStyle name="悪い 3" xfId="313"/>
    <cellStyle name="悪い 4" xfId="314"/>
    <cellStyle name="悪い 5" xfId="315"/>
    <cellStyle name="悪い 6" xfId="316"/>
    <cellStyle name="悪い 7" xfId="317"/>
    <cellStyle name="悪い 8" xfId="318"/>
    <cellStyle name="悪い 9" xfId="319"/>
    <cellStyle name="一般_SCCouE201312" xfId="8"/>
    <cellStyle name="入力 10" xfId="437"/>
    <cellStyle name="入力 11" xfId="438"/>
    <cellStyle name="入力 2" xfId="439"/>
    <cellStyle name="入力 3" xfId="440"/>
    <cellStyle name="入力 4" xfId="441"/>
    <cellStyle name="入力 5" xfId="442"/>
    <cellStyle name="入力 6" xfId="443"/>
    <cellStyle name="入力 7" xfId="444"/>
    <cellStyle name="入力 8" xfId="445"/>
    <cellStyle name="入力 9" xfId="446"/>
    <cellStyle name="集計 10" xfId="407"/>
    <cellStyle name="集計 11" xfId="408"/>
    <cellStyle name="集計 2" xfId="409"/>
    <cellStyle name="集計 3" xfId="410"/>
    <cellStyle name="集計 4" xfId="411"/>
    <cellStyle name="集計 5" xfId="412"/>
    <cellStyle name="集計 6" xfId="413"/>
    <cellStyle name="集計 7" xfId="414"/>
    <cellStyle name="集計 8" xfId="415"/>
    <cellStyle name="集計 9" xfId="416"/>
    <cellStyle name="出力 10" xfId="417"/>
    <cellStyle name="出力 11" xfId="418"/>
    <cellStyle name="出力 2" xfId="419"/>
    <cellStyle name="出力 3" xfId="420"/>
    <cellStyle name="出力 4" xfId="421"/>
    <cellStyle name="出力 5" xfId="422"/>
    <cellStyle name="出力 6" xfId="423"/>
    <cellStyle name="出力 7" xfId="424"/>
    <cellStyle name="出力 8" xfId="425"/>
    <cellStyle name="出力 9" xfId="426"/>
    <cellStyle name="통화 [0] 2" xfId="673"/>
    <cellStyle name="통화 [0] 2 2" xfId="679"/>
    <cellStyle name="표준" xfId="0" builtinId="0"/>
    <cellStyle name="표준 10" xfId="651"/>
    <cellStyle name="標準 10" xfId="447"/>
    <cellStyle name="標準 10 2" xfId="448"/>
    <cellStyle name="표준 11" xfId="655"/>
    <cellStyle name="標準 11" xfId="449"/>
    <cellStyle name="표준 11 2" xfId="677"/>
    <cellStyle name="標準 11 2" xfId="450"/>
    <cellStyle name="標準 11 3" xfId="451"/>
    <cellStyle name="標準 12" xfId="452"/>
    <cellStyle name="標準 12 2" xfId="453"/>
    <cellStyle name="標準 13" xfId="454"/>
    <cellStyle name="標準 14" xfId="455"/>
    <cellStyle name="標準 15" xfId="456"/>
    <cellStyle name="標準 16" xfId="457"/>
    <cellStyle name="標準 16 2" xfId="458"/>
    <cellStyle name="標準 16 2 2" xfId="459"/>
    <cellStyle name="標準 16 2 2 2" xfId="460"/>
    <cellStyle name="標準 16 2 2 2 2" xfId="461"/>
    <cellStyle name="標準 16 2 2 2 2 2" xfId="462"/>
    <cellStyle name="標準 16 2 2 2 3" xfId="463"/>
    <cellStyle name="標準 16 2 2 3" xfId="464"/>
    <cellStyle name="標準 16 2 2 3 2" xfId="465"/>
    <cellStyle name="標準 16 2 2 4" xfId="466"/>
    <cellStyle name="標準 16 2 3" xfId="467"/>
    <cellStyle name="標準 16 2 3 2" xfId="468"/>
    <cellStyle name="標準 16 2 3 2 2" xfId="469"/>
    <cellStyle name="標準 16 2 3 3" xfId="470"/>
    <cellStyle name="標準 16 2 4" xfId="471"/>
    <cellStyle name="標準 16 2 4 2" xfId="472"/>
    <cellStyle name="標準 16 2 5" xfId="473"/>
    <cellStyle name="標準 16 3" xfId="474"/>
    <cellStyle name="標準 16 3 2" xfId="475"/>
    <cellStyle name="標準 16 3 2 2" xfId="476"/>
    <cellStyle name="標準 16 3 2 2 2" xfId="477"/>
    <cellStyle name="標準 16 3 2 3" xfId="478"/>
    <cellStyle name="標準 16 3 3" xfId="479"/>
    <cellStyle name="標準 16 3 3 2" xfId="480"/>
    <cellStyle name="標準 16 3 4" xfId="481"/>
    <cellStyle name="標準 16 4" xfId="482"/>
    <cellStyle name="標準 16 4 2" xfId="483"/>
    <cellStyle name="標準 16 4 2 2" xfId="484"/>
    <cellStyle name="標準 16 4 3" xfId="485"/>
    <cellStyle name="標準 16 5" xfId="486"/>
    <cellStyle name="標準 16 5 2" xfId="487"/>
    <cellStyle name="標準 16 6" xfId="488"/>
    <cellStyle name="標準 17" xfId="489"/>
    <cellStyle name="標準 17 2" xfId="490"/>
    <cellStyle name="標準 17 2 2" xfId="491"/>
    <cellStyle name="標準 17 2 2 2" xfId="492"/>
    <cellStyle name="標準 17 2 2 2 2" xfId="493"/>
    <cellStyle name="標準 17 2 2 2 2 2" xfId="494"/>
    <cellStyle name="標準 17 2 2 2 3" xfId="495"/>
    <cellStyle name="標準 17 2 2 3" xfId="496"/>
    <cellStyle name="標準 17 2 2 3 2" xfId="497"/>
    <cellStyle name="標準 17 2 2 4" xfId="498"/>
    <cellStyle name="標準 17 2 3" xfId="499"/>
    <cellStyle name="標準 17 2 3 2" xfId="500"/>
    <cellStyle name="標準 17 2 3 2 2" xfId="501"/>
    <cellStyle name="標準 17 2 3 3" xfId="502"/>
    <cellStyle name="標準 17 2 4" xfId="503"/>
    <cellStyle name="標準 17 2 4 2" xfId="504"/>
    <cellStyle name="標準 17 2 5" xfId="505"/>
    <cellStyle name="標準 17 3" xfId="506"/>
    <cellStyle name="標準 17 3 2" xfId="507"/>
    <cellStyle name="標準 17 3 2 2" xfId="508"/>
    <cellStyle name="標準 17 3 2 2 2" xfId="509"/>
    <cellStyle name="標準 17 3 2 3" xfId="510"/>
    <cellStyle name="標準 17 3 3" xfId="511"/>
    <cellStyle name="標準 17 3 3 2" xfId="512"/>
    <cellStyle name="標準 17 3 4" xfId="513"/>
    <cellStyle name="標準 17 4" xfId="514"/>
    <cellStyle name="標準 17 4 2" xfId="515"/>
    <cellStyle name="標準 17 4 2 2" xfId="516"/>
    <cellStyle name="標準 17 4 3" xfId="517"/>
    <cellStyle name="標準 17 5" xfId="518"/>
    <cellStyle name="標準 17 5 2" xfId="519"/>
    <cellStyle name="標準 17 6" xfId="520"/>
    <cellStyle name="標準 18" xfId="521"/>
    <cellStyle name="標準 18 2" xfId="522"/>
    <cellStyle name="標準 18 2 2" xfId="523"/>
    <cellStyle name="標準 18 2 2 2" xfId="524"/>
    <cellStyle name="標準 18 2 2 2 2" xfId="525"/>
    <cellStyle name="標準 18 2 2 3" xfId="526"/>
    <cellStyle name="標準 18 2 3" xfId="527"/>
    <cellStyle name="標準 18 2 3 2" xfId="528"/>
    <cellStyle name="標準 18 2 4" xfId="529"/>
    <cellStyle name="標準 18 3" xfId="530"/>
    <cellStyle name="標準 18 3 2" xfId="531"/>
    <cellStyle name="標準 18 3 2 2" xfId="532"/>
    <cellStyle name="標準 18 3 3" xfId="533"/>
    <cellStyle name="標準 18 4" xfId="534"/>
    <cellStyle name="標準 18 4 2" xfId="535"/>
    <cellStyle name="標準 18 5" xfId="536"/>
    <cellStyle name="標準 19" xfId="537"/>
    <cellStyle name="표준 2" xfId="9"/>
    <cellStyle name="標準 2" xfId="13"/>
    <cellStyle name="標準 2 10" xfId="538"/>
    <cellStyle name="標準 2 11" xfId="539"/>
    <cellStyle name="標準 2 12" xfId="540"/>
    <cellStyle name="표준 2 2" xfId="674"/>
    <cellStyle name="標準 2 2" xfId="14"/>
    <cellStyle name="표준 2 2 2" xfId="675"/>
    <cellStyle name="標準 2 2 2" xfId="541"/>
    <cellStyle name="標準 2 2 3" xfId="542"/>
    <cellStyle name="標準 2 2 4" xfId="543"/>
    <cellStyle name="표준 2 3" xfId="676"/>
    <cellStyle name="標準 2 3" xfId="544"/>
    <cellStyle name="標準 2 3 2" xfId="545"/>
    <cellStyle name="標準 2 4" xfId="546"/>
    <cellStyle name="標準 2 5" xfId="547"/>
    <cellStyle name="標準 2 6" xfId="548"/>
    <cellStyle name="標準 2 7" xfId="549"/>
    <cellStyle name="標準 2 8" xfId="550"/>
    <cellStyle name="標準 2 9" xfId="551"/>
    <cellStyle name="標準 20" xfId="552"/>
    <cellStyle name="標準 21" xfId="553"/>
    <cellStyle name="標準 21 2" xfId="554"/>
    <cellStyle name="標準 21 2 2" xfId="555"/>
    <cellStyle name="標準 21 2 2 2" xfId="556"/>
    <cellStyle name="標準 21 2 3" xfId="557"/>
    <cellStyle name="標準 21 3" xfId="558"/>
    <cellStyle name="標準 21 3 2" xfId="559"/>
    <cellStyle name="標準 21 4" xfId="560"/>
    <cellStyle name="標準 22" xfId="561"/>
    <cellStyle name="標準 22 2" xfId="562"/>
    <cellStyle name="標準 22 2 2" xfId="563"/>
    <cellStyle name="標準 22 2 2 2" xfId="564"/>
    <cellStyle name="標準 22 2 3" xfId="565"/>
    <cellStyle name="標準 22 3" xfId="566"/>
    <cellStyle name="標準 22 3 2" xfId="567"/>
    <cellStyle name="標準 22 4" xfId="568"/>
    <cellStyle name="標準 23" xfId="569"/>
    <cellStyle name="標準 23 2" xfId="570"/>
    <cellStyle name="標準 23 2 2" xfId="571"/>
    <cellStyle name="標準 23 3" xfId="572"/>
    <cellStyle name="標準 24" xfId="573"/>
    <cellStyle name="標準 25" xfId="574"/>
    <cellStyle name="標準 25 2" xfId="575"/>
    <cellStyle name="標準 25 2 2" xfId="576"/>
    <cellStyle name="標準 25 3" xfId="577"/>
    <cellStyle name="標準 26" xfId="578"/>
    <cellStyle name="標準 26 2" xfId="579"/>
    <cellStyle name="標準 26 2 2" xfId="580"/>
    <cellStyle name="標準 26 3" xfId="581"/>
    <cellStyle name="標準 27" xfId="582"/>
    <cellStyle name="標準 27 2" xfId="583"/>
    <cellStyle name="標準 27 2 2" xfId="584"/>
    <cellStyle name="標準 27 3" xfId="585"/>
    <cellStyle name="標準 28" xfId="586"/>
    <cellStyle name="標準 28 2" xfId="587"/>
    <cellStyle name="標準 28 2 2" xfId="588"/>
    <cellStyle name="標準 28 3" xfId="589"/>
    <cellStyle name="標準 29" xfId="590"/>
    <cellStyle name="標準 29 2" xfId="591"/>
    <cellStyle name="표준 3" xfId="11"/>
    <cellStyle name="標準 3" xfId="15"/>
    <cellStyle name="標準 3 2" xfId="592"/>
    <cellStyle name="標準 3 3" xfId="593"/>
    <cellStyle name="標準 3 4" xfId="594"/>
    <cellStyle name="標準 3 5" xfId="595"/>
    <cellStyle name="標準 30" xfId="596"/>
    <cellStyle name="標準 31" xfId="597"/>
    <cellStyle name="標準 31 2" xfId="598"/>
    <cellStyle name="標準 32" xfId="599"/>
    <cellStyle name="標準 32 2" xfId="600"/>
    <cellStyle name="標準 32 3" xfId="601"/>
    <cellStyle name="標準 33" xfId="602"/>
    <cellStyle name="標準 33 2" xfId="603"/>
    <cellStyle name="標準 34" xfId="604"/>
    <cellStyle name="標準 34 2" xfId="605"/>
    <cellStyle name="標準 35" xfId="606"/>
    <cellStyle name="標準 36" xfId="607"/>
    <cellStyle name="標準 37" xfId="608"/>
    <cellStyle name="標準 38" xfId="609"/>
    <cellStyle name="標準 39" xfId="610"/>
    <cellStyle name="표준 4" xfId="648"/>
    <cellStyle name="標準 4" xfId="17"/>
    <cellStyle name="標準 4 2" xfId="611"/>
    <cellStyle name="標準 4 3" xfId="612"/>
    <cellStyle name="標準 4 4" xfId="613"/>
    <cellStyle name="標準 4 5" xfId="614"/>
    <cellStyle name="標準 4 6" xfId="615"/>
    <cellStyle name="標準 4 7" xfId="616"/>
    <cellStyle name="標準 40" xfId="617"/>
    <cellStyle name="標準 41" xfId="618"/>
    <cellStyle name="표준 5" xfId="653"/>
    <cellStyle name="標準 5" xfId="619"/>
    <cellStyle name="標準 5 2" xfId="620"/>
    <cellStyle name="標準 5 3" xfId="621"/>
    <cellStyle name="標準 5 4" xfId="622"/>
    <cellStyle name="標準 5 5" xfId="623"/>
    <cellStyle name="표준 6" xfId="650"/>
    <cellStyle name="標準 6" xfId="624"/>
    <cellStyle name="표준 60" xfId="10"/>
    <cellStyle name="표준 7" xfId="652"/>
    <cellStyle name="標準 7" xfId="625"/>
    <cellStyle name="標準 7 2" xfId="626"/>
    <cellStyle name="標準 7 2 2" xfId="627"/>
    <cellStyle name="標準 7 3" xfId="628"/>
    <cellStyle name="표준 8" xfId="654"/>
    <cellStyle name="標準 8" xfId="629"/>
    <cellStyle name="標準 8 2" xfId="630"/>
    <cellStyle name="표준 9" xfId="649"/>
    <cellStyle name="標準 9" xfId="631"/>
    <cellStyle name="標準 9 2" xfId="632"/>
    <cellStyle name="標準 9 3" xfId="633"/>
    <cellStyle name="하이퍼링크" xfId="656" builtinId="8"/>
    <cellStyle name="桁区切り 10" xfId="340"/>
    <cellStyle name="桁区切り 11" xfId="341"/>
    <cellStyle name="桁区切り 12" xfId="342"/>
    <cellStyle name="桁区切り 13" xfId="343"/>
    <cellStyle name="桁区切り 14" xfId="644"/>
    <cellStyle name="桁区切り 15" xfId="645"/>
    <cellStyle name="桁区切り 16" xfId="646"/>
    <cellStyle name="桁区切り 17" xfId="647"/>
    <cellStyle name="桁区切り 2" xfId="16"/>
    <cellStyle name="桁区切り 2 2" xfId="344"/>
    <cellStyle name="桁区切り 2 3" xfId="345"/>
    <cellStyle name="桁区切り 2 4" xfId="346"/>
    <cellStyle name="桁区切り 2 5" xfId="347"/>
    <cellStyle name="桁区切り 3" xfId="18"/>
    <cellStyle name="桁区切り 3 2" xfId="348"/>
    <cellStyle name="桁区切り 3 2 2" xfId="349"/>
    <cellStyle name="桁区切り 3 3" xfId="350"/>
    <cellStyle name="桁区切り 3 4" xfId="351"/>
    <cellStyle name="桁区切り 4" xfId="352"/>
    <cellStyle name="桁区切り 4 2" xfId="353"/>
    <cellStyle name="桁区切り 4 3" xfId="354"/>
    <cellStyle name="桁区切り 4 4" xfId="355"/>
    <cellStyle name="桁区切り 5" xfId="356"/>
    <cellStyle name="桁区切り 5 2" xfId="357"/>
    <cellStyle name="桁区切り 5 3" xfId="358"/>
    <cellStyle name="桁区切り 5 4" xfId="359"/>
    <cellStyle name="桁区切り 6" xfId="360"/>
    <cellStyle name="桁区切り 6 2" xfId="361"/>
    <cellStyle name="桁区切り 6 3" xfId="362"/>
    <cellStyle name="桁区切り 7" xfId="363"/>
    <cellStyle name="桁区切り 7 2" xfId="364"/>
    <cellStyle name="桁区切り 8" xfId="365"/>
    <cellStyle name="桁区切り 9" xfId="36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40</xdr:row>
      <xdr:rowOff>0</xdr:rowOff>
    </xdr:from>
    <xdr:to>
      <xdr:col>3</xdr:col>
      <xdr:colOff>9525</xdr:colOff>
      <xdr:row>41</xdr:row>
      <xdr:rowOff>28575</xdr:rowOff>
    </xdr:to>
    <xdr:pic>
      <xdr:nvPicPr>
        <xdr:cNvPr id="26778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0" y="74676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40</xdr:row>
      <xdr:rowOff>0</xdr:rowOff>
    </xdr:from>
    <xdr:to>
      <xdr:col>3</xdr:col>
      <xdr:colOff>9525</xdr:colOff>
      <xdr:row>41</xdr:row>
      <xdr:rowOff>28575</xdr:rowOff>
    </xdr:to>
    <xdr:pic>
      <xdr:nvPicPr>
        <xdr:cNvPr id="24407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1295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40</xdr:row>
      <xdr:rowOff>0</xdr:rowOff>
    </xdr:from>
    <xdr:to>
      <xdr:col>3</xdr:col>
      <xdr:colOff>9525</xdr:colOff>
      <xdr:row>41</xdr:row>
      <xdr:rowOff>9525</xdr:rowOff>
    </xdr:to>
    <xdr:pic>
      <xdr:nvPicPr>
        <xdr:cNvPr id="26448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7467600"/>
          <a:ext cx="95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40</xdr:row>
      <xdr:rowOff>0</xdr:rowOff>
    </xdr:from>
    <xdr:to>
      <xdr:col>3</xdr:col>
      <xdr:colOff>9525</xdr:colOff>
      <xdr:row>41</xdr:row>
      <xdr:rowOff>28575</xdr:rowOff>
    </xdr:to>
    <xdr:pic>
      <xdr:nvPicPr>
        <xdr:cNvPr id="25431" name="Picture 1" descr="line_v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295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owner\My%20Documents\Downloads\Llegada-Turistas-Extranjeros-act-abr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"/>
      <sheetName val="Nacionalidad"/>
      <sheetName val="Frontera"/>
      <sheetName val="CONSULTA_DESAGREGADA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ultur.gov.tr/EN-153018/number-of-arriving-departing-visitors-foreigners-and-ci-.html" TargetMode="External"/><Relationship Id="rId18" Type="http://schemas.openxmlformats.org/officeDocument/2006/relationships/hyperlink" Target="http://tourismlaos.org/show.php?Cont_ID=43" TargetMode="External"/><Relationship Id="rId26" Type="http://schemas.openxmlformats.org/officeDocument/2006/relationships/hyperlink" Target="http://statsmauritius.govmu.org/English/Publications/Pages/Monthly-Tourist-Arrival.aspx" TargetMode="External"/><Relationship Id="rId21" Type="http://schemas.openxmlformats.org/officeDocument/2006/relationships/hyperlink" Target="https://pxweb.stat.si/SiStatDb/pxweb/en/20_Ekonomsko/20_Ekonomsko__21_gostinstvo_turizem__10_tuji_turisti__12_21768_tuji_znac_prihoda_drz/?tablelist=true" TargetMode="External"/><Relationship Id="rId34" Type="http://schemas.openxmlformats.org/officeDocument/2006/relationships/hyperlink" Target="http://www.tourism.australia.com/en/markets-and-stats/tourism-statistics/international-visitor-arrivals.html" TargetMode="External"/><Relationship Id="rId7" Type="http://schemas.openxmlformats.org/officeDocument/2006/relationships/hyperlink" Target="https://www.dsec.gov.mo/Statistic.aspx?NodeGuid=251baebb-6e5b-4452-8ad1-7768eafc99ed" TargetMode="External"/><Relationship Id="rId12" Type="http://schemas.openxmlformats.org/officeDocument/2006/relationships/hyperlink" Target="http://mytourismdata.tourism.gov.my/?page_id=420" TargetMode="External"/><Relationship Id="rId17" Type="http://schemas.openxmlformats.org/officeDocument/2006/relationships/hyperlink" Target="http://www.nsb.gov.bt/publication/publications.php?id=3" TargetMode="External"/><Relationship Id="rId25" Type="http://schemas.openxmlformats.org/officeDocument/2006/relationships/hyperlink" Target="https://www.southafrica.net/gl/en/corporate/category/strategic-research-and-reports" TargetMode="External"/><Relationship Id="rId33" Type="http://schemas.openxmlformats.org/officeDocument/2006/relationships/hyperlink" Target="http://www.dadosefatos.turismo.gov.br/2016-02-04-11-53-05.html" TargetMode="External"/><Relationship Id="rId2" Type="http://schemas.openxmlformats.org/officeDocument/2006/relationships/hyperlink" Target="http://vietnamtourism.gov.vn/english/index.php/cat/1501" TargetMode="External"/><Relationship Id="rId16" Type="http://schemas.openxmlformats.org/officeDocument/2006/relationships/hyperlink" Target="http://tourism.gov.in/market-research-and-statistics" TargetMode="External"/><Relationship Id="rId20" Type="http://schemas.openxmlformats.org/officeDocument/2006/relationships/hyperlink" Target="https://www.visitbritain.org/latest-quarterly-data-uk-overall" TargetMode="External"/><Relationship Id="rId29" Type="http://schemas.openxmlformats.org/officeDocument/2006/relationships/hyperlink" Target="https://www150.statcan.gc.ca/t1/tbl1/en/cv!recreate.action?pid=2410000301&amp;selectedNodeIds=2D144&amp;checkedLevels=0D1&amp;refPeriods=20181201,20190401&amp;dimensionLayouts=layout2,layout3,layout2&amp;vectorDisplay=false" TargetMode="External"/><Relationship Id="rId1" Type="http://schemas.openxmlformats.org/officeDocument/2006/relationships/hyperlink" Target="https://www.jnto.go.jp/jpn/statistics/data_info_listing/index.html" TargetMode="External"/><Relationship Id="rId6" Type="http://schemas.openxmlformats.org/officeDocument/2006/relationships/hyperlink" Target="https://admin.taiwan.net.tw/English/FileUploadCategoryListE003130.aspx?CategoryID=317513f2-5a46-4d83-8a39-252e1e9580e3&amp;appname=FileUploadCategoryListE003130" TargetMode="External"/><Relationship Id="rId11" Type="http://schemas.openxmlformats.org/officeDocument/2006/relationships/hyperlink" Target="https://www.bps.go.id/dynamictable/2018/07/30/1548/jumlah-kunjungan-wisman-menurut-kebangsaan-dan-bulan-kedatangan-tahun-2017---2019.html" TargetMode="External"/><Relationship Id="rId24" Type="http://schemas.openxmlformats.org/officeDocument/2006/relationships/hyperlink" Target="http://www.rzs.rs.ba/front/category/18/154/?page=1" TargetMode="External"/><Relationship Id="rId32" Type="http://schemas.openxmlformats.org/officeDocument/2006/relationships/hyperlink" Target="https://www.bancentral.gov.do/a/d/2898-tourism-sector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partnernet.hktb.com/en/research_statistics/latest_statistics/index.html" TargetMode="External"/><Relationship Id="rId15" Type="http://schemas.openxmlformats.org/officeDocument/2006/relationships/hyperlink" Target="https://tourism.gov.mm/statistics" TargetMode="External"/><Relationship Id="rId23" Type="http://schemas.openxmlformats.org/officeDocument/2006/relationships/hyperlink" Target="http://www.stat.gov.mk/PrethodniSoopstenijaOblast_en.aspx?id=69&amp;rbrObl=25" TargetMode="External"/><Relationship Id="rId28" Type="http://schemas.openxmlformats.org/officeDocument/2006/relationships/hyperlink" Target="https://www.nbs.gov.sc/statistics/tourism" TargetMode="External"/><Relationship Id="rId36" Type="http://schemas.openxmlformats.org/officeDocument/2006/relationships/hyperlink" Target="https://www.stats.govt.nz/information-releases/international-travel-january-2019" TargetMode="External"/><Relationship Id="rId10" Type="http://schemas.openxmlformats.org/officeDocument/2006/relationships/hyperlink" Target="https://www.tourismcambodia.com/tourist-information/tourist-statistic.htm" TargetMode="External"/><Relationship Id="rId19" Type="http://schemas.openxmlformats.org/officeDocument/2006/relationships/hyperlink" Target="http://www.statistik.gv.at/web_en/statistics/Economy/tourism/accommodation/arrivals_overnight_stays/index.html" TargetMode="External"/><Relationship Id="rId31" Type="http://schemas.openxmlformats.org/officeDocument/2006/relationships/hyperlink" Target="http://www.jtbonline.org/report-and-statistics/monthly-statistics" TargetMode="External"/><Relationship Id="rId4" Type="http://schemas.openxmlformats.org/officeDocument/2006/relationships/hyperlink" Target="http://www.tourism.gov.ph/" TargetMode="External"/><Relationship Id="rId9" Type="http://schemas.openxmlformats.org/officeDocument/2006/relationships/hyperlink" Target="http://www.sltda.lk/monthly-tourist-arrivals-reports-2019" TargetMode="External"/><Relationship Id="rId14" Type="http://schemas.openxmlformats.org/officeDocument/2006/relationships/hyperlink" Target="https://www.tourism.gov.mv/statistics/monthly-updates/" TargetMode="External"/><Relationship Id="rId22" Type="http://schemas.openxmlformats.org/officeDocument/2006/relationships/hyperlink" Target="http://www.bhas.ba/index.php?option=com_publikacija&amp;view=publikacija_pregled&amp;ids=3&amp;id=16&amp;n=Tourism" TargetMode="External"/><Relationship Id="rId27" Type="http://schemas.openxmlformats.org/officeDocument/2006/relationships/hyperlink" Target="http://www.thekingdomofeswatini.com/sta-resources/research" TargetMode="External"/><Relationship Id="rId30" Type="http://schemas.openxmlformats.org/officeDocument/2006/relationships/hyperlink" Target="https://travel.trade.gov/research/monthly/arrivals/index.asp" TargetMode="External"/><Relationship Id="rId35" Type="http://schemas.openxmlformats.org/officeDocument/2006/relationships/hyperlink" Target="https://www.statsfiji.gov.fj/index.php/latest-releases/tourism-and-migration" TargetMode="External"/><Relationship Id="rId8" Type="http://schemas.openxmlformats.org/officeDocument/2006/relationships/hyperlink" Target="https://www.stb.gov.sg/content/stb/en/statistics-and-market-insights/tourism-statistics/international-visitorarrivals.html" TargetMode="External"/><Relationship Id="rId3" Type="http://schemas.openxmlformats.org/officeDocument/2006/relationships/hyperlink" Target="https://www.mots.go.th/more_news_new.php?cid=41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showGridLines="0" showRuler="0" zoomScale="130" workbookViewId="0">
      <selection activeCell="C16" sqref="C16:F16"/>
    </sheetView>
  </sheetViews>
  <sheetFormatPr defaultRowHeight="16.5"/>
  <cols>
    <col min="1" max="16384" width="8.88671875" style="272"/>
  </cols>
  <sheetData>
    <row r="3" spans="2:10" ht="15" customHeight="1">
      <c r="B3" s="356" t="s">
        <v>404</v>
      </c>
      <c r="C3" s="356"/>
      <c r="D3" s="356"/>
      <c r="E3" s="356"/>
      <c r="F3" s="356"/>
      <c r="G3" s="356"/>
      <c r="H3" s="356"/>
      <c r="I3" s="356"/>
      <c r="J3" s="356"/>
    </row>
    <row r="4" spans="2:10" ht="15.75" customHeight="1" thickBot="1">
      <c r="B4" s="357"/>
      <c r="C4" s="357"/>
      <c r="D4" s="357"/>
      <c r="E4" s="357"/>
      <c r="F4" s="357"/>
      <c r="G4" s="357"/>
      <c r="H4" s="357"/>
      <c r="I4" s="357"/>
      <c r="J4" s="357"/>
    </row>
    <row r="5" spans="2:10" ht="15.75" customHeight="1" thickTop="1">
      <c r="B5" s="301"/>
      <c r="C5" s="301"/>
      <c r="D5" s="301"/>
      <c r="E5" s="301"/>
      <c r="F5" s="301"/>
      <c r="G5" s="301"/>
      <c r="H5" s="301"/>
      <c r="I5" s="302"/>
      <c r="J5" s="306" t="s">
        <v>406</v>
      </c>
    </row>
    <row r="6" spans="2:10" ht="9" customHeight="1">
      <c r="B6" s="273"/>
      <c r="C6" s="273"/>
      <c r="D6" s="273"/>
      <c r="E6" s="273"/>
      <c r="F6" s="273"/>
      <c r="G6" s="273"/>
      <c r="H6" s="273"/>
      <c r="I6" s="273"/>
      <c r="J6" s="273"/>
    </row>
    <row r="7" spans="2:10">
      <c r="B7" s="273"/>
      <c r="C7" s="273"/>
      <c r="D7" s="273"/>
      <c r="E7" s="273"/>
      <c r="F7" s="273"/>
      <c r="G7" s="273"/>
      <c r="H7" s="273"/>
      <c r="I7" s="273"/>
      <c r="J7" s="273"/>
    </row>
    <row r="8" spans="2:10">
      <c r="B8" s="273"/>
      <c r="C8" s="355" t="s">
        <v>227</v>
      </c>
      <c r="D8" s="355"/>
      <c r="E8" s="355"/>
      <c r="F8" s="274"/>
      <c r="G8" s="273"/>
      <c r="H8" s="273"/>
      <c r="I8" s="273"/>
      <c r="J8" s="273"/>
    </row>
    <row r="9" spans="2:10">
      <c r="B9" s="273"/>
      <c r="C9" s="274"/>
      <c r="D9" s="274"/>
      <c r="E9" s="274"/>
      <c r="F9" s="274"/>
      <c r="G9" s="273"/>
      <c r="H9" s="273"/>
      <c r="I9" s="273"/>
      <c r="J9" s="273"/>
    </row>
    <row r="10" spans="2:10">
      <c r="B10" s="273"/>
      <c r="C10" s="355" t="s">
        <v>228</v>
      </c>
      <c r="D10" s="355"/>
      <c r="E10" s="355"/>
      <c r="F10" s="355"/>
      <c r="G10" s="273"/>
      <c r="H10" s="273"/>
      <c r="I10" s="273"/>
      <c r="J10" s="273"/>
    </row>
    <row r="11" spans="2:10">
      <c r="B11" s="273"/>
      <c r="C11" s="275"/>
      <c r="D11" s="275"/>
      <c r="E11" s="275"/>
      <c r="F11" s="275"/>
      <c r="G11" s="273"/>
      <c r="H11" s="273"/>
      <c r="I11" s="273"/>
      <c r="J11" s="273"/>
    </row>
    <row r="12" spans="2:10">
      <c r="B12" s="273"/>
      <c r="C12" s="355" t="s">
        <v>229</v>
      </c>
      <c r="D12" s="355"/>
      <c r="E12" s="355"/>
      <c r="F12" s="355"/>
      <c r="G12" s="273"/>
      <c r="H12" s="273"/>
      <c r="I12" s="273"/>
      <c r="J12" s="273"/>
    </row>
    <row r="13" spans="2:10">
      <c r="B13" s="273"/>
      <c r="C13" s="275"/>
      <c r="D13" s="275"/>
      <c r="E13" s="275"/>
      <c r="F13" s="275"/>
      <c r="G13" s="273"/>
      <c r="H13" s="273"/>
      <c r="I13" s="273"/>
      <c r="J13" s="273"/>
    </row>
    <row r="14" spans="2:10">
      <c r="B14" s="273"/>
      <c r="C14" s="355" t="s">
        <v>230</v>
      </c>
      <c r="D14" s="355"/>
      <c r="E14" s="355"/>
      <c r="F14" s="355"/>
      <c r="G14" s="273"/>
      <c r="H14" s="273"/>
      <c r="I14" s="273"/>
      <c r="J14" s="273"/>
    </row>
    <row r="15" spans="2:10">
      <c r="B15" s="273"/>
      <c r="C15" s="275"/>
      <c r="D15" s="275"/>
      <c r="E15" s="275"/>
      <c r="F15" s="275"/>
      <c r="G15" s="273"/>
      <c r="H15" s="273"/>
      <c r="I15" s="273"/>
      <c r="J15" s="273"/>
    </row>
    <row r="16" spans="2:10">
      <c r="B16" s="273"/>
      <c r="C16" s="355" t="s">
        <v>231</v>
      </c>
      <c r="D16" s="355"/>
      <c r="E16" s="355"/>
      <c r="F16" s="355"/>
      <c r="G16" s="273"/>
      <c r="H16" s="273"/>
      <c r="I16" s="273"/>
      <c r="J16" s="273"/>
    </row>
    <row r="17" spans="2:10">
      <c r="B17" s="273"/>
      <c r="C17" s="275"/>
      <c r="D17" s="275"/>
      <c r="E17" s="275"/>
      <c r="F17" s="275"/>
      <c r="G17" s="273"/>
      <c r="H17" s="273"/>
      <c r="I17" s="273"/>
      <c r="J17" s="273"/>
    </row>
    <row r="19" spans="2:10">
      <c r="B19" s="303" t="s">
        <v>232</v>
      </c>
    </row>
    <row r="20" spans="2:10">
      <c r="B20" s="304" t="s">
        <v>233</v>
      </c>
    </row>
    <row r="21" spans="2:10">
      <c r="B21" s="304" t="s">
        <v>234</v>
      </c>
    </row>
  </sheetData>
  <mergeCells count="6">
    <mergeCell ref="C16:F16"/>
    <mergeCell ref="B3:J4"/>
    <mergeCell ref="C8:E8"/>
    <mergeCell ref="C10:F10"/>
    <mergeCell ref="C12:F12"/>
    <mergeCell ref="C14:F14"/>
  </mergeCells>
  <phoneticPr fontId="4" type="noConversion"/>
  <hyperlinks>
    <hyperlink ref="C8" location="입국기준!A1" display="1. 입국 기준 크루즈 방한객 통계"/>
    <hyperlink ref="C10" location="'기항지기준 (2)'!A1" display="2. 기항지 기준 크루즈 방한객 통계"/>
    <hyperlink ref="C8:E8" location="Asia!A1" display="1. 입국 기준 크루즈 방한객 통계"/>
    <hyperlink ref="C12" location="'기항지기준 (2)'!A1" display="2. 기항지 기준 크루즈 방한객 통계"/>
    <hyperlink ref="C14" location="'기항지기준 (2)'!A1" display="2. 기항지 기준 크루즈 방한객 통계"/>
    <hyperlink ref="C16" location="'기항지기준 (2)'!A1" display="2. 기항지 기준 크루즈 방한객 통계"/>
    <hyperlink ref="C10:F10" location="Europe!A1" display="2. 유럽 14개국 출국 통계"/>
    <hyperlink ref="C12:F12" location="Africa!A1" display="3. 아프리카 7개국 출국 통계"/>
    <hyperlink ref="C14:F14" location="America!A1" display="4. 아메리카 12개국 출국 통계"/>
    <hyperlink ref="C16:F16" location="Oceania!A1" display="5. 오세아니아 5개국 출국 통계"/>
  </hyperlinks>
  <pageMargins left="0.7" right="0.7" top="0.75" bottom="0.75" header="0.3" footer="0.3"/>
  <pageSetup paperSize="9" scale="89" orientation="portrait" r:id="rId1"/>
  <headerFooter>
    <oddHeader xml:space="preserve">&amp;L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85" zoomScaleNormal="85" workbookViewId="0">
      <selection activeCell="D39" sqref="D39"/>
    </sheetView>
  </sheetViews>
  <sheetFormatPr defaultRowHeight="13.5"/>
  <cols>
    <col min="1" max="1" width="9.44140625" customWidth="1"/>
    <col min="2" max="2" width="12.88671875" customWidth="1"/>
    <col min="3" max="3" width="54.5546875" customWidth="1"/>
    <col min="4" max="4" width="10.33203125" customWidth="1"/>
    <col min="5" max="5" width="200.5546875" style="298" customWidth="1"/>
  </cols>
  <sheetData>
    <row r="1" spans="1:5">
      <c r="A1" s="297"/>
      <c r="B1" s="297"/>
      <c r="C1" s="297"/>
      <c r="D1" s="297"/>
      <c r="E1" s="293"/>
    </row>
    <row r="2" spans="1:5" s="300" customFormat="1">
      <c r="A2" s="305" t="s">
        <v>226</v>
      </c>
      <c r="B2" s="305" t="s">
        <v>139</v>
      </c>
      <c r="C2" s="305" t="s">
        <v>140</v>
      </c>
      <c r="D2" s="305" t="s">
        <v>408</v>
      </c>
      <c r="E2" s="307" t="s">
        <v>141</v>
      </c>
    </row>
    <row r="3" spans="1:5">
      <c r="A3" s="40" t="s">
        <v>142</v>
      </c>
      <c r="B3" s="40" t="s">
        <v>143</v>
      </c>
      <c r="C3" s="299" t="s">
        <v>403</v>
      </c>
      <c r="D3" s="299"/>
      <c r="E3" s="352" t="s">
        <v>144</v>
      </c>
    </row>
    <row r="4" spans="1:5">
      <c r="A4" s="40" t="s">
        <v>142</v>
      </c>
      <c r="B4" s="40" t="s">
        <v>145</v>
      </c>
      <c r="C4" s="299" t="s">
        <v>235</v>
      </c>
      <c r="D4" s="299"/>
      <c r="E4" s="352" t="s">
        <v>146</v>
      </c>
    </row>
    <row r="5" spans="1:5" ht="16.5">
      <c r="A5" s="40" t="s">
        <v>142</v>
      </c>
      <c r="B5" s="40" t="s">
        <v>147</v>
      </c>
      <c r="C5" s="299" t="s">
        <v>236</v>
      </c>
      <c r="D5" s="299"/>
      <c r="E5" s="353" t="s">
        <v>405</v>
      </c>
    </row>
    <row r="6" spans="1:5">
      <c r="A6" s="40" t="s">
        <v>142</v>
      </c>
      <c r="B6" s="40" t="s">
        <v>148</v>
      </c>
      <c r="C6" s="299" t="s">
        <v>237</v>
      </c>
      <c r="D6" s="299"/>
      <c r="E6" s="352" t="s">
        <v>149</v>
      </c>
    </row>
    <row r="7" spans="1:5">
      <c r="A7" s="40" t="s">
        <v>142</v>
      </c>
      <c r="B7" s="40" t="s">
        <v>150</v>
      </c>
      <c r="C7" s="299" t="s">
        <v>238</v>
      </c>
      <c r="D7" s="299"/>
      <c r="E7" s="352" t="s">
        <v>151</v>
      </c>
    </row>
    <row r="8" spans="1:5">
      <c r="A8" s="40" t="s">
        <v>142</v>
      </c>
      <c r="B8" s="40" t="s">
        <v>152</v>
      </c>
      <c r="C8" s="299" t="s">
        <v>239</v>
      </c>
      <c r="D8" s="299"/>
      <c r="E8" s="352" t="s">
        <v>153</v>
      </c>
    </row>
    <row r="9" spans="1:5">
      <c r="A9" s="40" t="s">
        <v>142</v>
      </c>
      <c r="B9" s="40" t="s">
        <v>154</v>
      </c>
      <c r="C9" s="299" t="s">
        <v>240</v>
      </c>
      <c r="D9" s="299"/>
      <c r="E9" s="352" t="s">
        <v>155</v>
      </c>
    </row>
    <row r="10" spans="1:5">
      <c r="A10" s="40" t="s">
        <v>142</v>
      </c>
      <c r="B10" s="40" t="s">
        <v>156</v>
      </c>
      <c r="C10" s="299" t="s">
        <v>241</v>
      </c>
      <c r="D10" s="299"/>
      <c r="E10" s="352" t="s">
        <v>157</v>
      </c>
    </row>
    <row r="11" spans="1:5">
      <c r="A11" s="40" t="s">
        <v>142</v>
      </c>
      <c r="B11" s="40" t="s">
        <v>164</v>
      </c>
      <c r="C11" s="299" t="s">
        <v>245</v>
      </c>
      <c r="D11" s="299"/>
      <c r="E11" s="352" t="s">
        <v>165</v>
      </c>
    </row>
    <row r="12" spans="1:5">
      <c r="A12" s="40" t="s">
        <v>142</v>
      </c>
      <c r="B12" s="40" t="s">
        <v>162</v>
      </c>
      <c r="C12" s="299" t="s">
        <v>244</v>
      </c>
      <c r="D12" s="299"/>
      <c r="E12" s="352" t="s">
        <v>163</v>
      </c>
    </row>
    <row r="13" spans="1:5">
      <c r="A13" s="40" t="s">
        <v>142</v>
      </c>
      <c r="B13" s="40" t="s">
        <v>160</v>
      </c>
      <c r="C13" s="299" t="s">
        <v>243</v>
      </c>
      <c r="D13" s="299"/>
      <c r="E13" s="352" t="s">
        <v>161</v>
      </c>
    </row>
    <row r="14" spans="1:5">
      <c r="A14" s="40" t="s">
        <v>142</v>
      </c>
      <c r="B14" s="40" t="s">
        <v>178</v>
      </c>
      <c r="C14" s="299" t="s">
        <v>251</v>
      </c>
      <c r="D14" s="299"/>
      <c r="E14" s="352" t="s">
        <v>179</v>
      </c>
    </row>
    <row r="15" spans="1:5">
      <c r="A15" s="40" t="s">
        <v>142</v>
      </c>
      <c r="B15" s="40" t="s">
        <v>166</v>
      </c>
      <c r="C15" s="299" t="s">
        <v>263</v>
      </c>
      <c r="D15" s="299"/>
      <c r="E15" s="352" t="s">
        <v>167</v>
      </c>
    </row>
    <row r="16" spans="1:5">
      <c r="A16" s="40" t="s">
        <v>142</v>
      </c>
      <c r="B16" s="40" t="s">
        <v>174</v>
      </c>
      <c r="C16" s="299" t="s">
        <v>248</v>
      </c>
      <c r="D16" s="299"/>
      <c r="E16" s="352" t="s">
        <v>175</v>
      </c>
    </row>
    <row r="17" spans="1:5">
      <c r="A17" s="40" t="s">
        <v>142</v>
      </c>
      <c r="B17" s="40" t="s">
        <v>168</v>
      </c>
      <c r="C17" s="299" t="s">
        <v>249</v>
      </c>
      <c r="D17" s="299"/>
      <c r="E17" s="352" t="s">
        <v>169</v>
      </c>
    </row>
    <row r="18" spans="1:5">
      <c r="A18" s="40" t="s">
        <v>142</v>
      </c>
      <c r="B18" s="40" t="s">
        <v>172</v>
      </c>
      <c r="C18" s="299" t="s">
        <v>247</v>
      </c>
      <c r="D18" s="299"/>
      <c r="E18" s="352" t="s">
        <v>173</v>
      </c>
    </row>
    <row r="19" spans="1:5">
      <c r="A19" s="40" t="s">
        <v>142</v>
      </c>
      <c r="B19" s="40" t="s">
        <v>170</v>
      </c>
      <c r="C19" s="299" t="s">
        <v>246</v>
      </c>
      <c r="D19" s="299"/>
      <c r="E19" s="352" t="s">
        <v>171</v>
      </c>
    </row>
    <row r="20" spans="1:5">
      <c r="A20" s="40" t="s">
        <v>142</v>
      </c>
      <c r="B20" s="40" t="s">
        <v>158</v>
      </c>
      <c r="C20" s="299" t="s">
        <v>242</v>
      </c>
      <c r="D20" s="299"/>
      <c r="E20" s="354" t="s">
        <v>159</v>
      </c>
    </row>
    <row r="21" spans="1:5">
      <c r="A21" s="40" t="s">
        <v>142</v>
      </c>
      <c r="B21" s="40" t="s">
        <v>176</v>
      </c>
      <c r="C21" s="299" t="s">
        <v>250</v>
      </c>
      <c r="D21" s="299"/>
      <c r="E21" s="354" t="s">
        <v>177</v>
      </c>
    </row>
    <row r="22" spans="1:5">
      <c r="A22" s="40" t="s">
        <v>180</v>
      </c>
      <c r="B22" s="40" t="s">
        <v>181</v>
      </c>
      <c r="C22" s="299" t="s">
        <v>182</v>
      </c>
      <c r="D22" s="299"/>
      <c r="E22" s="352" t="s">
        <v>183</v>
      </c>
    </row>
    <row r="23" spans="1:5">
      <c r="A23" s="40" t="s">
        <v>180</v>
      </c>
      <c r="B23" s="40" t="s">
        <v>184</v>
      </c>
      <c r="C23" s="299" t="s">
        <v>185</v>
      </c>
      <c r="D23" s="299"/>
      <c r="E23" s="352" t="s">
        <v>186</v>
      </c>
    </row>
    <row r="24" spans="1:5">
      <c r="A24" s="40" t="s">
        <v>180</v>
      </c>
      <c r="B24" s="40" t="s">
        <v>187</v>
      </c>
      <c r="C24" s="299" t="s">
        <v>252</v>
      </c>
      <c r="D24" s="299"/>
      <c r="E24" s="352" t="s">
        <v>188</v>
      </c>
    </row>
    <row r="25" spans="1:5">
      <c r="A25" s="40" t="s">
        <v>180</v>
      </c>
      <c r="B25" s="40" t="s">
        <v>189</v>
      </c>
      <c r="C25" s="299" t="s">
        <v>253</v>
      </c>
      <c r="D25" s="299"/>
      <c r="E25" s="352" t="s">
        <v>190</v>
      </c>
    </row>
    <row r="26" spans="1:5">
      <c r="A26" s="40" t="s">
        <v>180</v>
      </c>
      <c r="B26" s="40" t="s">
        <v>191</v>
      </c>
      <c r="C26" s="299" t="s">
        <v>192</v>
      </c>
      <c r="D26" s="299"/>
      <c r="E26" s="352" t="s">
        <v>193</v>
      </c>
    </row>
    <row r="27" spans="1:5">
      <c r="A27" s="40" t="s">
        <v>180</v>
      </c>
      <c r="B27" s="40" t="s">
        <v>194</v>
      </c>
      <c r="C27" s="299" t="s">
        <v>195</v>
      </c>
      <c r="D27" s="299"/>
      <c r="E27" s="352" t="s">
        <v>196</v>
      </c>
    </row>
    <row r="28" spans="1:5">
      <c r="A28" s="40" t="s">
        <v>197</v>
      </c>
      <c r="B28" s="40" t="s">
        <v>198</v>
      </c>
      <c r="C28" s="299" t="s">
        <v>199</v>
      </c>
      <c r="D28" s="299"/>
      <c r="E28" s="352" t="s">
        <v>200</v>
      </c>
    </row>
    <row r="29" spans="1:5">
      <c r="A29" s="40" t="s">
        <v>197</v>
      </c>
      <c r="B29" s="40" t="s">
        <v>201</v>
      </c>
      <c r="C29" s="299" t="s">
        <v>202</v>
      </c>
      <c r="D29" s="299"/>
      <c r="E29" s="352" t="s">
        <v>203</v>
      </c>
    </row>
    <row r="30" spans="1:5">
      <c r="A30" s="40" t="s">
        <v>197</v>
      </c>
      <c r="B30" s="40" t="s">
        <v>204</v>
      </c>
      <c r="C30" s="299" t="s">
        <v>205</v>
      </c>
      <c r="D30" s="299"/>
      <c r="E30" s="352" t="s">
        <v>206</v>
      </c>
    </row>
    <row r="31" spans="1:5">
      <c r="A31" s="40" t="s">
        <v>197</v>
      </c>
      <c r="B31" s="40" t="s">
        <v>207</v>
      </c>
      <c r="C31" s="299" t="s">
        <v>262</v>
      </c>
      <c r="D31" s="299"/>
      <c r="E31" s="352" t="s">
        <v>208</v>
      </c>
    </row>
    <row r="32" spans="1:5">
      <c r="A32" s="40" t="s">
        <v>209</v>
      </c>
      <c r="B32" s="40" t="s">
        <v>212</v>
      </c>
      <c r="C32" s="299" t="s">
        <v>254</v>
      </c>
      <c r="D32" s="299"/>
      <c r="E32" s="354" t="s">
        <v>213</v>
      </c>
    </row>
    <row r="33" spans="1:5">
      <c r="A33" s="40" t="s">
        <v>209</v>
      </c>
      <c r="B33" s="40" t="s">
        <v>210</v>
      </c>
      <c r="C33" s="299" t="s">
        <v>255</v>
      </c>
      <c r="D33" s="299"/>
      <c r="E33" s="352" t="s">
        <v>211</v>
      </c>
    </row>
    <row r="34" spans="1:5">
      <c r="A34" s="40" t="s">
        <v>209</v>
      </c>
      <c r="B34" s="40" t="s">
        <v>217</v>
      </c>
      <c r="C34" s="299" t="s">
        <v>258</v>
      </c>
      <c r="D34" s="299"/>
      <c r="E34" s="352" t="s">
        <v>218</v>
      </c>
    </row>
    <row r="35" spans="1:5">
      <c r="A35" s="40" t="s">
        <v>209</v>
      </c>
      <c r="B35" s="40" t="s">
        <v>264</v>
      </c>
      <c r="C35" s="299" t="s">
        <v>257</v>
      </c>
      <c r="D35" s="299"/>
      <c r="E35" s="352" t="s">
        <v>216</v>
      </c>
    </row>
    <row r="36" spans="1:5">
      <c r="A36" s="40" t="s">
        <v>209</v>
      </c>
      <c r="B36" s="40" t="s">
        <v>214</v>
      </c>
      <c r="C36" s="299" t="s">
        <v>256</v>
      </c>
      <c r="D36" s="299"/>
      <c r="E36" s="352" t="s">
        <v>215</v>
      </c>
    </row>
    <row r="37" spans="1:5">
      <c r="A37" s="40" t="s">
        <v>219</v>
      </c>
      <c r="B37" s="40" t="s">
        <v>220</v>
      </c>
      <c r="C37" s="299" t="s">
        <v>261</v>
      </c>
      <c r="D37" s="299"/>
      <c r="E37" s="352" t="s">
        <v>221</v>
      </c>
    </row>
    <row r="38" spans="1:5">
      <c r="A38" s="40" t="s">
        <v>219</v>
      </c>
      <c r="B38" s="40" t="s">
        <v>222</v>
      </c>
      <c r="C38" s="299" t="s">
        <v>259</v>
      </c>
      <c r="D38" s="299"/>
      <c r="E38" s="352" t="s">
        <v>223</v>
      </c>
    </row>
    <row r="39" spans="1:5">
      <c r="A39" s="40" t="s">
        <v>219</v>
      </c>
      <c r="B39" s="40" t="s">
        <v>224</v>
      </c>
      <c r="C39" s="299" t="s">
        <v>260</v>
      </c>
      <c r="D39" s="299" t="s">
        <v>407</v>
      </c>
      <c r="E39" s="352" t="s">
        <v>225</v>
      </c>
    </row>
    <row r="40" spans="1:5">
      <c r="E40" s="351"/>
    </row>
    <row r="41" spans="1:5">
      <c r="E41" s="351"/>
    </row>
    <row r="42" spans="1:5">
      <c r="E42" s="351"/>
    </row>
  </sheetData>
  <phoneticPr fontId="4" type="noConversion"/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20" r:id="rId9"/>
    <hyperlink ref="E13" r:id="rId10"/>
    <hyperlink ref="E12" r:id="rId11"/>
    <hyperlink ref="E11" r:id="rId12"/>
    <hyperlink ref="E15" r:id="rId13"/>
    <hyperlink ref="E17" display="http://www.1212.mn/tables.aspx?tbl_id=DT_NSO_1800_004V2&amp;13999001_select_all=0&amp;13999001SingleSelect=_T1&amp;HH3_select_all=0&amp;HH3SingleSelect=_410&amp;YearQ_select_all=0&amp;YearQSingleSelect=_201901_201804_201803_201802_201801&amp;YearY_select_all=0&amp;YearYSingleSelect=&amp;vie"/>
    <hyperlink ref="E19" r:id="rId14"/>
    <hyperlink ref="E18" r:id="rId15"/>
    <hyperlink ref="E16" r:id="rId16"/>
    <hyperlink ref="E21" r:id="rId17"/>
    <hyperlink ref="E14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3" r:id="rId29"/>
    <hyperlink ref="E32" r:id="rId30"/>
    <hyperlink ref="E36" r:id="rId31"/>
    <hyperlink ref="E35" r:id="rId32"/>
    <hyperlink ref="E34" r:id="rId33"/>
    <hyperlink ref="E37" r:id="rId34"/>
    <hyperlink ref="E39" r:id="rId35"/>
    <hyperlink ref="E38" r:id="rId36"/>
  </hyperlinks>
  <pageMargins left="0.7" right="0.7" top="0.75" bottom="0.75" header="0.3" footer="0.3"/>
  <pageSetup paperSize="9"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BP255"/>
  <sheetViews>
    <sheetView zoomScale="85" zoomScaleNormal="85" zoomScaleSheetLayoutView="55" workbookViewId="0">
      <pane xSplit="5" ySplit="4" topLeftCell="F182" activePane="bottomRight" state="frozen"/>
      <selection pane="topRight" activeCell="F1" sqref="F1"/>
      <selection pane="bottomLeft" activeCell="A5" sqref="A5"/>
      <selection pane="bottomRight"/>
    </sheetView>
  </sheetViews>
  <sheetFormatPr defaultColWidth="8.88671875" defaultRowHeight="13.5"/>
  <cols>
    <col min="1" max="1" width="6.109375" style="245" customWidth="1"/>
    <col min="2" max="2" width="4.5546875" style="245" bestFit="1" customWidth="1"/>
    <col min="3" max="4" width="10.77734375" style="245" customWidth="1"/>
    <col min="5" max="5" width="2.5546875" style="245" customWidth="1"/>
    <col min="6" max="43" width="10.77734375" style="245" customWidth="1"/>
    <col min="44" max="44" width="10.77734375" style="248" customWidth="1"/>
    <col min="45" max="51" width="10.77734375" style="245" customWidth="1"/>
    <col min="52" max="52" width="10.77734375" style="248" customWidth="1"/>
    <col min="53" max="55" width="10.77734375" style="245" customWidth="1"/>
    <col min="56" max="16384" width="8.88671875" style="245"/>
  </cols>
  <sheetData>
    <row r="1" spans="1:55" s="102" customFormat="1" ht="32.25" thickBot="1">
      <c r="A1" s="283" t="s">
        <v>90</v>
      </c>
      <c r="B1" s="283"/>
      <c r="C1" s="279"/>
      <c r="D1" s="279"/>
      <c r="E1" s="279"/>
      <c r="F1" s="279"/>
      <c r="G1" s="279"/>
      <c r="H1" s="279"/>
      <c r="I1" s="279"/>
      <c r="J1" s="99"/>
      <c r="K1" s="99"/>
      <c r="L1" s="178"/>
      <c r="M1" s="178"/>
      <c r="N1" s="99"/>
      <c r="O1" s="99"/>
      <c r="P1" s="178"/>
      <c r="Q1" s="178"/>
      <c r="R1" s="280"/>
      <c r="S1" s="280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257"/>
      <c r="AI1" s="178"/>
      <c r="AJ1" s="99"/>
      <c r="AK1" s="99"/>
      <c r="AL1" s="99" t="s">
        <v>85</v>
      </c>
      <c r="AM1" s="99"/>
      <c r="AN1" s="99"/>
      <c r="AO1" s="99"/>
      <c r="AP1" s="99"/>
      <c r="AQ1" s="99"/>
      <c r="AR1" s="169"/>
      <c r="AS1" s="178"/>
      <c r="AT1" s="99"/>
      <c r="AU1" s="99"/>
      <c r="AV1" s="178"/>
      <c r="AW1" s="178"/>
      <c r="AX1" s="178"/>
      <c r="AY1" s="178"/>
      <c r="AZ1" s="104"/>
      <c r="BA1" s="99"/>
      <c r="BB1" s="99"/>
      <c r="BC1" s="99"/>
    </row>
    <row r="2" spans="1:55" s="282" customFormat="1" ht="17.25" customHeight="1">
      <c r="A2" s="335"/>
      <c r="B2" s="336"/>
      <c r="C2" s="430" t="s">
        <v>31</v>
      </c>
      <c r="D2" s="431"/>
      <c r="E2" s="281"/>
      <c r="F2" s="308" t="s">
        <v>66</v>
      </c>
      <c r="G2" s="309" t="s">
        <v>265</v>
      </c>
      <c r="H2" s="308" t="s">
        <v>67</v>
      </c>
      <c r="I2" s="309" t="s">
        <v>68</v>
      </c>
      <c r="J2" s="308" t="s">
        <v>59</v>
      </c>
      <c r="K2" s="309" t="s">
        <v>69</v>
      </c>
      <c r="L2" s="308" t="s">
        <v>147</v>
      </c>
      <c r="M2" s="309" t="s">
        <v>70</v>
      </c>
      <c r="N2" s="308" t="s">
        <v>62</v>
      </c>
      <c r="O2" s="309" t="s">
        <v>71</v>
      </c>
      <c r="P2" s="308" t="s">
        <v>58</v>
      </c>
      <c r="Q2" s="309" t="s">
        <v>72</v>
      </c>
      <c r="R2" s="308" t="s">
        <v>73</v>
      </c>
      <c r="S2" s="309" t="s">
        <v>74</v>
      </c>
      <c r="T2" s="308" t="s">
        <v>266</v>
      </c>
      <c r="U2" s="309" t="s">
        <v>267</v>
      </c>
      <c r="V2" s="308" t="s">
        <v>60</v>
      </c>
      <c r="W2" s="309" t="s">
        <v>75</v>
      </c>
      <c r="X2" s="308" t="s">
        <v>64</v>
      </c>
      <c r="Y2" s="309" t="s">
        <v>268</v>
      </c>
      <c r="Z2" s="308" t="s">
        <v>63</v>
      </c>
      <c r="AA2" s="309" t="s">
        <v>76</v>
      </c>
      <c r="AB2" s="308" t="s">
        <v>160</v>
      </c>
      <c r="AC2" s="309" t="s">
        <v>269</v>
      </c>
      <c r="AD2" s="308" t="s">
        <v>88</v>
      </c>
      <c r="AE2" s="309" t="s">
        <v>89</v>
      </c>
      <c r="AF2" s="308" t="s">
        <v>65</v>
      </c>
      <c r="AG2" s="309" t="s">
        <v>77</v>
      </c>
      <c r="AH2" s="308" t="s">
        <v>87</v>
      </c>
      <c r="AI2" s="309" t="s">
        <v>270</v>
      </c>
      <c r="AJ2" s="308" t="s">
        <v>81</v>
      </c>
      <c r="AK2" s="309" t="s">
        <v>82</v>
      </c>
      <c r="AL2" s="308" t="s">
        <v>84</v>
      </c>
      <c r="AM2" s="309" t="s">
        <v>86</v>
      </c>
      <c r="AN2" s="308" t="s">
        <v>79</v>
      </c>
      <c r="AO2" s="309" t="s">
        <v>80</v>
      </c>
      <c r="AP2" s="308" t="s">
        <v>271</v>
      </c>
      <c r="AQ2" s="309" t="s">
        <v>83</v>
      </c>
      <c r="AR2" s="308" t="s">
        <v>61</v>
      </c>
      <c r="AS2" s="309" t="s">
        <v>78</v>
      </c>
      <c r="AT2" s="308" t="s">
        <v>272</v>
      </c>
      <c r="AU2" s="309" t="s">
        <v>273</v>
      </c>
      <c r="AV2" s="288" t="s">
        <v>274</v>
      </c>
      <c r="AW2" s="289" t="s">
        <v>275</v>
      </c>
      <c r="AX2" s="288" t="s">
        <v>276</v>
      </c>
      <c r="AY2" s="289" t="s">
        <v>277</v>
      </c>
      <c r="AZ2" s="308" t="s">
        <v>278</v>
      </c>
      <c r="BA2" s="309" t="s">
        <v>279</v>
      </c>
      <c r="BB2" s="308" t="s">
        <v>280</v>
      </c>
      <c r="BC2" s="309" t="s">
        <v>281</v>
      </c>
    </row>
    <row r="3" spans="1:55" s="102" customFormat="1">
      <c r="A3" s="335"/>
      <c r="B3" s="336"/>
      <c r="C3" s="70" t="s">
        <v>0</v>
      </c>
      <c r="D3" s="71" t="s">
        <v>1</v>
      </c>
      <c r="E3" s="110"/>
      <c r="F3" s="70" t="s">
        <v>2</v>
      </c>
      <c r="G3" s="71" t="s">
        <v>1</v>
      </c>
      <c r="H3" s="70" t="s">
        <v>2</v>
      </c>
      <c r="I3" s="71" t="s">
        <v>1</v>
      </c>
      <c r="J3" s="70" t="s">
        <v>2</v>
      </c>
      <c r="K3" s="71" t="s">
        <v>282</v>
      </c>
      <c r="L3" s="70" t="s">
        <v>2</v>
      </c>
      <c r="M3" s="71" t="s">
        <v>283</v>
      </c>
      <c r="N3" s="72" t="s">
        <v>284</v>
      </c>
      <c r="O3" s="71" t="s">
        <v>285</v>
      </c>
      <c r="P3" s="70" t="s">
        <v>2</v>
      </c>
      <c r="Q3" s="71" t="s">
        <v>3</v>
      </c>
      <c r="R3" s="70" t="s">
        <v>286</v>
      </c>
      <c r="S3" s="71" t="s">
        <v>3</v>
      </c>
      <c r="T3" s="72" t="s">
        <v>2</v>
      </c>
      <c r="U3" s="72" t="s">
        <v>287</v>
      </c>
      <c r="V3" s="70" t="s">
        <v>2</v>
      </c>
      <c r="W3" s="71" t="s">
        <v>3</v>
      </c>
      <c r="X3" s="70" t="s">
        <v>2</v>
      </c>
      <c r="Y3" s="71" t="s">
        <v>3</v>
      </c>
      <c r="Z3" s="70" t="s">
        <v>2</v>
      </c>
      <c r="AA3" s="71" t="s">
        <v>288</v>
      </c>
      <c r="AB3" s="72" t="s">
        <v>286</v>
      </c>
      <c r="AC3" s="72" t="s">
        <v>285</v>
      </c>
      <c r="AD3" s="70" t="s">
        <v>2</v>
      </c>
      <c r="AE3" s="71" t="s">
        <v>288</v>
      </c>
      <c r="AF3" s="337" t="s">
        <v>286</v>
      </c>
      <c r="AG3" s="338" t="s">
        <v>287</v>
      </c>
      <c r="AH3" s="70" t="s">
        <v>2</v>
      </c>
      <c r="AI3" s="71" t="s">
        <v>288</v>
      </c>
      <c r="AJ3" s="70" t="s">
        <v>2</v>
      </c>
      <c r="AK3" s="71" t="s">
        <v>288</v>
      </c>
      <c r="AL3" s="70" t="s">
        <v>2</v>
      </c>
      <c r="AM3" s="71" t="s">
        <v>288</v>
      </c>
      <c r="AN3" s="70" t="s">
        <v>2</v>
      </c>
      <c r="AO3" s="71" t="s">
        <v>288</v>
      </c>
      <c r="AP3" s="70" t="s">
        <v>2</v>
      </c>
      <c r="AQ3" s="72" t="s">
        <v>288</v>
      </c>
      <c r="AR3" s="70" t="s">
        <v>2</v>
      </c>
      <c r="AS3" s="71" t="s">
        <v>288</v>
      </c>
      <c r="AT3" s="70" t="s">
        <v>2</v>
      </c>
      <c r="AU3" s="71" t="s">
        <v>288</v>
      </c>
      <c r="AV3" s="70" t="s">
        <v>2</v>
      </c>
      <c r="AW3" s="71" t="s">
        <v>288</v>
      </c>
      <c r="AX3" s="70" t="s">
        <v>2</v>
      </c>
      <c r="AY3" s="71" t="s">
        <v>288</v>
      </c>
      <c r="AZ3" s="70" t="s">
        <v>2</v>
      </c>
      <c r="BA3" s="71" t="s">
        <v>288</v>
      </c>
      <c r="BB3" s="70" t="s">
        <v>2</v>
      </c>
      <c r="BC3" s="71" t="s">
        <v>288</v>
      </c>
    </row>
    <row r="4" spans="1:55" s="102" customFormat="1" ht="14.25" thickBot="1">
      <c r="A4" s="276"/>
      <c r="B4" s="277"/>
      <c r="C4" s="276" t="s">
        <v>401</v>
      </c>
      <c r="D4" s="73" t="s">
        <v>6</v>
      </c>
      <c r="E4" s="110"/>
      <c r="F4" s="74" t="s">
        <v>5</v>
      </c>
      <c r="G4" s="75" t="s">
        <v>6</v>
      </c>
      <c r="H4" s="76" t="s">
        <v>5</v>
      </c>
      <c r="I4" s="77" t="s">
        <v>6</v>
      </c>
      <c r="J4" s="76" t="s">
        <v>5</v>
      </c>
      <c r="K4" s="77" t="s">
        <v>6</v>
      </c>
      <c r="L4" s="74" t="s">
        <v>5</v>
      </c>
      <c r="M4" s="75" t="s">
        <v>6</v>
      </c>
      <c r="N4" s="81" t="s">
        <v>289</v>
      </c>
      <c r="O4" s="77" t="s">
        <v>290</v>
      </c>
      <c r="P4" s="76" t="s">
        <v>5</v>
      </c>
      <c r="Q4" s="77" t="s">
        <v>6</v>
      </c>
      <c r="R4" s="78" t="s">
        <v>5</v>
      </c>
      <c r="S4" s="75" t="s">
        <v>6</v>
      </c>
      <c r="T4" s="80" t="s">
        <v>5</v>
      </c>
      <c r="U4" s="79" t="s">
        <v>6</v>
      </c>
      <c r="V4" s="74" t="s">
        <v>5</v>
      </c>
      <c r="W4" s="75" t="s">
        <v>6</v>
      </c>
      <c r="X4" s="76" t="s">
        <v>5</v>
      </c>
      <c r="Y4" s="77" t="s">
        <v>6</v>
      </c>
      <c r="Z4" s="74" t="s">
        <v>5</v>
      </c>
      <c r="AA4" s="75" t="s">
        <v>6</v>
      </c>
      <c r="AB4" s="81" t="s">
        <v>289</v>
      </c>
      <c r="AC4" s="79" t="s">
        <v>291</v>
      </c>
      <c r="AD4" s="74" t="s">
        <v>5</v>
      </c>
      <c r="AE4" s="75" t="s">
        <v>291</v>
      </c>
      <c r="AF4" s="74" t="s">
        <v>289</v>
      </c>
      <c r="AG4" s="75" t="s">
        <v>291</v>
      </c>
      <c r="AH4" s="74" t="s">
        <v>5</v>
      </c>
      <c r="AI4" s="75" t="s">
        <v>291</v>
      </c>
      <c r="AJ4" s="74" t="s">
        <v>5</v>
      </c>
      <c r="AK4" s="75" t="s">
        <v>291</v>
      </c>
      <c r="AL4" s="74" t="s">
        <v>5</v>
      </c>
      <c r="AM4" s="75" t="s">
        <v>291</v>
      </c>
      <c r="AN4" s="74" t="s">
        <v>5</v>
      </c>
      <c r="AO4" s="75" t="s">
        <v>291</v>
      </c>
      <c r="AP4" s="74" t="s">
        <v>5</v>
      </c>
      <c r="AQ4" s="80" t="s">
        <v>291</v>
      </c>
      <c r="AR4" s="74" t="s">
        <v>5</v>
      </c>
      <c r="AS4" s="75" t="s">
        <v>291</v>
      </c>
      <c r="AT4" s="170" t="s">
        <v>5</v>
      </c>
      <c r="AU4" s="75" t="s">
        <v>291</v>
      </c>
      <c r="AV4" s="74" t="s">
        <v>5</v>
      </c>
      <c r="AW4" s="75" t="s">
        <v>291</v>
      </c>
      <c r="AX4" s="74" t="s">
        <v>5</v>
      </c>
      <c r="AY4" s="75" t="s">
        <v>291</v>
      </c>
      <c r="AZ4" s="74" t="s">
        <v>5</v>
      </c>
      <c r="BA4" s="75" t="s">
        <v>291</v>
      </c>
      <c r="BB4" s="74" t="s">
        <v>5</v>
      </c>
      <c r="BC4" s="75" t="s">
        <v>291</v>
      </c>
    </row>
    <row r="5" spans="1:55" s="102" customFormat="1" ht="13.5" customHeight="1">
      <c r="A5" s="407" t="s">
        <v>292</v>
      </c>
      <c r="B5" s="10" t="s">
        <v>293</v>
      </c>
      <c r="C5" s="3">
        <v>793478</v>
      </c>
      <c r="D5" s="4"/>
      <c r="E5" s="110"/>
      <c r="F5" s="340">
        <v>164785</v>
      </c>
      <c r="G5" s="5"/>
      <c r="H5" s="3">
        <v>186246</v>
      </c>
      <c r="I5" s="4"/>
      <c r="J5" s="3"/>
      <c r="K5" s="4"/>
      <c r="L5" s="340">
        <v>102299</v>
      </c>
      <c r="M5" s="5"/>
      <c r="N5" s="9">
        <v>37526</v>
      </c>
      <c r="O5" s="4"/>
      <c r="P5" s="6">
        <v>37006</v>
      </c>
      <c r="Q5" s="4"/>
      <c r="R5" s="340">
        <v>12193</v>
      </c>
      <c r="S5" s="5"/>
      <c r="T5" s="6">
        <v>5677</v>
      </c>
      <c r="U5" s="7"/>
      <c r="V5" s="340">
        <v>30255</v>
      </c>
      <c r="W5" s="5"/>
      <c r="X5" s="3">
        <v>5892</v>
      </c>
      <c r="Y5" s="4"/>
      <c r="Z5" s="8"/>
      <c r="AA5" s="5"/>
      <c r="AB5" s="9"/>
      <c r="AC5" s="284"/>
      <c r="AD5" s="6"/>
      <c r="AE5" s="7"/>
      <c r="AF5" s="3"/>
      <c r="AG5" s="328"/>
      <c r="AH5" s="374">
        <f>AH201*0.353</f>
        <v>16885.754999999997</v>
      </c>
      <c r="AI5" s="406"/>
      <c r="AJ5" s="8"/>
      <c r="AK5" s="5"/>
      <c r="AL5" s="8"/>
      <c r="AM5" s="7"/>
      <c r="AN5" s="327">
        <v>2562</v>
      </c>
      <c r="AO5" s="5"/>
      <c r="AP5" s="9"/>
      <c r="AQ5" s="7"/>
      <c r="AR5" s="8"/>
      <c r="AS5" s="5"/>
      <c r="AT5" s="6"/>
      <c r="AU5" s="7"/>
      <c r="AV5" s="8"/>
      <c r="AW5" s="5"/>
      <c r="AX5" s="8"/>
      <c r="AY5" s="5"/>
      <c r="AZ5" s="8"/>
      <c r="BA5" s="5"/>
      <c r="BB5" s="129"/>
      <c r="BC5" s="130"/>
    </row>
    <row r="6" spans="1:55" s="102" customFormat="1" ht="13.5" customHeight="1">
      <c r="A6" s="361"/>
      <c r="B6" s="10" t="s">
        <v>294</v>
      </c>
      <c r="C6" s="3">
        <v>670447</v>
      </c>
      <c r="D6" s="4"/>
      <c r="E6" s="110"/>
      <c r="F6" s="340">
        <v>142718</v>
      </c>
      <c r="G6" s="5"/>
      <c r="H6" s="3">
        <v>215373</v>
      </c>
      <c r="I6" s="4"/>
      <c r="J6" s="3"/>
      <c r="K6" s="4"/>
      <c r="L6" s="340">
        <v>59455</v>
      </c>
      <c r="M6" s="5"/>
      <c r="N6" s="9">
        <v>32196</v>
      </c>
      <c r="O6" s="4"/>
      <c r="P6" s="6">
        <v>37513</v>
      </c>
      <c r="Q6" s="4"/>
      <c r="R6" s="340">
        <v>13916</v>
      </c>
      <c r="S6" s="5"/>
      <c r="T6" s="6">
        <v>3770</v>
      </c>
      <c r="U6" s="7"/>
      <c r="V6" s="340">
        <v>29835</v>
      </c>
      <c r="W6" s="5"/>
      <c r="X6" s="3">
        <v>6901</v>
      </c>
      <c r="Y6" s="4"/>
      <c r="Z6" s="8"/>
      <c r="AA6" s="5"/>
      <c r="AB6" s="9"/>
      <c r="AC6" s="4"/>
      <c r="AD6" s="6"/>
      <c r="AE6" s="7"/>
      <c r="AF6" s="3"/>
      <c r="AG6" s="328"/>
      <c r="AH6" s="363"/>
      <c r="AI6" s="404"/>
      <c r="AJ6" s="11"/>
      <c r="AK6" s="12"/>
      <c r="AL6" s="8"/>
      <c r="AM6" s="7"/>
      <c r="AN6" s="327">
        <v>2234</v>
      </c>
      <c r="AO6" s="5"/>
      <c r="AP6" s="9"/>
      <c r="AQ6" s="7"/>
      <c r="AR6" s="8"/>
      <c r="AS6" s="5"/>
      <c r="AT6" s="6"/>
      <c r="AU6" s="7"/>
      <c r="AV6" s="8"/>
      <c r="AW6" s="5"/>
      <c r="AX6" s="8"/>
      <c r="AY6" s="5"/>
      <c r="AZ6" s="11"/>
      <c r="BA6" s="12"/>
      <c r="BB6" s="8"/>
      <c r="BC6" s="5"/>
    </row>
    <row r="7" spans="1:55" s="102" customFormat="1" ht="13.5" customHeight="1">
      <c r="A7" s="361"/>
      <c r="B7" s="10" t="s">
        <v>12</v>
      </c>
      <c r="C7" s="3">
        <v>587629</v>
      </c>
      <c r="D7" s="4"/>
      <c r="E7" s="110"/>
      <c r="F7" s="340">
        <v>112516</v>
      </c>
      <c r="G7" s="5"/>
      <c r="H7" s="3">
        <v>190382</v>
      </c>
      <c r="I7" s="4"/>
      <c r="J7" s="3"/>
      <c r="K7" s="4"/>
      <c r="L7" s="340">
        <v>47499</v>
      </c>
      <c r="M7" s="5"/>
      <c r="N7" s="9">
        <v>25858</v>
      </c>
      <c r="O7" s="4"/>
      <c r="P7" s="6">
        <v>37622</v>
      </c>
      <c r="Q7" s="4"/>
      <c r="R7" s="340">
        <v>12077</v>
      </c>
      <c r="S7" s="5"/>
      <c r="T7" s="6">
        <v>3098</v>
      </c>
      <c r="U7" s="7"/>
      <c r="V7" s="340">
        <v>25853</v>
      </c>
      <c r="W7" s="5"/>
      <c r="X7" s="3">
        <v>3394</v>
      </c>
      <c r="Y7" s="4"/>
      <c r="Z7" s="8"/>
      <c r="AA7" s="5"/>
      <c r="AB7" s="9"/>
      <c r="AC7" s="4"/>
      <c r="AD7" s="6"/>
      <c r="AE7" s="7"/>
      <c r="AF7" s="3"/>
      <c r="AG7" s="328"/>
      <c r="AH7" s="363"/>
      <c r="AI7" s="404"/>
      <c r="AJ7" s="11"/>
      <c r="AK7" s="12"/>
      <c r="AL7" s="8"/>
      <c r="AM7" s="7"/>
      <c r="AN7" s="327">
        <v>1710</v>
      </c>
      <c r="AO7" s="5"/>
      <c r="AP7" s="9"/>
      <c r="AQ7" s="7"/>
      <c r="AR7" s="8"/>
      <c r="AS7" s="5"/>
      <c r="AT7" s="6"/>
      <c r="AU7" s="7"/>
      <c r="AV7" s="8"/>
      <c r="AW7" s="5"/>
      <c r="AX7" s="8"/>
      <c r="AY7" s="5"/>
      <c r="AZ7" s="11"/>
      <c r="BA7" s="12"/>
      <c r="BB7" s="8"/>
      <c r="BC7" s="5"/>
    </row>
    <row r="8" spans="1:55" s="102" customFormat="1" ht="13.5" customHeight="1">
      <c r="A8" s="361"/>
      <c r="B8" s="10" t="s">
        <v>13</v>
      </c>
      <c r="C8" s="3">
        <v>642413</v>
      </c>
      <c r="D8" s="4"/>
      <c r="E8" s="110"/>
      <c r="F8" s="340">
        <v>120427</v>
      </c>
      <c r="G8" s="5"/>
      <c r="H8" s="3">
        <v>223062</v>
      </c>
      <c r="I8" s="4"/>
      <c r="J8" s="3"/>
      <c r="K8" s="4"/>
      <c r="L8" s="340">
        <v>58876</v>
      </c>
      <c r="M8" s="5"/>
      <c r="N8" s="9">
        <v>26749</v>
      </c>
      <c r="O8" s="4"/>
      <c r="P8" s="6">
        <v>44722</v>
      </c>
      <c r="Q8" s="4"/>
      <c r="R8" s="340">
        <v>12802</v>
      </c>
      <c r="S8" s="5"/>
      <c r="T8" s="6">
        <v>4163</v>
      </c>
      <c r="U8" s="7"/>
      <c r="V8" s="340">
        <v>26705</v>
      </c>
      <c r="W8" s="5"/>
      <c r="X8" s="3">
        <v>3278</v>
      </c>
      <c r="Y8" s="4"/>
      <c r="Z8" s="8"/>
      <c r="AA8" s="5"/>
      <c r="AB8" s="9"/>
      <c r="AC8" s="4"/>
      <c r="AD8" s="6"/>
      <c r="AE8" s="7"/>
      <c r="AF8" s="3"/>
      <c r="AG8" s="328"/>
      <c r="AH8" s="363"/>
      <c r="AI8" s="404"/>
      <c r="AJ8" s="11"/>
      <c r="AK8" s="12"/>
      <c r="AL8" s="8"/>
      <c r="AM8" s="7"/>
      <c r="AN8" s="327">
        <v>1464</v>
      </c>
      <c r="AO8" s="5"/>
      <c r="AP8" s="9"/>
      <c r="AQ8" s="7"/>
      <c r="AR8" s="8"/>
      <c r="AS8" s="5"/>
      <c r="AT8" s="6"/>
      <c r="AU8" s="7"/>
      <c r="AV8" s="8"/>
      <c r="AW8" s="5"/>
      <c r="AX8" s="8"/>
      <c r="AY8" s="5"/>
      <c r="AZ8" s="11"/>
      <c r="BA8" s="12"/>
      <c r="BB8" s="8"/>
      <c r="BC8" s="5"/>
    </row>
    <row r="9" spans="1:55" s="102" customFormat="1" ht="13.5" customHeight="1">
      <c r="A9" s="361"/>
      <c r="B9" s="10" t="s">
        <v>14</v>
      </c>
      <c r="C9" s="3">
        <v>680185</v>
      </c>
      <c r="D9" s="4"/>
      <c r="E9" s="110"/>
      <c r="F9" s="340">
        <v>115659</v>
      </c>
      <c r="G9" s="5"/>
      <c r="H9" s="3">
        <v>202592</v>
      </c>
      <c r="I9" s="4"/>
      <c r="J9" s="3"/>
      <c r="K9" s="4"/>
      <c r="L9" s="340">
        <v>71516</v>
      </c>
      <c r="M9" s="5"/>
      <c r="N9" s="9">
        <v>29353</v>
      </c>
      <c r="O9" s="4"/>
      <c r="P9" s="6">
        <v>38076</v>
      </c>
      <c r="Q9" s="4" t="s">
        <v>295</v>
      </c>
      <c r="R9" s="340">
        <v>11188</v>
      </c>
      <c r="S9" s="5"/>
      <c r="T9" s="6">
        <v>3729</v>
      </c>
      <c r="U9" s="7"/>
      <c r="V9" s="340">
        <v>31469</v>
      </c>
      <c r="W9" s="5"/>
      <c r="X9" s="3">
        <v>6121</v>
      </c>
      <c r="Y9" s="4"/>
      <c r="Z9" s="8"/>
      <c r="AA9" s="5"/>
      <c r="AB9" s="9"/>
      <c r="AC9" s="4"/>
      <c r="AD9" s="6"/>
      <c r="AE9" s="7"/>
      <c r="AF9" s="3"/>
      <c r="AG9" s="328"/>
      <c r="AH9" s="363"/>
      <c r="AI9" s="404"/>
      <c r="AJ9" s="11"/>
      <c r="AK9" s="12"/>
      <c r="AL9" s="8"/>
      <c r="AM9" s="7"/>
      <c r="AN9" s="327">
        <v>1175</v>
      </c>
      <c r="AO9" s="5"/>
      <c r="AP9" s="9"/>
      <c r="AQ9" s="7"/>
      <c r="AR9" s="8"/>
      <c r="AS9" s="5"/>
      <c r="AT9" s="6"/>
      <c r="AU9" s="7"/>
      <c r="AV9" s="8"/>
      <c r="AW9" s="5"/>
      <c r="AX9" s="8"/>
      <c r="AY9" s="5"/>
      <c r="AZ9" s="11"/>
      <c r="BA9" s="12"/>
      <c r="BB9" s="8"/>
      <c r="BC9" s="5"/>
    </row>
    <row r="10" spans="1:55" s="102" customFormat="1" ht="13.5" customHeight="1">
      <c r="A10" s="361"/>
      <c r="B10" s="10" t="s">
        <v>15</v>
      </c>
      <c r="C10" s="3">
        <v>712260</v>
      </c>
      <c r="D10" s="4"/>
      <c r="E10" s="110"/>
      <c r="F10" s="340">
        <v>116269</v>
      </c>
      <c r="G10" s="5"/>
      <c r="H10" s="3">
        <v>227553</v>
      </c>
      <c r="I10" s="4"/>
      <c r="J10" s="3"/>
      <c r="K10" s="4"/>
      <c r="L10" s="340">
        <v>70418</v>
      </c>
      <c r="M10" s="5"/>
      <c r="N10" s="9">
        <v>27389</v>
      </c>
      <c r="O10" s="4"/>
      <c r="P10" s="6">
        <v>41469</v>
      </c>
      <c r="Q10" s="4"/>
      <c r="R10" s="340">
        <v>12724</v>
      </c>
      <c r="S10" s="5"/>
      <c r="T10" s="6">
        <v>4082</v>
      </c>
      <c r="U10" s="7"/>
      <c r="V10" s="340">
        <v>29905</v>
      </c>
      <c r="W10" s="5"/>
      <c r="X10" s="3">
        <v>7470</v>
      </c>
      <c r="Y10" s="4"/>
      <c r="Z10" s="8"/>
      <c r="AA10" s="5"/>
      <c r="AB10" s="9"/>
      <c r="AC10" s="4"/>
      <c r="AD10" s="6"/>
      <c r="AE10" s="7"/>
      <c r="AF10" s="3"/>
      <c r="AG10" s="328"/>
      <c r="AH10" s="363"/>
      <c r="AI10" s="404"/>
      <c r="AJ10" s="11"/>
      <c r="AK10" s="12"/>
      <c r="AL10" s="8"/>
      <c r="AM10" s="7"/>
      <c r="AN10" s="327">
        <v>1297</v>
      </c>
      <c r="AO10" s="5"/>
      <c r="AP10" s="9"/>
      <c r="AQ10" s="7"/>
      <c r="AR10" s="8"/>
      <c r="AS10" s="5"/>
      <c r="AT10" s="6"/>
      <c r="AU10" s="7"/>
      <c r="AV10" s="8"/>
      <c r="AW10" s="5"/>
      <c r="AX10" s="8"/>
      <c r="AY10" s="5"/>
      <c r="AZ10" s="11"/>
      <c r="BA10" s="12"/>
      <c r="BB10" s="8"/>
      <c r="BC10" s="5"/>
    </row>
    <row r="11" spans="1:55" s="102" customFormat="1" ht="13.5" customHeight="1">
      <c r="A11" s="361"/>
      <c r="B11" s="10" t="s">
        <v>16</v>
      </c>
      <c r="C11" s="3">
        <v>897234</v>
      </c>
      <c r="D11" s="4"/>
      <c r="E11" s="110"/>
      <c r="F11" s="340">
        <v>160770</v>
      </c>
      <c r="G11" s="5"/>
      <c r="H11" s="3">
        <v>284034</v>
      </c>
      <c r="I11" s="4"/>
      <c r="J11" s="3"/>
      <c r="K11" s="4"/>
      <c r="L11" s="340">
        <v>74736</v>
      </c>
      <c r="M11" s="5"/>
      <c r="N11" s="9">
        <v>31148</v>
      </c>
      <c r="O11" s="4"/>
      <c r="P11" s="6">
        <v>49663</v>
      </c>
      <c r="Q11" s="4"/>
      <c r="R11" s="340">
        <v>11197</v>
      </c>
      <c r="S11" s="5"/>
      <c r="T11" s="6">
        <v>5738</v>
      </c>
      <c r="U11" s="7"/>
      <c r="V11" s="340">
        <v>35560</v>
      </c>
      <c r="W11" s="5"/>
      <c r="X11" s="3">
        <v>6631</v>
      </c>
      <c r="Y11" s="4"/>
      <c r="Z11" s="8"/>
      <c r="AA11" s="5"/>
      <c r="AB11" s="9"/>
      <c r="AC11" s="4"/>
      <c r="AD11" s="6"/>
      <c r="AE11" s="7"/>
      <c r="AF11" s="3"/>
      <c r="AG11" s="328"/>
      <c r="AH11" s="374"/>
      <c r="AI11" s="406"/>
      <c r="AJ11" s="11"/>
      <c r="AK11" s="12"/>
      <c r="AL11" s="8"/>
      <c r="AM11" s="7"/>
      <c r="AN11" s="327">
        <v>1269</v>
      </c>
      <c r="AO11" s="5"/>
      <c r="AP11" s="9"/>
      <c r="AQ11" s="7"/>
      <c r="AR11" s="8"/>
      <c r="AS11" s="5"/>
      <c r="AT11" s="6"/>
      <c r="AU11" s="7"/>
      <c r="AV11" s="8"/>
      <c r="AW11" s="5"/>
      <c r="AX11" s="8"/>
      <c r="AY11" s="5"/>
      <c r="AZ11" s="11"/>
      <c r="BA11" s="12"/>
      <c r="BB11" s="8"/>
      <c r="BC11" s="5"/>
    </row>
    <row r="12" spans="1:55" s="102" customFormat="1" ht="13.5" customHeight="1">
      <c r="A12" s="361"/>
      <c r="B12" s="10" t="s">
        <v>17</v>
      </c>
      <c r="C12" s="3">
        <v>930573</v>
      </c>
      <c r="D12" s="4"/>
      <c r="E12" s="110"/>
      <c r="F12" s="340">
        <v>170182</v>
      </c>
      <c r="G12" s="5"/>
      <c r="H12" s="3">
        <v>334568</v>
      </c>
      <c r="I12" s="4"/>
      <c r="J12" s="3"/>
      <c r="K12" s="4"/>
      <c r="L12" s="340">
        <v>89965</v>
      </c>
      <c r="M12" s="5"/>
      <c r="N12" s="9">
        <v>35341</v>
      </c>
      <c r="O12" s="4"/>
      <c r="P12" s="6">
        <v>52703</v>
      </c>
      <c r="Q12" s="4"/>
      <c r="R12" s="340">
        <v>11628</v>
      </c>
      <c r="S12" s="5"/>
      <c r="T12" s="6">
        <v>7230</v>
      </c>
      <c r="U12" s="7"/>
      <c r="V12" s="340">
        <v>38530</v>
      </c>
      <c r="W12" s="5"/>
      <c r="X12" s="3">
        <v>9456</v>
      </c>
      <c r="Y12" s="4"/>
      <c r="Z12" s="8"/>
      <c r="AA12" s="5"/>
      <c r="AB12" s="9"/>
      <c r="AC12" s="4"/>
      <c r="AD12" s="6"/>
      <c r="AE12" s="7"/>
      <c r="AF12" s="3"/>
      <c r="AG12" s="328"/>
      <c r="AH12" s="363"/>
      <c r="AI12" s="404"/>
      <c r="AJ12" s="11"/>
      <c r="AK12" s="12"/>
      <c r="AL12" s="8"/>
      <c r="AM12" s="7"/>
      <c r="AN12" s="327">
        <v>2952</v>
      </c>
      <c r="AO12" s="5"/>
      <c r="AP12" s="9"/>
      <c r="AQ12" s="7"/>
      <c r="AR12" s="8"/>
      <c r="AS12" s="5"/>
      <c r="AT12" s="6"/>
      <c r="AU12" s="7"/>
      <c r="AV12" s="8"/>
      <c r="AW12" s="5"/>
      <c r="AX12" s="8"/>
      <c r="AY12" s="5"/>
      <c r="AZ12" s="11"/>
      <c r="BA12" s="12"/>
      <c r="BB12" s="8"/>
      <c r="BC12" s="5"/>
    </row>
    <row r="13" spans="1:55" s="102" customFormat="1" ht="13.5" customHeight="1">
      <c r="A13" s="361"/>
      <c r="B13" s="10" t="s">
        <v>18</v>
      </c>
      <c r="C13" s="3">
        <v>682244</v>
      </c>
      <c r="D13" s="4"/>
      <c r="E13" s="110"/>
      <c r="F13" s="340">
        <v>113083</v>
      </c>
      <c r="G13" s="5"/>
      <c r="H13" s="3">
        <v>239549</v>
      </c>
      <c r="I13" s="4"/>
      <c r="J13" s="3"/>
      <c r="K13" s="4"/>
      <c r="L13" s="340">
        <v>65546</v>
      </c>
      <c r="M13" s="5"/>
      <c r="N13" s="9">
        <v>26187</v>
      </c>
      <c r="O13" s="4"/>
      <c r="P13" s="6">
        <v>44670</v>
      </c>
      <c r="Q13" s="4"/>
      <c r="R13" s="340">
        <v>11686</v>
      </c>
      <c r="S13" s="5"/>
      <c r="T13" s="6">
        <v>6322</v>
      </c>
      <c r="U13" s="7"/>
      <c r="V13" s="340">
        <v>25956</v>
      </c>
      <c r="W13" s="5"/>
      <c r="X13" s="3">
        <v>11996</v>
      </c>
      <c r="Y13" s="4"/>
      <c r="Z13" s="8"/>
      <c r="AA13" s="5"/>
      <c r="AB13" s="9"/>
      <c r="AC13" s="4"/>
      <c r="AD13" s="6"/>
      <c r="AE13" s="7"/>
      <c r="AF13" s="3"/>
      <c r="AG13" s="328"/>
      <c r="AH13" s="363"/>
      <c r="AI13" s="404"/>
      <c r="AJ13" s="11"/>
      <c r="AK13" s="12"/>
      <c r="AL13" s="8"/>
      <c r="AM13" s="7"/>
      <c r="AN13" s="327">
        <v>846</v>
      </c>
      <c r="AO13" s="5"/>
      <c r="AP13" s="9"/>
      <c r="AQ13" s="7"/>
      <c r="AR13" s="8"/>
      <c r="AS13" s="5"/>
      <c r="AT13" s="6"/>
      <c r="AU13" s="7"/>
      <c r="AV13" s="8"/>
      <c r="AW13" s="5"/>
      <c r="AX13" s="8"/>
      <c r="AY13" s="5"/>
      <c r="AZ13" s="11"/>
      <c r="BA13" s="12"/>
      <c r="BB13" s="8"/>
      <c r="BC13" s="5"/>
    </row>
    <row r="14" spans="1:55" s="102" customFormat="1" ht="13.5" customHeight="1">
      <c r="A14" s="361"/>
      <c r="B14" s="10" t="s">
        <v>19</v>
      </c>
      <c r="C14" s="3">
        <v>757538</v>
      </c>
      <c r="D14" s="4"/>
      <c r="E14" s="110"/>
      <c r="F14" s="340">
        <v>122877</v>
      </c>
      <c r="G14" s="5"/>
      <c r="H14" s="3">
        <v>272800</v>
      </c>
      <c r="I14" s="4"/>
      <c r="J14" s="3"/>
      <c r="K14" s="4"/>
      <c r="L14" s="340">
        <v>77567</v>
      </c>
      <c r="M14" s="5"/>
      <c r="N14" s="9">
        <v>29445</v>
      </c>
      <c r="O14" s="4"/>
      <c r="P14" s="6">
        <v>48786</v>
      </c>
      <c r="Q14" s="4"/>
      <c r="R14" s="340">
        <v>11811</v>
      </c>
      <c r="S14" s="5"/>
      <c r="T14" s="6">
        <v>6688</v>
      </c>
      <c r="U14" s="7"/>
      <c r="V14" s="340">
        <v>26935</v>
      </c>
      <c r="W14" s="5"/>
      <c r="X14" s="3">
        <v>10403</v>
      </c>
      <c r="Y14" s="4"/>
      <c r="Z14" s="8"/>
      <c r="AA14" s="5"/>
      <c r="AB14" s="9"/>
      <c r="AC14" s="4"/>
      <c r="AD14" s="6"/>
      <c r="AE14" s="7"/>
      <c r="AF14" s="3"/>
      <c r="AG14" s="328"/>
      <c r="AH14" s="363">
        <f>AH201*0.272</f>
        <v>13011.12</v>
      </c>
      <c r="AI14" s="404"/>
      <c r="AJ14" s="11"/>
      <c r="AK14" s="12"/>
      <c r="AL14" s="8"/>
      <c r="AM14" s="7"/>
      <c r="AN14" s="327">
        <v>1427</v>
      </c>
      <c r="AO14" s="5"/>
      <c r="AP14" s="9"/>
      <c r="AQ14" s="7"/>
      <c r="AR14" s="8"/>
      <c r="AS14" s="5"/>
      <c r="AT14" s="6"/>
      <c r="AU14" s="7"/>
      <c r="AV14" s="8"/>
      <c r="AW14" s="5"/>
      <c r="AX14" s="8"/>
      <c r="AY14" s="5"/>
      <c r="AZ14" s="11"/>
      <c r="BA14" s="12"/>
      <c r="BB14" s="8"/>
      <c r="BC14" s="5"/>
    </row>
    <row r="15" spans="1:55" s="102" customFormat="1" ht="13.5" customHeight="1">
      <c r="A15" s="361"/>
      <c r="B15" s="10" t="s">
        <v>20</v>
      </c>
      <c r="C15" s="3">
        <v>745887</v>
      </c>
      <c r="D15" s="4"/>
      <c r="E15" s="110"/>
      <c r="F15" s="340">
        <v>128369</v>
      </c>
      <c r="G15" s="5"/>
      <c r="H15" s="3">
        <v>243734</v>
      </c>
      <c r="I15" s="4"/>
      <c r="J15" s="3"/>
      <c r="K15" s="4"/>
      <c r="L15" s="340">
        <v>103051</v>
      </c>
      <c r="M15" s="5"/>
      <c r="N15" s="9">
        <v>39294</v>
      </c>
      <c r="O15" s="4"/>
      <c r="P15" s="6">
        <v>55822</v>
      </c>
      <c r="Q15" s="4"/>
      <c r="R15" s="340">
        <v>13879</v>
      </c>
      <c r="S15" s="5"/>
      <c r="T15" s="6">
        <v>7453</v>
      </c>
      <c r="U15" s="7"/>
      <c r="V15" s="340">
        <v>31623</v>
      </c>
      <c r="W15" s="5"/>
      <c r="X15" s="3">
        <v>8982</v>
      </c>
      <c r="Y15" s="4"/>
      <c r="Z15" s="8"/>
      <c r="AA15" s="5"/>
      <c r="AB15" s="9"/>
      <c r="AC15" s="4"/>
      <c r="AD15" s="6"/>
      <c r="AE15" s="7"/>
      <c r="AF15" s="3"/>
      <c r="AG15" s="328"/>
      <c r="AH15" s="363"/>
      <c r="AI15" s="404"/>
      <c r="AJ15" s="11"/>
      <c r="AK15" s="12"/>
      <c r="AL15" s="8"/>
      <c r="AM15" s="7"/>
      <c r="AN15" s="327">
        <v>838</v>
      </c>
      <c r="AO15" s="5"/>
      <c r="AP15" s="9"/>
      <c r="AQ15" s="7"/>
      <c r="AR15" s="8"/>
      <c r="AS15" s="5"/>
      <c r="AT15" s="6"/>
      <c r="AU15" s="7"/>
      <c r="AV15" s="8"/>
      <c r="AW15" s="5"/>
      <c r="AX15" s="8"/>
      <c r="AY15" s="5"/>
      <c r="AZ15" s="11"/>
      <c r="BA15" s="12"/>
      <c r="BB15" s="8"/>
      <c r="BC15" s="5"/>
    </row>
    <row r="16" spans="1:55" s="102" customFormat="1" ht="13.5" customHeight="1">
      <c r="A16" s="362"/>
      <c r="B16" s="10" t="s">
        <v>21</v>
      </c>
      <c r="C16" s="3">
        <v>725697</v>
      </c>
      <c r="D16" s="4"/>
      <c r="E16" s="110"/>
      <c r="F16" s="340">
        <v>120817</v>
      </c>
      <c r="G16" s="5"/>
      <c r="H16" s="3">
        <v>225000</v>
      </c>
      <c r="I16" s="4"/>
      <c r="J16" s="3"/>
      <c r="K16" s="4"/>
      <c r="L16" s="340">
        <v>89963</v>
      </c>
      <c r="M16" s="5"/>
      <c r="N16" s="9">
        <v>38116</v>
      </c>
      <c r="O16" s="4"/>
      <c r="P16" s="6">
        <v>51138</v>
      </c>
      <c r="Q16" s="4"/>
      <c r="R16" s="340">
        <v>12994</v>
      </c>
      <c r="S16" s="5"/>
      <c r="T16" s="6">
        <v>7681</v>
      </c>
      <c r="U16" s="7"/>
      <c r="V16" s="340">
        <v>28244</v>
      </c>
      <c r="W16" s="5"/>
      <c r="X16" s="3">
        <v>10746</v>
      </c>
      <c r="Y16" s="4"/>
      <c r="Z16" s="8"/>
      <c r="AA16" s="5"/>
      <c r="AB16" s="9"/>
      <c r="AC16" s="4"/>
      <c r="AD16" s="6"/>
      <c r="AE16" s="7"/>
      <c r="AF16" s="13"/>
      <c r="AG16" s="334"/>
      <c r="AH16" s="363"/>
      <c r="AI16" s="404"/>
      <c r="AJ16" s="14"/>
      <c r="AK16" s="15"/>
      <c r="AL16" s="8"/>
      <c r="AM16" s="7"/>
      <c r="AN16" s="327">
        <v>729</v>
      </c>
      <c r="AO16" s="5"/>
      <c r="AP16" s="327"/>
      <c r="AQ16" s="1"/>
      <c r="AR16" s="8"/>
      <c r="AS16" s="5"/>
      <c r="AT16" s="171"/>
      <c r="AU16" s="7"/>
      <c r="AV16" s="8"/>
      <c r="AW16" s="5"/>
      <c r="AX16" s="8"/>
      <c r="AY16" s="5"/>
      <c r="AZ16" s="14"/>
      <c r="BA16" s="15"/>
      <c r="BB16" s="8"/>
      <c r="BC16" s="5"/>
    </row>
    <row r="17" spans="1:55" s="102" customFormat="1" ht="13.5" customHeight="1">
      <c r="A17" s="360" t="s">
        <v>296</v>
      </c>
      <c r="B17" s="2" t="s">
        <v>293</v>
      </c>
      <c r="C17" s="16">
        <v>897406</v>
      </c>
      <c r="D17" s="330">
        <f t="shared" ref="D17:D42" si="0">(C17-C5)/C5</f>
        <v>0.13097779648585089</v>
      </c>
      <c r="E17" s="110"/>
      <c r="F17" s="17">
        <v>174775</v>
      </c>
      <c r="G17" s="18">
        <f t="shared" ref="G17:G48" si="1">(F17-F5)/F5</f>
        <v>6.0624450040962466E-2</v>
      </c>
      <c r="H17" s="16">
        <v>301458</v>
      </c>
      <c r="I17" s="330">
        <f t="shared" ref="I17:I52" si="2">(H17-H5)/H5</f>
        <v>0.61860120485809089</v>
      </c>
      <c r="J17" s="16">
        <v>25326</v>
      </c>
      <c r="K17" s="330"/>
      <c r="L17" s="17">
        <v>52732</v>
      </c>
      <c r="M17" s="18">
        <f t="shared" ref="M17:M48" si="3">(L17-L5)/L5</f>
        <v>-0.48453064057322165</v>
      </c>
      <c r="N17" s="23">
        <v>45130</v>
      </c>
      <c r="O17" s="330">
        <f t="shared" ref="O17:O80" si="4">N17/N5-1</f>
        <v>0.20263284123008041</v>
      </c>
      <c r="P17" s="19">
        <v>53643</v>
      </c>
      <c r="Q17" s="330">
        <f t="shared" ref="Q17:Q53" si="5">(P17-P5)/P5</f>
        <v>0.44957574447386911</v>
      </c>
      <c r="R17" s="17">
        <v>19213</v>
      </c>
      <c r="S17" s="18">
        <f t="shared" ref="S17:S55" si="6">(R17-R5)/R5</f>
        <v>0.57574017879110961</v>
      </c>
      <c r="T17" s="19">
        <v>12988</v>
      </c>
      <c r="U17" s="20">
        <f t="shared" ref="U17:U54" si="7">(T17-T5)/T5</f>
        <v>1.2878280782103224</v>
      </c>
      <c r="V17" s="17">
        <v>20390</v>
      </c>
      <c r="W17" s="18">
        <f t="shared" ref="W17:W52" si="8">(V17-V5)/V5</f>
        <v>-0.32606180796562551</v>
      </c>
      <c r="X17" s="16">
        <v>11461</v>
      </c>
      <c r="Y17" s="330">
        <f t="shared" ref="Y17:Y52" si="9">(X17-X5)/X5</f>
        <v>0.94517990495587234</v>
      </c>
      <c r="Z17" s="17">
        <v>15726</v>
      </c>
      <c r="AA17" s="18">
        <v>-0.48669908933642325</v>
      </c>
      <c r="AB17" s="23"/>
      <c r="AC17" s="330"/>
      <c r="AD17" s="23"/>
      <c r="AE17" s="22"/>
      <c r="AF17" s="3"/>
      <c r="AG17" s="328"/>
      <c r="AH17" s="374">
        <f>AH202*0.293</f>
        <v>14619.234999999999</v>
      </c>
      <c r="AI17" s="385">
        <f>(AH17/AH5-1)</f>
        <v>-0.13422674911486032</v>
      </c>
      <c r="AJ17" s="326"/>
      <c r="AK17" s="24"/>
      <c r="AL17" s="270"/>
      <c r="AM17" s="22"/>
      <c r="AN17" s="270">
        <v>3280</v>
      </c>
      <c r="AO17" s="18">
        <f>(AN17-AN5)/AN5</f>
        <v>0.28024980483996875</v>
      </c>
      <c r="AP17" s="326"/>
      <c r="AQ17" s="23"/>
      <c r="AR17" s="326"/>
      <c r="AS17" s="24"/>
      <c r="AT17" s="6">
        <v>0</v>
      </c>
      <c r="AU17" s="22"/>
      <c r="AV17" s="25"/>
      <c r="AW17" s="22"/>
      <c r="AX17" s="374">
        <v>8706</v>
      </c>
      <c r="AY17" s="345"/>
      <c r="AZ17" s="21"/>
      <c r="BA17" s="22"/>
      <c r="BB17" s="270"/>
      <c r="BC17" s="22"/>
    </row>
    <row r="18" spans="1:55" s="102" customFormat="1" ht="13.5" customHeight="1">
      <c r="A18" s="361"/>
      <c r="B18" s="10" t="s">
        <v>294</v>
      </c>
      <c r="C18" s="3">
        <v>745998</v>
      </c>
      <c r="D18" s="328">
        <f t="shared" si="0"/>
        <v>0.1126875055000619</v>
      </c>
      <c r="E18" s="110"/>
      <c r="F18" s="340">
        <v>148946</v>
      </c>
      <c r="G18" s="26">
        <f t="shared" si="1"/>
        <v>4.3638503902801329E-2</v>
      </c>
      <c r="H18" s="3">
        <v>263822</v>
      </c>
      <c r="I18" s="328">
        <f t="shared" si="2"/>
        <v>0.22495391715767529</v>
      </c>
      <c r="J18" s="3">
        <v>26261</v>
      </c>
      <c r="K18" s="328"/>
      <c r="L18" s="340">
        <v>54819</v>
      </c>
      <c r="M18" s="26">
        <f t="shared" si="3"/>
        <v>-7.7974939029518117E-2</v>
      </c>
      <c r="N18" s="9">
        <v>35883</v>
      </c>
      <c r="O18" s="328">
        <f t="shared" si="4"/>
        <v>0.11451733134550879</v>
      </c>
      <c r="P18" s="6">
        <v>46151</v>
      </c>
      <c r="Q18" s="328">
        <f t="shared" si="5"/>
        <v>0.23026684082851279</v>
      </c>
      <c r="R18" s="340">
        <v>15695</v>
      </c>
      <c r="S18" s="26">
        <f t="shared" si="6"/>
        <v>0.12783845932739293</v>
      </c>
      <c r="T18" s="6">
        <v>9682</v>
      </c>
      <c r="U18" s="27">
        <f t="shared" si="7"/>
        <v>1.5681697612732095</v>
      </c>
      <c r="V18" s="340">
        <v>24546</v>
      </c>
      <c r="W18" s="26">
        <f t="shared" si="8"/>
        <v>-0.17727501256913022</v>
      </c>
      <c r="X18" s="3">
        <v>12450</v>
      </c>
      <c r="Y18" s="328">
        <f t="shared" si="9"/>
        <v>0.80408636429502967</v>
      </c>
      <c r="Z18" s="340">
        <v>19555</v>
      </c>
      <c r="AA18" s="26">
        <v>-0.12521248993468731</v>
      </c>
      <c r="AB18" s="9"/>
      <c r="AC18" s="27"/>
      <c r="AD18" s="269"/>
      <c r="AE18" s="350"/>
      <c r="AF18" s="3"/>
      <c r="AG18" s="328"/>
      <c r="AH18" s="363"/>
      <c r="AI18" s="386"/>
      <c r="AJ18" s="327"/>
      <c r="AK18" s="28"/>
      <c r="AL18" s="269"/>
      <c r="AM18" s="350"/>
      <c r="AN18" s="269">
        <v>3249</v>
      </c>
      <c r="AO18" s="26">
        <f t="shared" ref="AO18:AO28" si="10">(AN18-AN6)/AN6</f>
        <v>0.45434198746642795</v>
      </c>
      <c r="AP18" s="327"/>
      <c r="AQ18" s="9"/>
      <c r="AR18" s="327"/>
      <c r="AS18" s="28"/>
      <c r="AT18" s="6">
        <v>0</v>
      </c>
      <c r="AU18" s="350"/>
      <c r="AV18" s="11"/>
      <c r="AW18" s="350"/>
      <c r="AX18" s="363"/>
      <c r="AY18" s="346"/>
      <c r="AZ18" s="349"/>
      <c r="BA18" s="350"/>
      <c r="BB18" s="269"/>
      <c r="BC18" s="350"/>
    </row>
    <row r="19" spans="1:55" s="102" customFormat="1" ht="13.5" customHeight="1">
      <c r="A19" s="361"/>
      <c r="B19" s="10" t="s">
        <v>12</v>
      </c>
      <c r="C19" s="3">
        <v>707058</v>
      </c>
      <c r="D19" s="328">
        <f t="shared" si="0"/>
        <v>0.20323877820869971</v>
      </c>
      <c r="E19" s="110"/>
      <c r="F19" s="340">
        <v>130963</v>
      </c>
      <c r="G19" s="26">
        <f t="shared" si="1"/>
        <v>0.16395001599772477</v>
      </c>
      <c r="H19" s="3">
        <v>258586</v>
      </c>
      <c r="I19" s="328">
        <f t="shared" si="2"/>
        <v>0.35824815371201058</v>
      </c>
      <c r="J19" s="3">
        <v>23513</v>
      </c>
      <c r="K19" s="328"/>
      <c r="L19" s="340">
        <v>51889</v>
      </c>
      <c r="M19" s="26">
        <f t="shared" si="3"/>
        <v>9.242299837891324E-2</v>
      </c>
      <c r="N19" s="9">
        <v>32478</v>
      </c>
      <c r="O19" s="328">
        <f t="shared" si="4"/>
        <v>0.25601361280841517</v>
      </c>
      <c r="P19" s="6">
        <v>42506</v>
      </c>
      <c r="Q19" s="328">
        <f t="shared" si="5"/>
        <v>0.12981765987985752</v>
      </c>
      <c r="R19" s="340">
        <v>13555</v>
      </c>
      <c r="S19" s="26">
        <f t="shared" si="6"/>
        <v>0.12238138610582099</v>
      </c>
      <c r="T19" s="6">
        <v>7067</v>
      </c>
      <c r="U19" s="27">
        <f t="shared" si="7"/>
        <v>1.2811491284699805</v>
      </c>
      <c r="V19" s="340">
        <v>23479</v>
      </c>
      <c r="W19" s="26">
        <f t="shared" si="8"/>
        <v>-9.1826867288129041E-2</v>
      </c>
      <c r="X19" s="3">
        <v>11963</v>
      </c>
      <c r="Y19" s="328">
        <f t="shared" si="9"/>
        <v>2.5247495580436063</v>
      </c>
      <c r="Z19" s="340">
        <v>17323</v>
      </c>
      <c r="AA19" s="26">
        <v>-6.3925213444288337E-2</v>
      </c>
      <c r="AB19" s="9"/>
      <c r="AC19" s="27"/>
      <c r="AD19" s="269"/>
      <c r="AE19" s="350"/>
      <c r="AF19" s="3"/>
      <c r="AG19" s="328"/>
      <c r="AH19" s="363"/>
      <c r="AI19" s="386"/>
      <c r="AJ19" s="327"/>
      <c r="AK19" s="28"/>
      <c r="AL19" s="269"/>
      <c r="AM19" s="350"/>
      <c r="AN19" s="269">
        <v>1595</v>
      </c>
      <c r="AO19" s="26">
        <f t="shared" si="10"/>
        <v>-6.725146198830409E-2</v>
      </c>
      <c r="AP19" s="327"/>
      <c r="AQ19" s="9"/>
      <c r="AR19" s="327"/>
      <c r="AS19" s="28"/>
      <c r="AT19" s="9">
        <v>11</v>
      </c>
      <c r="AU19" s="350"/>
      <c r="AV19" s="11"/>
      <c r="AW19" s="350"/>
      <c r="AX19" s="363"/>
      <c r="AY19" s="346"/>
      <c r="AZ19" s="349"/>
      <c r="BA19" s="350"/>
      <c r="BB19" s="269"/>
      <c r="BC19" s="350"/>
    </row>
    <row r="20" spans="1:55" s="102" customFormat="1" ht="13.5" customHeight="1">
      <c r="A20" s="361"/>
      <c r="B20" s="10" t="s">
        <v>13</v>
      </c>
      <c r="C20" s="3">
        <v>762096</v>
      </c>
      <c r="D20" s="328">
        <f t="shared" si="0"/>
        <v>0.18630226972368244</v>
      </c>
      <c r="E20" s="110"/>
      <c r="F20" s="340">
        <v>122084</v>
      </c>
      <c r="G20" s="26">
        <f t="shared" si="1"/>
        <v>1.3759372898104246E-2</v>
      </c>
      <c r="H20" s="3">
        <v>292795</v>
      </c>
      <c r="I20" s="328">
        <f t="shared" si="2"/>
        <v>0.31261711990388324</v>
      </c>
      <c r="J20" s="3">
        <v>25928</v>
      </c>
      <c r="K20" s="328"/>
      <c r="L20" s="340">
        <v>47738</v>
      </c>
      <c r="M20" s="26">
        <f t="shared" si="3"/>
        <v>-0.18917725388953055</v>
      </c>
      <c r="N20" s="9">
        <v>34180</v>
      </c>
      <c r="O20" s="328">
        <f t="shared" si="4"/>
        <v>0.27780477774870094</v>
      </c>
      <c r="P20" s="6">
        <v>51457</v>
      </c>
      <c r="Q20" s="328">
        <f t="shared" si="5"/>
        <v>0.15059702160010732</v>
      </c>
      <c r="R20" s="340">
        <v>14924</v>
      </c>
      <c r="S20" s="26">
        <f t="shared" si="6"/>
        <v>0.16575535072644898</v>
      </c>
      <c r="T20" s="6">
        <v>8225</v>
      </c>
      <c r="U20" s="27">
        <f t="shared" si="7"/>
        <v>0.97573865001201054</v>
      </c>
      <c r="V20" s="340">
        <v>29034</v>
      </c>
      <c r="W20" s="26">
        <f t="shared" si="8"/>
        <v>8.7212132559445793E-2</v>
      </c>
      <c r="X20" s="3">
        <v>10926</v>
      </c>
      <c r="Y20" s="328">
        <f t="shared" si="9"/>
        <v>2.3331299572910309</v>
      </c>
      <c r="Z20" s="340">
        <v>20772</v>
      </c>
      <c r="AA20" s="26">
        <v>0.15316715705323933</v>
      </c>
      <c r="AB20" s="9"/>
      <c r="AC20" s="27"/>
      <c r="AD20" s="269"/>
      <c r="AE20" s="350"/>
      <c r="AF20" s="3"/>
      <c r="AG20" s="328"/>
      <c r="AH20" s="363">
        <f>AH202*0.166</f>
        <v>8282.57</v>
      </c>
      <c r="AI20" s="379"/>
      <c r="AJ20" s="327"/>
      <c r="AK20" s="28"/>
      <c r="AL20" s="269"/>
      <c r="AM20" s="350"/>
      <c r="AN20" s="269">
        <v>1852</v>
      </c>
      <c r="AO20" s="26">
        <f t="shared" si="10"/>
        <v>0.2650273224043716</v>
      </c>
      <c r="AP20" s="327"/>
      <c r="AQ20" s="9"/>
      <c r="AR20" s="327"/>
      <c r="AS20" s="28"/>
      <c r="AT20" s="9">
        <v>20</v>
      </c>
      <c r="AU20" s="350"/>
      <c r="AV20" s="11"/>
      <c r="AW20" s="350"/>
      <c r="AX20" s="363"/>
      <c r="AY20" s="346"/>
      <c r="AZ20" s="349"/>
      <c r="BA20" s="350"/>
      <c r="BB20" s="269"/>
      <c r="BC20" s="350"/>
    </row>
    <row r="21" spans="1:55" s="102" customFormat="1" ht="13.5" customHeight="1">
      <c r="A21" s="361"/>
      <c r="B21" s="10" t="s">
        <v>14</v>
      </c>
      <c r="C21" s="3">
        <v>802497</v>
      </c>
      <c r="D21" s="328">
        <f t="shared" si="0"/>
        <v>0.17982166616435236</v>
      </c>
      <c r="E21" s="110"/>
      <c r="F21" s="340">
        <v>114151</v>
      </c>
      <c r="G21" s="26">
        <f t="shared" si="1"/>
        <v>-1.3038328188900128E-2</v>
      </c>
      <c r="H21" s="3">
        <v>303391</v>
      </c>
      <c r="I21" s="328">
        <f t="shared" si="2"/>
        <v>0.49754679355552045</v>
      </c>
      <c r="J21" s="3">
        <v>24274</v>
      </c>
      <c r="K21" s="328"/>
      <c r="L21" s="340">
        <v>62025</v>
      </c>
      <c r="M21" s="26">
        <f t="shared" si="3"/>
        <v>-0.1327115610492757</v>
      </c>
      <c r="N21" s="9">
        <v>37510</v>
      </c>
      <c r="O21" s="328">
        <f t="shared" si="4"/>
        <v>0.27789323067488847</v>
      </c>
      <c r="P21" s="6">
        <v>50832</v>
      </c>
      <c r="Q21" s="328">
        <f t="shared" si="5"/>
        <v>0.3350141821619918</v>
      </c>
      <c r="R21" s="340">
        <v>16167</v>
      </c>
      <c r="S21" s="26">
        <f t="shared" si="6"/>
        <v>0.44503038970325348</v>
      </c>
      <c r="T21" s="6">
        <v>9092</v>
      </c>
      <c r="U21" s="27">
        <f t="shared" si="7"/>
        <v>1.4381871815500133</v>
      </c>
      <c r="V21" s="340">
        <v>28927</v>
      </c>
      <c r="W21" s="26">
        <f t="shared" si="8"/>
        <v>-8.0777908417808006E-2</v>
      </c>
      <c r="X21" s="3">
        <v>12026</v>
      </c>
      <c r="Y21" s="328">
        <f t="shared" si="9"/>
        <v>0.96471164842346024</v>
      </c>
      <c r="Z21" s="340">
        <v>22945</v>
      </c>
      <c r="AA21" s="26">
        <v>4.7573391772816512E-2</v>
      </c>
      <c r="AB21" s="9"/>
      <c r="AC21" s="27"/>
      <c r="AD21" s="269"/>
      <c r="AE21" s="350"/>
      <c r="AF21" s="3"/>
      <c r="AG21" s="328"/>
      <c r="AH21" s="363"/>
      <c r="AI21" s="379"/>
      <c r="AJ21" s="327"/>
      <c r="AK21" s="28"/>
      <c r="AL21" s="269"/>
      <c r="AM21" s="350"/>
      <c r="AN21" s="269">
        <v>1719</v>
      </c>
      <c r="AO21" s="26">
        <f t="shared" si="10"/>
        <v>0.46297872340425533</v>
      </c>
      <c r="AP21" s="327"/>
      <c r="AQ21" s="9"/>
      <c r="AR21" s="327"/>
      <c r="AS21" s="28"/>
      <c r="AT21" s="6">
        <v>0</v>
      </c>
      <c r="AU21" s="350"/>
      <c r="AV21" s="11"/>
      <c r="AW21" s="350"/>
      <c r="AX21" s="363"/>
      <c r="AY21" s="346"/>
      <c r="AZ21" s="349"/>
      <c r="BA21" s="350"/>
      <c r="BB21" s="269"/>
      <c r="BC21" s="350"/>
    </row>
    <row r="22" spans="1:55" s="102" customFormat="1" ht="13.5" customHeight="1">
      <c r="A22" s="361"/>
      <c r="B22" s="10" t="s">
        <v>15</v>
      </c>
      <c r="C22" s="3">
        <v>865693</v>
      </c>
      <c r="D22" s="328">
        <f t="shared" si="0"/>
        <v>0.21541712296071661</v>
      </c>
      <c r="E22" s="110"/>
      <c r="F22" s="340">
        <v>133177</v>
      </c>
      <c r="G22" s="26">
        <f t="shared" si="1"/>
        <v>0.14542139349267647</v>
      </c>
      <c r="H22" s="3">
        <v>305043</v>
      </c>
      <c r="I22" s="328">
        <f t="shared" si="2"/>
        <v>0.34053605094197836</v>
      </c>
      <c r="J22" s="3">
        <v>28188</v>
      </c>
      <c r="K22" s="328"/>
      <c r="L22" s="340">
        <v>76232</v>
      </c>
      <c r="M22" s="26">
        <f t="shared" si="3"/>
        <v>8.2564117129143119E-2</v>
      </c>
      <c r="N22" s="9">
        <v>39800</v>
      </c>
      <c r="O22" s="328">
        <f t="shared" si="4"/>
        <v>0.45313812114352481</v>
      </c>
      <c r="P22" s="6">
        <v>57555</v>
      </c>
      <c r="Q22" s="328">
        <f t="shared" si="5"/>
        <v>0.38790421760833393</v>
      </c>
      <c r="R22" s="340">
        <v>16919</v>
      </c>
      <c r="S22" s="26">
        <f t="shared" si="6"/>
        <v>0.32969192077962906</v>
      </c>
      <c r="T22" s="6">
        <v>9246</v>
      </c>
      <c r="U22" s="27">
        <f t="shared" si="7"/>
        <v>1.2650661440470357</v>
      </c>
      <c r="V22" s="340">
        <v>32366</v>
      </c>
      <c r="W22" s="26">
        <f t="shared" si="8"/>
        <v>8.229393078080588E-2</v>
      </c>
      <c r="X22" s="3">
        <v>10620</v>
      </c>
      <c r="Y22" s="328">
        <f t="shared" si="9"/>
        <v>0.42168674698795183</v>
      </c>
      <c r="Z22" s="340">
        <v>21648</v>
      </c>
      <c r="AA22" s="26">
        <v>0.18703734166803751</v>
      </c>
      <c r="AB22" s="9"/>
      <c r="AC22" s="27"/>
      <c r="AD22" s="269"/>
      <c r="AE22" s="350"/>
      <c r="AF22" s="3"/>
      <c r="AG22" s="328"/>
      <c r="AH22" s="363"/>
      <c r="AI22" s="379"/>
      <c r="AJ22" s="327"/>
      <c r="AK22" s="28"/>
      <c r="AL22" s="269"/>
      <c r="AM22" s="350"/>
      <c r="AN22" s="269">
        <v>2445</v>
      </c>
      <c r="AO22" s="26">
        <f t="shared" si="10"/>
        <v>0.88511950655358518</v>
      </c>
      <c r="AP22" s="327"/>
      <c r="AQ22" s="9"/>
      <c r="AR22" s="327"/>
      <c r="AS22" s="28"/>
      <c r="AT22" s="6">
        <v>0</v>
      </c>
      <c r="AU22" s="350"/>
      <c r="AV22" s="11"/>
      <c r="AW22" s="350"/>
      <c r="AX22" s="363"/>
      <c r="AY22" s="346"/>
      <c r="AZ22" s="349"/>
      <c r="BA22" s="350"/>
      <c r="BB22" s="269"/>
      <c r="BC22" s="350"/>
    </row>
    <row r="23" spans="1:55" s="102" customFormat="1" ht="13.5" customHeight="1">
      <c r="A23" s="361"/>
      <c r="B23" s="10" t="s">
        <v>16</v>
      </c>
      <c r="C23" s="3">
        <v>1020757</v>
      </c>
      <c r="D23" s="328">
        <f t="shared" si="0"/>
        <v>0.13767088630167826</v>
      </c>
      <c r="E23" s="110"/>
      <c r="F23" s="340">
        <v>170420</v>
      </c>
      <c r="G23" s="26">
        <f t="shared" si="1"/>
        <v>6.0023636250544257E-2</v>
      </c>
      <c r="H23" s="3">
        <v>336050</v>
      </c>
      <c r="I23" s="328">
        <f t="shared" si="2"/>
        <v>0.18313300520360237</v>
      </c>
      <c r="J23" s="3">
        <v>25624</v>
      </c>
      <c r="K23" s="328"/>
      <c r="L23" s="340">
        <v>82743</v>
      </c>
      <c r="M23" s="26">
        <f t="shared" si="3"/>
        <v>0.10713712267180475</v>
      </c>
      <c r="N23" s="9">
        <v>47265</v>
      </c>
      <c r="O23" s="328">
        <f t="shared" si="4"/>
        <v>0.51743290098882744</v>
      </c>
      <c r="P23" s="6">
        <v>57983</v>
      </c>
      <c r="Q23" s="328">
        <f t="shared" si="5"/>
        <v>0.16752914644705313</v>
      </c>
      <c r="R23" s="340">
        <v>14237</v>
      </c>
      <c r="S23" s="26">
        <f t="shared" si="6"/>
        <v>0.27150129498972941</v>
      </c>
      <c r="T23" s="6">
        <v>10235</v>
      </c>
      <c r="U23" s="27">
        <f t="shared" si="7"/>
        <v>0.78372255141164171</v>
      </c>
      <c r="V23" s="340">
        <v>42961</v>
      </c>
      <c r="W23" s="26">
        <f t="shared" si="8"/>
        <v>0.20812710911136109</v>
      </c>
      <c r="X23" s="3">
        <v>16227</v>
      </c>
      <c r="Y23" s="328">
        <f t="shared" si="9"/>
        <v>1.4471422108279295</v>
      </c>
      <c r="Z23" s="340">
        <v>30276</v>
      </c>
      <c r="AA23" s="26">
        <v>0.50029732408325078</v>
      </c>
      <c r="AB23" s="9"/>
      <c r="AC23" s="27"/>
      <c r="AD23" s="269"/>
      <c r="AE23" s="350"/>
      <c r="AF23" s="3"/>
      <c r="AG23" s="328"/>
      <c r="AH23" s="363">
        <f>AH202*0.253</f>
        <v>12623.434999999999</v>
      </c>
      <c r="AI23" s="386"/>
      <c r="AJ23" s="327"/>
      <c r="AK23" s="28"/>
      <c r="AL23" s="269"/>
      <c r="AM23" s="350"/>
      <c r="AN23" s="269">
        <v>1693</v>
      </c>
      <c r="AO23" s="26">
        <f t="shared" si="10"/>
        <v>0.33412135539795113</v>
      </c>
      <c r="AP23" s="327"/>
      <c r="AQ23" s="9"/>
      <c r="AR23" s="327"/>
      <c r="AS23" s="28"/>
      <c r="AT23" s="6">
        <v>0</v>
      </c>
      <c r="AU23" s="350"/>
      <c r="AV23" s="11"/>
      <c r="AW23" s="350"/>
      <c r="AX23" s="363"/>
      <c r="AY23" s="346"/>
      <c r="AZ23" s="349"/>
      <c r="BA23" s="350"/>
      <c r="BB23" s="269"/>
      <c r="BC23" s="350"/>
    </row>
    <row r="24" spans="1:55" s="102" customFormat="1" ht="13.5" customHeight="1">
      <c r="A24" s="361"/>
      <c r="B24" s="10" t="s">
        <v>17</v>
      </c>
      <c r="C24" s="3">
        <v>1070289</v>
      </c>
      <c r="D24" s="328">
        <f t="shared" si="0"/>
        <v>0.15013975260404075</v>
      </c>
      <c r="E24" s="110"/>
      <c r="F24" s="340">
        <v>193279</v>
      </c>
      <c r="G24" s="26">
        <f t="shared" si="1"/>
        <v>0.13571940628268558</v>
      </c>
      <c r="H24" s="3">
        <v>393475</v>
      </c>
      <c r="I24" s="328">
        <f t="shared" si="2"/>
        <v>0.17606884101288825</v>
      </c>
      <c r="J24" s="3">
        <v>32408</v>
      </c>
      <c r="K24" s="328"/>
      <c r="L24" s="340">
        <v>88053</v>
      </c>
      <c r="M24" s="26">
        <f t="shared" si="3"/>
        <v>-2.1252709386983828E-2</v>
      </c>
      <c r="N24" s="9">
        <v>46366</v>
      </c>
      <c r="O24" s="328">
        <f t="shared" si="4"/>
        <v>0.3119606123199683</v>
      </c>
      <c r="P24" s="6">
        <v>61937</v>
      </c>
      <c r="Q24" s="328">
        <f t="shared" si="5"/>
        <v>0.17520824241504279</v>
      </c>
      <c r="R24" s="340">
        <v>16092</v>
      </c>
      <c r="S24" s="26">
        <f t="shared" si="6"/>
        <v>0.38390092879256965</v>
      </c>
      <c r="T24" s="6">
        <v>11708</v>
      </c>
      <c r="U24" s="27">
        <f t="shared" si="7"/>
        <v>0.61936376210235133</v>
      </c>
      <c r="V24" s="340">
        <v>42791</v>
      </c>
      <c r="W24" s="26">
        <f t="shared" si="8"/>
        <v>0.11058915131066702</v>
      </c>
      <c r="X24" s="3">
        <v>18067</v>
      </c>
      <c r="Y24" s="328">
        <f t="shared" si="9"/>
        <v>0.91063874788494081</v>
      </c>
      <c r="Z24" s="340">
        <v>27500</v>
      </c>
      <c r="AA24" s="26">
        <v>0.2008209248504432</v>
      </c>
      <c r="AB24" s="9"/>
      <c r="AC24" s="27"/>
      <c r="AD24" s="269"/>
      <c r="AE24" s="350"/>
      <c r="AF24" s="3"/>
      <c r="AG24" s="328"/>
      <c r="AH24" s="363"/>
      <c r="AI24" s="386"/>
      <c r="AJ24" s="327"/>
      <c r="AK24" s="28"/>
      <c r="AL24" s="269"/>
      <c r="AM24" s="350"/>
      <c r="AN24" s="269">
        <v>4394</v>
      </c>
      <c r="AO24" s="26">
        <f t="shared" si="10"/>
        <v>0.48848238482384826</v>
      </c>
      <c r="AP24" s="327"/>
      <c r="AQ24" s="9"/>
      <c r="AR24" s="327"/>
      <c r="AS24" s="28"/>
      <c r="AT24" s="6">
        <v>0</v>
      </c>
      <c r="AU24" s="350"/>
      <c r="AV24" s="11"/>
      <c r="AW24" s="350"/>
      <c r="AX24" s="363"/>
      <c r="AY24" s="346"/>
      <c r="AZ24" s="349"/>
      <c r="BA24" s="350"/>
      <c r="BB24" s="269"/>
      <c r="BC24" s="350"/>
    </row>
    <row r="25" spans="1:55" s="102" customFormat="1" ht="13.5" customHeight="1">
      <c r="A25" s="361"/>
      <c r="B25" s="10" t="s">
        <v>18</v>
      </c>
      <c r="C25" s="3">
        <v>785549</v>
      </c>
      <c r="D25" s="328">
        <f t="shared" si="0"/>
        <v>0.15141943351645451</v>
      </c>
      <c r="E25" s="110"/>
      <c r="F25" s="340">
        <v>130269</v>
      </c>
      <c r="G25" s="26">
        <f t="shared" si="1"/>
        <v>0.15197686654934872</v>
      </c>
      <c r="H25" s="3">
        <v>284540</v>
      </c>
      <c r="I25" s="328">
        <f t="shared" si="2"/>
        <v>0.18781543650777086</v>
      </c>
      <c r="J25" s="3">
        <v>22975</v>
      </c>
      <c r="K25" s="328"/>
      <c r="L25" s="340">
        <v>58794</v>
      </c>
      <c r="M25" s="26">
        <f t="shared" si="3"/>
        <v>-0.1030116254233668</v>
      </c>
      <c r="N25" s="9">
        <v>30481</v>
      </c>
      <c r="O25" s="328">
        <f t="shared" si="4"/>
        <v>0.16397449115973584</v>
      </c>
      <c r="P25" s="6">
        <v>52034</v>
      </c>
      <c r="Q25" s="328">
        <f t="shared" si="5"/>
        <v>0.16485336915155585</v>
      </c>
      <c r="R25" s="340">
        <v>12056</v>
      </c>
      <c r="S25" s="26">
        <f t="shared" si="6"/>
        <v>3.1661817559472873E-2</v>
      </c>
      <c r="T25" s="6">
        <v>7553</v>
      </c>
      <c r="U25" s="27">
        <f t="shared" si="7"/>
        <v>0.19471686175260994</v>
      </c>
      <c r="V25" s="340">
        <v>25572</v>
      </c>
      <c r="W25" s="26">
        <f t="shared" si="8"/>
        <v>-1.4794267221451687E-2</v>
      </c>
      <c r="X25" s="3">
        <v>14425</v>
      </c>
      <c r="Y25" s="328">
        <f t="shared" si="9"/>
        <v>0.20248416138712905</v>
      </c>
      <c r="Z25" s="340">
        <v>20840</v>
      </c>
      <c r="AA25" s="26">
        <v>0.68499353169469601</v>
      </c>
      <c r="AB25" s="9"/>
      <c r="AC25" s="27"/>
      <c r="AD25" s="269"/>
      <c r="AE25" s="350"/>
      <c r="AF25" s="3"/>
      <c r="AG25" s="328"/>
      <c r="AH25" s="363"/>
      <c r="AI25" s="386"/>
      <c r="AJ25" s="327"/>
      <c r="AK25" s="28"/>
      <c r="AL25" s="269"/>
      <c r="AM25" s="350"/>
      <c r="AN25" s="269">
        <v>1071</v>
      </c>
      <c r="AO25" s="26">
        <f t="shared" si="10"/>
        <v>0.26595744680851063</v>
      </c>
      <c r="AP25" s="327"/>
      <c r="AQ25" s="9"/>
      <c r="AR25" s="327"/>
      <c r="AS25" s="28"/>
      <c r="AT25" s="6">
        <v>0</v>
      </c>
      <c r="AU25" s="350"/>
      <c r="AV25" s="11"/>
      <c r="AW25" s="350"/>
      <c r="AX25" s="363"/>
      <c r="AY25" s="346"/>
      <c r="AZ25" s="349"/>
      <c r="BA25" s="350"/>
      <c r="BB25" s="269"/>
      <c r="BC25" s="350"/>
    </row>
    <row r="26" spans="1:55" s="102" customFormat="1" ht="13.5" customHeight="1">
      <c r="A26" s="361"/>
      <c r="B26" s="10" t="s">
        <v>19</v>
      </c>
      <c r="C26" s="3">
        <v>848088</v>
      </c>
      <c r="D26" s="328">
        <f t="shared" si="0"/>
        <v>0.11953195747276044</v>
      </c>
      <c r="E26" s="110"/>
      <c r="F26" s="340">
        <v>146650</v>
      </c>
      <c r="G26" s="26">
        <f t="shared" si="1"/>
        <v>0.19346989265688452</v>
      </c>
      <c r="H26" s="3">
        <v>314111</v>
      </c>
      <c r="I26" s="328">
        <f t="shared" si="2"/>
        <v>0.151433284457478</v>
      </c>
      <c r="J26" s="3">
        <v>27588</v>
      </c>
      <c r="K26" s="328"/>
      <c r="L26" s="340">
        <v>75330</v>
      </c>
      <c r="M26" s="26">
        <f t="shared" si="3"/>
        <v>-2.883958384364485E-2</v>
      </c>
      <c r="N26" s="9">
        <v>42044</v>
      </c>
      <c r="O26" s="328">
        <f t="shared" si="4"/>
        <v>0.42788249278315504</v>
      </c>
      <c r="P26" s="6">
        <v>57183</v>
      </c>
      <c r="Q26" s="328">
        <f t="shared" si="5"/>
        <v>0.17211905054728815</v>
      </c>
      <c r="R26" s="340">
        <v>14055</v>
      </c>
      <c r="S26" s="26">
        <f t="shared" si="6"/>
        <v>0.18999237998475996</v>
      </c>
      <c r="T26" s="6">
        <v>9594</v>
      </c>
      <c r="U26" s="27">
        <f t="shared" si="7"/>
        <v>0.43450956937799046</v>
      </c>
      <c r="V26" s="340">
        <v>30060</v>
      </c>
      <c r="W26" s="26">
        <f t="shared" si="8"/>
        <v>0.11602004826434008</v>
      </c>
      <c r="X26" s="3">
        <v>11202</v>
      </c>
      <c r="Y26" s="328">
        <f t="shared" si="9"/>
        <v>7.6804767855426323E-2</v>
      </c>
      <c r="Z26" s="340">
        <v>18038</v>
      </c>
      <c r="AA26" s="26">
        <v>0.13883452238146349</v>
      </c>
      <c r="AB26" s="9"/>
      <c r="AC26" s="27"/>
      <c r="AD26" s="269"/>
      <c r="AE26" s="350"/>
      <c r="AF26" s="3"/>
      <c r="AG26" s="328"/>
      <c r="AH26" s="363">
        <f>AH202*0.287</f>
        <v>14319.864999999998</v>
      </c>
      <c r="AI26" s="386">
        <f>(AH26/AH14-1)</f>
        <v>0.10058665203303008</v>
      </c>
      <c r="AJ26" s="327"/>
      <c r="AK26" s="28"/>
      <c r="AL26" s="269"/>
      <c r="AM26" s="350"/>
      <c r="AN26" s="269">
        <v>1838</v>
      </c>
      <c r="AO26" s="26">
        <f t="shared" si="10"/>
        <v>0.28801681850035038</v>
      </c>
      <c r="AP26" s="327"/>
      <c r="AQ26" s="9"/>
      <c r="AR26" s="327"/>
      <c r="AS26" s="28"/>
      <c r="AT26" s="6">
        <v>0</v>
      </c>
      <c r="AU26" s="350"/>
      <c r="AV26" s="11"/>
      <c r="AW26" s="350"/>
      <c r="AX26" s="363"/>
      <c r="AY26" s="346"/>
      <c r="AZ26" s="349"/>
      <c r="BA26" s="350"/>
      <c r="BB26" s="269"/>
      <c r="BC26" s="350"/>
    </row>
    <row r="27" spans="1:55" s="102" customFormat="1" ht="13.5" customHeight="1">
      <c r="A27" s="361"/>
      <c r="B27" s="10" t="s">
        <v>20</v>
      </c>
      <c r="C27" s="3">
        <v>784031</v>
      </c>
      <c r="D27" s="328">
        <f t="shared" si="0"/>
        <v>5.1139113565459644E-2</v>
      </c>
      <c r="E27" s="110"/>
      <c r="F27" s="340">
        <v>140442</v>
      </c>
      <c r="G27" s="26">
        <f t="shared" si="1"/>
        <v>9.4049186330032952E-2</v>
      </c>
      <c r="H27" s="3">
        <v>255440</v>
      </c>
      <c r="I27" s="328">
        <f t="shared" si="2"/>
        <v>4.8027767976564613E-2</v>
      </c>
      <c r="J27" s="3">
        <v>27656</v>
      </c>
      <c r="K27" s="328"/>
      <c r="L27" s="340">
        <v>81795</v>
      </c>
      <c r="M27" s="26">
        <f t="shared" si="3"/>
        <v>-0.20626679993401326</v>
      </c>
      <c r="N27" s="9">
        <v>47685</v>
      </c>
      <c r="O27" s="328">
        <f t="shared" si="4"/>
        <v>0.21354405252710329</v>
      </c>
      <c r="P27" s="6">
        <v>53115</v>
      </c>
      <c r="Q27" s="328">
        <f t="shared" si="5"/>
        <v>-4.8493425531152594E-2</v>
      </c>
      <c r="R27" s="340">
        <v>15199</v>
      </c>
      <c r="S27" s="26">
        <f t="shared" si="6"/>
        <v>9.5107716694286332E-2</v>
      </c>
      <c r="T27" s="6">
        <v>10870</v>
      </c>
      <c r="U27" s="27">
        <f t="shared" si="7"/>
        <v>0.45847309808130954</v>
      </c>
      <c r="V27" s="340">
        <v>31277</v>
      </c>
      <c r="W27" s="26">
        <f t="shared" si="8"/>
        <v>-1.0941403408911235E-2</v>
      </c>
      <c r="X27" s="3">
        <v>14208</v>
      </c>
      <c r="Y27" s="328">
        <f t="shared" si="9"/>
        <v>0.58183032732130924</v>
      </c>
      <c r="Z27" s="340">
        <v>30936</v>
      </c>
      <c r="AA27" s="26">
        <v>0.62317015583189039</v>
      </c>
      <c r="AB27" s="9"/>
      <c r="AC27" s="27"/>
      <c r="AD27" s="269"/>
      <c r="AE27" s="350"/>
      <c r="AF27" s="3"/>
      <c r="AG27" s="328"/>
      <c r="AH27" s="363"/>
      <c r="AI27" s="386"/>
      <c r="AJ27" s="327"/>
      <c r="AK27" s="28"/>
      <c r="AL27" s="269"/>
      <c r="AM27" s="350"/>
      <c r="AN27" s="269">
        <v>907</v>
      </c>
      <c r="AO27" s="26">
        <f t="shared" si="10"/>
        <v>8.2338902147971363E-2</v>
      </c>
      <c r="AP27" s="327"/>
      <c r="AQ27" s="9"/>
      <c r="AR27" s="327"/>
      <c r="AS27" s="28"/>
      <c r="AT27" s="9">
        <v>20</v>
      </c>
      <c r="AU27" s="350"/>
      <c r="AV27" s="11"/>
      <c r="AW27" s="350"/>
      <c r="AX27" s="363"/>
      <c r="AY27" s="346"/>
      <c r="AZ27" s="349"/>
      <c r="BA27" s="350"/>
      <c r="BB27" s="269"/>
      <c r="BC27" s="350"/>
    </row>
    <row r="28" spans="1:55" s="102" customFormat="1" ht="13.5" customHeight="1">
      <c r="A28" s="362"/>
      <c r="B28" s="29" t="s">
        <v>21</v>
      </c>
      <c r="C28" s="13">
        <v>790681</v>
      </c>
      <c r="D28" s="334">
        <f t="shared" si="0"/>
        <v>8.9547014800943098E-2</v>
      </c>
      <c r="E28" s="110"/>
      <c r="F28" s="341">
        <v>142015</v>
      </c>
      <c r="G28" s="30">
        <f t="shared" si="1"/>
        <v>0.17545544087338702</v>
      </c>
      <c r="H28" s="13">
        <v>234074</v>
      </c>
      <c r="I28" s="334">
        <f t="shared" si="2"/>
        <v>4.0328888888888886E-2</v>
      </c>
      <c r="J28" s="13">
        <v>27472</v>
      </c>
      <c r="K28" s="334"/>
      <c r="L28" s="341">
        <v>84351</v>
      </c>
      <c r="M28" s="30">
        <f t="shared" si="3"/>
        <v>-6.2381201160477087E-2</v>
      </c>
      <c r="N28" s="34">
        <v>50643</v>
      </c>
      <c r="O28" s="334">
        <f t="shared" si="4"/>
        <v>0.32865463322489252</v>
      </c>
      <c r="P28" s="31">
        <v>58084</v>
      </c>
      <c r="Q28" s="334">
        <f t="shared" si="5"/>
        <v>0.13582854237553288</v>
      </c>
      <c r="R28" s="341">
        <v>14405</v>
      </c>
      <c r="S28" s="30">
        <f t="shared" si="6"/>
        <v>0.10858857934431276</v>
      </c>
      <c r="T28" s="31">
        <v>14479</v>
      </c>
      <c r="U28" s="32">
        <f t="shared" si="7"/>
        <v>0.88504101028511917</v>
      </c>
      <c r="V28" s="341">
        <v>32789</v>
      </c>
      <c r="W28" s="30">
        <f t="shared" si="8"/>
        <v>0.16091913326724261</v>
      </c>
      <c r="X28" s="13">
        <v>14602</v>
      </c>
      <c r="Y28" s="334">
        <f t="shared" si="9"/>
        <v>0.3588311930020473</v>
      </c>
      <c r="Z28" s="341">
        <v>17797</v>
      </c>
      <c r="AA28" s="30">
        <v>-0.32962935061021548</v>
      </c>
      <c r="AB28" s="34"/>
      <c r="AC28" s="32"/>
      <c r="AD28" s="271"/>
      <c r="AE28" s="163"/>
      <c r="AF28" s="3"/>
      <c r="AG28" s="328"/>
      <c r="AH28" s="363"/>
      <c r="AI28" s="386"/>
      <c r="AJ28" s="329"/>
      <c r="AK28" s="35"/>
      <c r="AL28" s="271"/>
      <c r="AM28" s="163"/>
      <c r="AN28" s="271">
        <v>1845</v>
      </c>
      <c r="AO28" s="30">
        <f t="shared" si="10"/>
        <v>1.5308641975308641</v>
      </c>
      <c r="AP28" s="329"/>
      <c r="AQ28" s="34"/>
      <c r="AR28" s="329"/>
      <c r="AS28" s="35"/>
      <c r="AT28" s="38">
        <v>0</v>
      </c>
      <c r="AU28" s="163"/>
      <c r="AV28" s="14"/>
      <c r="AW28" s="163"/>
      <c r="AX28" s="375"/>
      <c r="AY28" s="347"/>
      <c r="AZ28" s="33"/>
      <c r="BA28" s="163"/>
      <c r="BB28" s="271"/>
      <c r="BC28" s="163"/>
    </row>
    <row r="29" spans="1:55" s="102" customFormat="1" ht="13.5" customHeight="1">
      <c r="A29" s="360" t="s">
        <v>297</v>
      </c>
      <c r="B29" s="10" t="s">
        <v>293</v>
      </c>
      <c r="C29" s="3">
        <v>985287</v>
      </c>
      <c r="D29" s="328">
        <f t="shared" si="0"/>
        <v>9.7927805252026393E-2</v>
      </c>
      <c r="E29" s="110"/>
      <c r="F29" s="340">
        <v>192590</v>
      </c>
      <c r="G29" s="26">
        <f t="shared" si="1"/>
        <v>0.10193105421255901</v>
      </c>
      <c r="H29" s="3">
        <v>268689</v>
      </c>
      <c r="I29" s="328">
        <f t="shared" si="2"/>
        <v>-0.10870170969090222</v>
      </c>
      <c r="J29" s="3">
        <v>38758</v>
      </c>
      <c r="K29" s="328">
        <f t="shared" ref="K29:K59" si="11">(J29-J17)/J17</f>
        <v>0.5303640527521124</v>
      </c>
      <c r="L29" s="340">
        <v>118919</v>
      </c>
      <c r="M29" s="26">
        <f t="shared" si="3"/>
        <v>1.2551581582340894</v>
      </c>
      <c r="N29" s="9">
        <v>58583</v>
      </c>
      <c r="O29" s="328">
        <f t="shared" si="4"/>
        <v>0.298094393972967</v>
      </c>
      <c r="P29" s="6">
        <v>60723</v>
      </c>
      <c r="Q29" s="328">
        <f t="shared" si="5"/>
        <v>0.13198366981712431</v>
      </c>
      <c r="R29" s="340">
        <v>20001</v>
      </c>
      <c r="S29" s="26">
        <f t="shared" si="6"/>
        <v>4.101389684068079E-2</v>
      </c>
      <c r="T29" s="6">
        <v>18451</v>
      </c>
      <c r="U29" s="27">
        <f t="shared" si="7"/>
        <v>0.42061903295349551</v>
      </c>
      <c r="V29" s="340">
        <v>40604</v>
      </c>
      <c r="W29" s="26">
        <f t="shared" si="8"/>
        <v>0.99136831780284451</v>
      </c>
      <c r="X29" s="3">
        <v>15051</v>
      </c>
      <c r="Y29" s="328">
        <f t="shared" si="9"/>
        <v>0.31323619230433647</v>
      </c>
      <c r="Z29" s="340">
        <v>23988</v>
      </c>
      <c r="AA29" s="26">
        <v>0.52537199542159485</v>
      </c>
      <c r="AB29" s="9"/>
      <c r="AC29" s="27"/>
      <c r="AD29" s="3"/>
      <c r="AE29" s="330"/>
      <c r="AF29" s="16"/>
      <c r="AG29" s="330"/>
      <c r="AH29" s="374">
        <f>AH203*0.321</f>
        <v>22600.647000000001</v>
      </c>
      <c r="AI29" s="385">
        <f>(AH29/AH17-1)</f>
        <v>0.54595278070295761</v>
      </c>
      <c r="AJ29" s="374">
        <v>25753</v>
      </c>
      <c r="AK29" s="406"/>
      <c r="AL29" s="3">
        <v>1316</v>
      </c>
      <c r="AM29" s="330"/>
      <c r="AN29" s="3">
        <v>3615</v>
      </c>
      <c r="AO29" s="18">
        <f>(AN29-AN17)/AN17</f>
        <v>0.10213414634146341</v>
      </c>
      <c r="AP29" s="3"/>
      <c r="AQ29" s="20"/>
      <c r="AR29" s="3">
        <v>660</v>
      </c>
      <c r="AS29" s="330"/>
      <c r="AT29" s="6">
        <v>0</v>
      </c>
      <c r="AU29" s="158" t="str">
        <f>IFERROR(AT29/AT17-1,"-")</f>
        <v>-</v>
      </c>
      <c r="AV29" s="21"/>
      <c r="AW29" s="22"/>
      <c r="AX29" s="364">
        <v>11824</v>
      </c>
      <c r="AY29" s="369">
        <f>AX29/AX17-1</f>
        <v>0.35814380886744779</v>
      </c>
      <c r="AZ29" s="21"/>
      <c r="BA29" s="22"/>
      <c r="BB29" s="3"/>
      <c r="BC29" s="330"/>
    </row>
    <row r="30" spans="1:55" s="102" customFormat="1" ht="13.5" customHeight="1">
      <c r="A30" s="361"/>
      <c r="B30" s="10" t="s">
        <v>294</v>
      </c>
      <c r="C30" s="3">
        <v>944596</v>
      </c>
      <c r="D30" s="328">
        <f t="shared" si="0"/>
        <v>0.2662178718977799</v>
      </c>
      <c r="E30" s="110"/>
      <c r="F30" s="340">
        <v>174239</v>
      </c>
      <c r="G30" s="26">
        <f t="shared" si="1"/>
        <v>0.16981322089884926</v>
      </c>
      <c r="H30" s="3">
        <v>322009</v>
      </c>
      <c r="I30" s="328">
        <f t="shared" si="2"/>
        <v>0.2205540099006148</v>
      </c>
      <c r="J30" s="3">
        <v>42231</v>
      </c>
      <c r="K30" s="328">
        <f t="shared" si="11"/>
        <v>0.60812611857888121</v>
      </c>
      <c r="L30" s="340">
        <v>113858</v>
      </c>
      <c r="M30" s="26">
        <f t="shared" si="3"/>
        <v>1.0769806089129681</v>
      </c>
      <c r="N30" s="9">
        <v>47678</v>
      </c>
      <c r="O30" s="328">
        <f t="shared" si="4"/>
        <v>0.32870718724744319</v>
      </c>
      <c r="P30" s="6">
        <v>59013</v>
      </c>
      <c r="Q30" s="328">
        <f t="shared" si="5"/>
        <v>0.27869385278758857</v>
      </c>
      <c r="R30" s="340">
        <v>18518</v>
      </c>
      <c r="S30" s="26">
        <f t="shared" si="6"/>
        <v>0.17986619942656898</v>
      </c>
      <c r="T30" s="6">
        <v>18200</v>
      </c>
      <c r="U30" s="27">
        <f t="shared" si="7"/>
        <v>0.87977690559801691</v>
      </c>
      <c r="V30" s="340">
        <v>40835</v>
      </c>
      <c r="W30" s="26">
        <f t="shared" si="8"/>
        <v>0.66361117901083677</v>
      </c>
      <c r="X30" s="3">
        <v>17705</v>
      </c>
      <c r="Y30" s="328">
        <f t="shared" si="9"/>
        <v>0.42208835341365464</v>
      </c>
      <c r="Z30" s="340">
        <v>23621</v>
      </c>
      <c r="AA30" s="26">
        <v>0.20792636154436206</v>
      </c>
      <c r="AB30" s="9"/>
      <c r="AC30" s="27"/>
      <c r="AD30" s="3"/>
      <c r="AE30" s="328"/>
      <c r="AF30" s="3"/>
      <c r="AG30" s="328"/>
      <c r="AH30" s="363"/>
      <c r="AI30" s="386"/>
      <c r="AJ30" s="363"/>
      <c r="AK30" s="404"/>
      <c r="AL30" s="3">
        <v>1127</v>
      </c>
      <c r="AM30" s="328"/>
      <c r="AN30" s="3">
        <v>5782</v>
      </c>
      <c r="AO30" s="26">
        <f t="shared" ref="AO30:AO40" si="12">(AN30-AN18)/AN18</f>
        <v>0.77962449984610649</v>
      </c>
      <c r="AP30" s="3"/>
      <c r="AQ30" s="27"/>
      <c r="AR30" s="3">
        <v>451</v>
      </c>
      <c r="AS30" s="328"/>
      <c r="AT30" s="6">
        <v>0</v>
      </c>
      <c r="AU30" s="323" t="str">
        <f t="shared" ref="AU30:AU93" si="13">IFERROR(AT30/AT18-1,"-")</f>
        <v>-</v>
      </c>
      <c r="AV30" s="349"/>
      <c r="AW30" s="350"/>
      <c r="AX30" s="358"/>
      <c r="AY30" s="370"/>
      <c r="AZ30" s="349"/>
      <c r="BA30" s="350"/>
      <c r="BB30" s="3"/>
      <c r="BC30" s="328"/>
    </row>
    <row r="31" spans="1:55" s="102" customFormat="1" ht="13.5" customHeight="1">
      <c r="A31" s="361"/>
      <c r="B31" s="10" t="s">
        <v>12</v>
      </c>
      <c r="C31" s="3">
        <v>823918</v>
      </c>
      <c r="D31" s="328">
        <f t="shared" si="0"/>
        <v>0.16527639882442458</v>
      </c>
      <c r="E31" s="110"/>
      <c r="F31" s="340">
        <v>149071</v>
      </c>
      <c r="G31" s="26">
        <f t="shared" si="1"/>
        <v>0.13826806044455303</v>
      </c>
      <c r="H31" s="3">
        <v>270025</v>
      </c>
      <c r="I31" s="328">
        <f t="shared" si="2"/>
        <v>4.4236733620536303E-2</v>
      </c>
      <c r="J31" s="3">
        <v>40629</v>
      </c>
      <c r="K31" s="328">
        <f t="shared" si="11"/>
        <v>0.72793773657125849</v>
      </c>
      <c r="L31" s="340">
        <v>91948</v>
      </c>
      <c r="M31" s="26">
        <f t="shared" si="3"/>
        <v>0.77201333615987977</v>
      </c>
      <c r="N31" s="9">
        <v>38507</v>
      </c>
      <c r="O31" s="328">
        <f t="shared" si="4"/>
        <v>0.18563335180737739</v>
      </c>
      <c r="P31" s="6">
        <v>53903</v>
      </c>
      <c r="Q31" s="328">
        <f t="shared" si="5"/>
        <v>0.26812685267962172</v>
      </c>
      <c r="R31" s="340">
        <v>15970</v>
      </c>
      <c r="S31" s="26">
        <f t="shared" si="6"/>
        <v>0.17816303946883069</v>
      </c>
      <c r="T31" s="6">
        <v>12279</v>
      </c>
      <c r="U31" s="27">
        <f t="shared" si="7"/>
        <v>0.73751238149143905</v>
      </c>
      <c r="V31" s="340">
        <v>36144</v>
      </c>
      <c r="W31" s="26">
        <f t="shared" si="8"/>
        <v>0.53941820350100089</v>
      </c>
      <c r="X31" s="3">
        <v>15529</v>
      </c>
      <c r="Y31" s="328">
        <f t="shared" si="9"/>
        <v>0.29808576444035778</v>
      </c>
      <c r="Z31" s="340">
        <v>22605</v>
      </c>
      <c r="AA31" s="26">
        <v>0.30491254401662532</v>
      </c>
      <c r="AB31" s="9"/>
      <c r="AC31" s="27"/>
      <c r="AD31" s="3"/>
      <c r="AE31" s="328"/>
      <c r="AF31" s="3"/>
      <c r="AG31" s="328"/>
      <c r="AH31" s="363"/>
      <c r="AI31" s="386"/>
      <c r="AJ31" s="363"/>
      <c r="AK31" s="404"/>
      <c r="AL31" s="3">
        <v>1115</v>
      </c>
      <c r="AM31" s="328"/>
      <c r="AN31" s="3">
        <v>3560</v>
      </c>
      <c r="AO31" s="26">
        <f t="shared" si="12"/>
        <v>1.2319749216300941</v>
      </c>
      <c r="AP31" s="3"/>
      <c r="AQ31" s="27"/>
      <c r="AR31" s="3">
        <v>482</v>
      </c>
      <c r="AS31" s="328"/>
      <c r="AT31" s="6">
        <v>0</v>
      </c>
      <c r="AU31" s="323">
        <f t="shared" si="13"/>
        <v>-1</v>
      </c>
      <c r="AV31" s="349"/>
      <c r="AW31" s="350"/>
      <c r="AX31" s="358"/>
      <c r="AY31" s="370"/>
      <c r="AZ31" s="349"/>
      <c r="BA31" s="350"/>
      <c r="BB31" s="3"/>
      <c r="BC31" s="328"/>
    </row>
    <row r="32" spans="1:55" s="102" customFormat="1" ht="13.5" customHeight="1">
      <c r="A32" s="361"/>
      <c r="B32" s="10" t="s">
        <v>13</v>
      </c>
      <c r="C32" s="3">
        <v>855083</v>
      </c>
      <c r="D32" s="328">
        <f t="shared" si="0"/>
        <v>0.12201481178224266</v>
      </c>
      <c r="E32" s="110"/>
      <c r="F32" s="340">
        <v>162657</v>
      </c>
      <c r="G32" s="26">
        <f t="shared" si="1"/>
        <v>0.33233675174470034</v>
      </c>
      <c r="H32" s="3">
        <v>296361</v>
      </c>
      <c r="I32" s="328">
        <f t="shared" si="2"/>
        <v>1.2179169726258987E-2</v>
      </c>
      <c r="J32" s="3">
        <v>33282</v>
      </c>
      <c r="K32" s="328">
        <f t="shared" si="11"/>
        <v>0.2836315951866708</v>
      </c>
      <c r="L32" s="340">
        <v>76343</v>
      </c>
      <c r="M32" s="26">
        <f t="shared" si="3"/>
        <v>0.59920817797142734</v>
      </c>
      <c r="N32" s="9">
        <v>39115</v>
      </c>
      <c r="O32" s="328">
        <f t="shared" si="4"/>
        <v>0.1443826799297836</v>
      </c>
      <c r="P32" s="6">
        <v>55107</v>
      </c>
      <c r="Q32" s="328">
        <f t="shared" si="5"/>
        <v>7.0933012029461492E-2</v>
      </c>
      <c r="R32" s="340">
        <v>13682</v>
      </c>
      <c r="S32" s="26">
        <f t="shared" si="6"/>
        <v>-8.3221656392388099E-2</v>
      </c>
      <c r="T32" s="6">
        <v>10509</v>
      </c>
      <c r="U32" s="27">
        <f t="shared" si="7"/>
        <v>0.2776899696048632</v>
      </c>
      <c r="V32" s="340">
        <v>31775</v>
      </c>
      <c r="W32" s="26">
        <f t="shared" si="8"/>
        <v>9.4406557828752499E-2</v>
      </c>
      <c r="X32" s="3">
        <v>14233</v>
      </c>
      <c r="Y32" s="328">
        <f t="shared" si="9"/>
        <v>0.30267252425407287</v>
      </c>
      <c r="Z32" s="340">
        <v>23086</v>
      </c>
      <c r="AA32" s="26">
        <v>0.1113999614866166</v>
      </c>
      <c r="AB32" s="9"/>
      <c r="AC32" s="27"/>
      <c r="AD32" s="340"/>
      <c r="AE32" s="328"/>
      <c r="AF32" s="3"/>
      <c r="AG32" s="328"/>
      <c r="AH32" s="363">
        <f>AH203*0.153</f>
        <v>10772.271000000001</v>
      </c>
      <c r="AI32" s="379">
        <f>(AH32/AH20-1)</f>
        <v>0.30059522587795828</v>
      </c>
      <c r="AJ32" s="363"/>
      <c r="AK32" s="404"/>
      <c r="AL32" s="340">
        <v>684</v>
      </c>
      <c r="AM32" s="328"/>
      <c r="AN32" s="340">
        <v>2660</v>
      </c>
      <c r="AO32" s="26">
        <f t="shared" si="12"/>
        <v>0.43628509719222464</v>
      </c>
      <c r="AP32" s="340"/>
      <c r="AQ32" s="27"/>
      <c r="AR32" s="340">
        <v>322</v>
      </c>
      <c r="AS32" s="328"/>
      <c r="AT32" s="36">
        <v>0</v>
      </c>
      <c r="AU32" s="323">
        <f t="shared" si="13"/>
        <v>-1</v>
      </c>
      <c r="AV32" s="349"/>
      <c r="AW32" s="350"/>
      <c r="AX32" s="358"/>
      <c r="AY32" s="370"/>
      <c r="AZ32" s="349"/>
      <c r="BA32" s="350"/>
      <c r="BB32" s="340"/>
      <c r="BC32" s="328"/>
    </row>
    <row r="33" spans="1:55" s="102" customFormat="1" ht="13.5" customHeight="1">
      <c r="A33" s="361"/>
      <c r="B33" s="10" t="s">
        <v>14</v>
      </c>
      <c r="C33" s="3">
        <v>906482</v>
      </c>
      <c r="D33" s="328">
        <f t="shared" si="0"/>
        <v>0.12957680838682262</v>
      </c>
      <c r="E33" s="110"/>
      <c r="F33" s="340">
        <v>161080</v>
      </c>
      <c r="G33" s="26">
        <f t="shared" si="1"/>
        <v>0.41111334986114884</v>
      </c>
      <c r="H33" s="3">
        <v>318514</v>
      </c>
      <c r="I33" s="328">
        <f t="shared" si="2"/>
        <v>4.9846567630549357E-2</v>
      </c>
      <c r="J33" s="3">
        <v>27155</v>
      </c>
      <c r="K33" s="328">
        <f t="shared" si="11"/>
        <v>0.11868666062453655</v>
      </c>
      <c r="L33" s="340">
        <v>79708</v>
      </c>
      <c r="M33" s="26">
        <f t="shared" si="3"/>
        <v>0.28509471987101975</v>
      </c>
      <c r="N33" s="9">
        <v>41376</v>
      </c>
      <c r="O33" s="328">
        <f t="shared" si="4"/>
        <v>0.10306584910690475</v>
      </c>
      <c r="P33" s="6">
        <v>52803</v>
      </c>
      <c r="Q33" s="328">
        <f t="shared" si="5"/>
        <v>3.8774787535410762E-2</v>
      </c>
      <c r="R33" s="340">
        <v>14007</v>
      </c>
      <c r="S33" s="26">
        <f t="shared" si="6"/>
        <v>-0.13360549267025423</v>
      </c>
      <c r="T33" s="6">
        <v>10705</v>
      </c>
      <c r="U33" s="27">
        <f t="shared" si="7"/>
        <v>0.17740871095468544</v>
      </c>
      <c r="V33" s="340">
        <v>34237</v>
      </c>
      <c r="W33" s="26">
        <f t="shared" si="8"/>
        <v>0.18356552701628237</v>
      </c>
      <c r="X33" s="3">
        <v>12685</v>
      </c>
      <c r="Y33" s="328">
        <f t="shared" si="9"/>
        <v>5.4797937801430233E-2</v>
      </c>
      <c r="Z33" s="340">
        <v>24454</v>
      </c>
      <c r="AA33" s="26">
        <v>6.5765962083242535E-2</v>
      </c>
      <c r="AB33" s="9"/>
      <c r="AC33" s="27"/>
      <c r="AD33" s="340"/>
      <c r="AE33" s="328"/>
      <c r="AF33" s="3"/>
      <c r="AG33" s="328"/>
      <c r="AH33" s="363"/>
      <c r="AI33" s="379"/>
      <c r="AJ33" s="363"/>
      <c r="AK33" s="404"/>
      <c r="AL33" s="340">
        <v>1106</v>
      </c>
      <c r="AM33" s="328"/>
      <c r="AN33" s="340">
        <v>2172</v>
      </c>
      <c r="AO33" s="26">
        <f t="shared" si="12"/>
        <v>0.26352530541012215</v>
      </c>
      <c r="AP33" s="340"/>
      <c r="AQ33" s="27"/>
      <c r="AR33" s="340">
        <v>375</v>
      </c>
      <c r="AS33" s="328"/>
      <c r="AT33" s="36">
        <v>9</v>
      </c>
      <c r="AU33" s="323" t="str">
        <f t="shared" si="13"/>
        <v>-</v>
      </c>
      <c r="AV33" s="349"/>
      <c r="AW33" s="350"/>
      <c r="AX33" s="358"/>
      <c r="AY33" s="370"/>
      <c r="AZ33" s="349"/>
      <c r="BA33" s="350"/>
      <c r="BB33" s="340"/>
      <c r="BC33" s="328"/>
    </row>
    <row r="34" spans="1:55" s="102" customFormat="1" ht="13.5" customHeight="1">
      <c r="A34" s="361"/>
      <c r="B34" s="10" t="s">
        <v>15</v>
      </c>
      <c r="C34" s="3">
        <v>915942</v>
      </c>
      <c r="D34" s="328">
        <f t="shared" si="0"/>
        <v>5.8044826514711337E-2</v>
      </c>
      <c r="E34" s="110"/>
      <c r="F34" s="340">
        <v>153706</v>
      </c>
      <c r="G34" s="26">
        <f t="shared" si="1"/>
        <v>0.15414823881000472</v>
      </c>
      <c r="H34" s="3">
        <v>309209</v>
      </c>
      <c r="I34" s="328">
        <f t="shared" si="2"/>
        <v>1.3657090967502943E-2</v>
      </c>
      <c r="J34" s="3">
        <v>25839</v>
      </c>
      <c r="K34" s="328">
        <f t="shared" si="11"/>
        <v>-8.3333333333333329E-2</v>
      </c>
      <c r="L34" s="340">
        <v>77669</v>
      </c>
      <c r="M34" s="26">
        <f t="shared" si="3"/>
        <v>1.8850351558400671E-2</v>
      </c>
      <c r="N34" s="9">
        <v>42158</v>
      </c>
      <c r="O34" s="328">
        <f t="shared" si="4"/>
        <v>5.9246231155778872E-2</v>
      </c>
      <c r="P34" s="6">
        <v>52135</v>
      </c>
      <c r="Q34" s="328">
        <f t="shared" si="5"/>
        <v>-9.4170793154374072E-2</v>
      </c>
      <c r="R34" s="340">
        <v>16478</v>
      </c>
      <c r="S34" s="26">
        <f t="shared" si="6"/>
        <v>-2.6065370293752586E-2</v>
      </c>
      <c r="T34" s="6">
        <v>10482</v>
      </c>
      <c r="U34" s="27">
        <f t="shared" si="7"/>
        <v>0.1336794289422453</v>
      </c>
      <c r="V34" s="340">
        <v>36325</v>
      </c>
      <c r="W34" s="26">
        <f t="shared" si="8"/>
        <v>0.12231971822282642</v>
      </c>
      <c r="X34" s="3">
        <v>13686</v>
      </c>
      <c r="Y34" s="328">
        <f t="shared" si="9"/>
        <v>0.28870056497175139</v>
      </c>
      <c r="Z34" s="340">
        <v>22741</v>
      </c>
      <c r="AA34" s="26">
        <v>5.0489652623798967E-2</v>
      </c>
      <c r="AB34" s="9"/>
      <c r="AC34" s="27"/>
      <c r="AD34" s="340"/>
      <c r="AE34" s="328"/>
      <c r="AF34" s="3"/>
      <c r="AG34" s="328"/>
      <c r="AH34" s="363"/>
      <c r="AI34" s="379"/>
      <c r="AJ34" s="363"/>
      <c r="AK34" s="404"/>
      <c r="AL34" s="340">
        <v>2143</v>
      </c>
      <c r="AM34" s="328"/>
      <c r="AN34" s="340">
        <v>1823</v>
      </c>
      <c r="AO34" s="26">
        <f t="shared" si="12"/>
        <v>-0.25439672801635993</v>
      </c>
      <c r="AP34" s="340"/>
      <c r="AQ34" s="27"/>
      <c r="AR34" s="340">
        <v>361</v>
      </c>
      <c r="AS34" s="328"/>
      <c r="AT34" s="36">
        <v>13</v>
      </c>
      <c r="AU34" s="323" t="str">
        <f t="shared" si="13"/>
        <v>-</v>
      </c>
      <c r="AV34" s="349"/>
      <c r="AW34" s="350"/>
      <c r="AX34" s="358"/>
      <c r="AY34" s="370"/>
      <c r="AZ34" s="349"/>
      <c r="BA34" s="350"/>
      <c r="BB34" s="340"/>
      <c r="BC34" s="328"/>
    </row>
    <row r="35" spans="1:55" s="102" customFormat="1" ht="13.5" customHeight="1">
      <c r="A35" s="361"/>
      <c r="B35" s="10" t="s">
        <v>16</v>
      </c>
      <c r="C35" s="3">
        <v>1098740</v>
      </c>
      <c r="D35" s="328">
        <f t="shared" si="0"/>
        <v>7.6397222845398072E-2</v>
      </c>
      <c r="E35" s="110"/>
      <c r="F35" s="340">
        <v>197622</v>
      </c>
      <c r="G35" s="26">
        <f t="shared" si="1"/>
        <v>0.15961741579626804</v>
      </c>
      <c r="H35" s="3">
        <v>363925</v>
      </c>
      <c r="I35" s="328">
        <f t="shared" si="2"/>
        <v>8.2948965927689328E-2</v>
      </c>
      <c r="J35" s="3">
        <v>28534</v>
      </c>
      <c r="K35" s="328">
        <f t="shared" si="11"/>
        <v>0.11356540743053388</v>
      </c>
      <c r="L35" s="340">
        <v>89563</v>
      </c>
      <c r="M35" s="26">
        <f t="shared" si="3"/>
        <v>8.2423890842729899E-2</v>
      </c>
      <c r="N35" s="9">
        <v>53891</v>
      </c>
      <c r="O35" s="328">
        <f t="shared" si="4"/>
        <v>0.14018830001057858</v>
      </c>
      <c r="P35" s="6">
        <v>60239</v>
      </c>
      <c r="Q35" s="328">
        <f t="shared" si="5"/>
        <v>3.8907955780142459E-2</v>
      </c>
      <c r="R35" s="340">
        <v>14462</v>
      </c>
      <c r="S35" s="26">
        <f t="shared" si="6"/>
        <v>1.5803891269228067E-2</v>
      </c>
      <c r="T35" s="6">
        <v>13314</v>
      </c>
      <c r="U35" s="27">
        <f t="shared" si="7"/>
        <v>0.3008304836345872</v>
      </c>
      <c r="V35" s="340">
        <v>45671</v>
      </c>
      <c r="W35" s="26">
        <f t="shared" si="8"/>
        <v>6.3080468331742745E-2</v>
      </c>
      <c r="X35" s="3">
        <v>15781</v>
      </c>
      <c r="Y35" s="328">
        <f t="shared" si="9"/>
        <v>-2.7485055771245454E-2</v>
      </c>
      <c r="Z35" s="340">
        <v>23438</v>
      </c>
      <c r="AA35" s="26">
        <v>-0.22585546307306117</v>
      </c>
      <c r="AB35" s="9"/>
      <c r="AC35" s="27"/>
      <c r="AD35" s="340"/>
      <c r="AE35" s="328"/>
      <c r="AF35" s="3"/>
      <c r="AG35" s="328"/>
      <c r="AH35" s="363">
        <f>AH203*0.239</f>
        <v>16827.273000000001</v>
      </c>
      <c r="AI35" s="386">
        <f>(AH35/AH23-1)</f>
        <v>0.33301854843788581</v>
      </c>
      <c r="AJ35" s="363">
        <v>14177</v>
      </c>
      <c r="AK35" s="404"/>
      <c r="AL35" s="340">
        <v>2857</v>
      </c>
      <c r="AM35" s="328"/>
      <c r="AN35" s="340">
        <v>1704</v>
      </c>
      <c r="AO35" s="26">
        <f t="shared" si="12"/>
        <v>6.4973419964559952E-3</v>
      </c>
      <c r="AP35" s="340"/>
      <c r="AQ35" s="27"/>
      <c r="AR35" s="340">
        <v>581</v>
      </c>
      <c r="AS35" s="328"/>
      <c r="AT35" s="36">
        <v>0</v>
      </c>
      <c r="AU35" s="323" t="str">
        <f t="shared" si="13"/>
        <v>-</v>
      </c>
      <c r="AV35" s="349"/>
      <c r="AW35" s="350"/>
      <c r="AX35" s="358"/>
      <c r="AY35" s="370"/>
      <c r="AZ35" s="349"/>
      <c r="BA35" s="350"/>
      <c r="BB35" s="340"/>
      <c r="BC35" s="328"/>
    </row>
    <row r="36" spans="1:55" s="102" customFormat="1" ht="13.5" customHeight="1">
      <c r="A36" s="361"/>
      <c r="B36" s="10" t="s">
        <v>17</v>
      </c>
      <c r="C36" s="3">
        <v>1159874</v>
      </c>
      <c r="D36" s="328">
        <f t="shared" si="0"/>
        <v>8.3701691786050303E-2</v>
      </c>
      <c r="E36" s="110"/>
      <c r="F36" s="340">
        <v>220332</v>
      </c>
      <c r="G36" s="26">
        <f t="shared" si="1"/>
        <v>0.13996864636096007</v>
      </c>
      <c r="H36" s="3">
        <v>407126</v>
      </c>
      <c r="I36" s="328">
        <f t="shared" si="2"/>
        <v>3.4693436685939383E-2</v>
      </c>
      <c r="J36" s="3">
        <v>37756</v>
      </c>
      <c r="K36" s="328">
        <f t="shared" si="11"/>
        <v>0.16502098247346333</v>
      </c>
      <c r="L36" s="340">
        <v>96122</v>
      </c>
      <c r="M36" s="26">
        <f t="shared" si="3"/>
        <v>9.1637990755567666E-2</v>
      </c>
      <c r="N36" s="9">
        <v>47251</v>
      </c>
      <c r="O36" s="328">
        <f t="shared" si="4"/>
        <v>1.9087262218004497E-2</v>
      </c>
      <c r="P36" s="6">
        <v>67950</v>
      </c>
      <c r="Q36" s="328">
        <f t="shared" si="5"/>
        <v>9.7082519334162135E-2</v>
      </c>
      <c r="R36" s="340">
        <v>16598</v>
      </c>
      <c r="S36" s="26">
        <f t="shared" si="6"/>
        <v>3.1444195873726072E-2</v>
      </c>
      <c r="T36" s="6">
        <v>15697</v>
      </c>
      <c r="U36" s="27">
        <f t="shared" si="7"/>
        <v>0.34070720874615645</v>
      </c>
      <c r="V36" s="340">
        <v>44853</v>
      </c>
      <c r="W36" s="26">
        <f t="shared" si="8"/>
        <v>4.8187703021663433E-2</v>
      </c>
      <c r="X36" s="3">
        <v>18751</v>
      </c>
      <c r="Y36" s="328">
        <f t="shared" si="9"/>
        <v>3.7859080090773232E-2</v>
      </c>
      <c r="Z36" s="340">
        <v>25713</v>
      </c>
      <c r="AA36" s="26">
        <v>-6.4981818181818182E-2</v>
      </c>
      <c r="AB36" s="9"/>
      <c r="AC36" s="27"/>
      <c r="AD36" s="340"/>
      <c r="AE36" s="328"/>
      <c r="AF36" s="3"/>
      <c r="AG36" s="328"/>
      <c r="AH36" s="363"/>
      <c r="AI36" s="386"/>
      <c r="AJ36" s="363"/>
      <c r="AK36" s="404"/>
      <c r="AL36" s="340">
        <v>3096</v>
      </c>
      <c r="AM36" s="328"/>
      <c r="AN36" s="340">
        <v>974</v>
      </c>
      <c r="AO36" s="26">
        <f t="shared" si="12"/>
        <v>-0.7783340919435594</v>
      </c>
      <c r="AP36" s="340"/>
      <c r="AQ36" s="27"/>
      <c r="AR36" s="340">
        <v>637</v>
      </c>
      <c r="AS36" s="328"/>
      <c r="AT36" s="36">
        <v>0</v>
      </c>
      <c r="AU36" s="323" t="str">
        <f t="shared" si="13"/>
        <v>-</v>
      </c>
      <c r="AV36" s="349"/>
      <c r="AW36" s="350"/>
      <c r="AX36" s="358"/>
      <c r="AY36" s="370"/>
      <c r="AZ36" s="349"/>
      <c r="BA36" s="350"/>
      <c r="BB36" s="340"/>
      <c r="BC36" s="328"/>
    </row>
    <row r="37" spans="1:55" s="102" customFormat="1" ht="13.5" customHeight="1">
      <c r="A37" s="361"/>
      <c r="B37" s="10" t="s">
        <v>18</v>
      </c>
      <c r="C37" s="3">
        <v>931946</v>
      </c>
      <c r="D37" s="328">
        <f t="shared" si="0"/>
        <v>0.18636265847197311</v>
      </c>
      <c r="E37" s="110"/>
      <c r="F37" s="340">
        <v>156451</v>
      </c>
      <c r="G37" s="26">
        <f t="shared" si="1"/>
        <v>0.20098411747998374</v>
      </c>
      <c r="H37" s="3">
        <v>334169</v>
      </c>
      <c r="I37" s="328">
        <f t="shared" si="2"/>
        <v>0.17441835945736978</v>
      </c>
      <c r="J37" s="3">
        <v>32012</v>
      </c>
      <c r="K37" s="328">
        <f t="shared" si="11"/>
        <v>0.39334058759521218</v>
      </c>
      <c r="L37" s="340">
        <v>68166</v>
      </c>
      <c r="M37" s="26">
        <f t="shared" si="3"/>
        <v>0.15940402081845087</v>
      </c>
      <c r="N37" s="9">
        <v>37921</v>
      </c>
      <c r="O37" s="328">
        <f t="shared" si="4"/>
        <v>0.24408648010235878</v>
      </c>
      <c r="P37" s="6">
        <v>51784</v>
      </c>
      <c r="Q37" s="328">
        <f t="shared" si="5"/>
        <v>-4.8045508705846177E-3</v>
      </c>
      <c r="R37" s="340">
        <v>13004</v>
      </c>
      <c r="S37" s="26">
        <f t="shared" si="6"/>
        <v>7.8633045786330458E-2</v>
      </c>
      <c r="T37" s="6">
        <v>9321</v>
      </c>
      <c r="U37" s="27">
        <f t="shared" si="7"/>
        <v>0.23407917383820998</v>
      </c>
      <c r="V37" s="340">
        <v>29314</v>
      </c>
      <c r="W37" s="26">
        <f t="shared" si="8"/>
        <v>0.14633192554356328</v>
      </c>
      <c r="X37" s="3">
        <v>14846</v>
      </c>
      <c r="Y37" s="328">
        <f t="shared" si="9"/>
        <v>2.9185441941074523E-2</v>
      </c>
      <c r="Z37" s="340">
        <v>22375</v>
      </c>
      <c r="AA37" s="26">
        <v>7.365642994241843E-2</v>
      </c>
      <c r="AB37" s="9"/>
      <c r="AC37" s="27"/>
      <c r="AD37" s="340"/>
      <c r="AE37" s="328"/>
      <c r="AF37" s="3"/>
      <c r="AG37" s="328"/>
      <c r="AH37" s="363"/>
      <c r="AI37" s="386"/>
      <c r="AJ37" s="363"/>
      <c r="AK37" s="404"/>
      <c r="AL37" s="340">
        <v>872</v>
      </c>
      <c r="AM37" s="328"/>
      <c r="AN37" s="340">
        <v>1068</v>
      </c>
      <c r="AO37" s="26">
        <f t="shared" si="12"/>
        <v>-2.8011204481792717E-3</v>
      </c>
      <c r="AP37" s="340"/>
      <c r="AQ37" s="27"/>
      <c r="AR37" s="340">
        <v>411</v>
      </c>
      <c r="AS37" s="328"/>
      <c r="AT37" s="36">
        <v>16</v>
      </c>
      <c r="AU37" s="323" t="str">
        <f t="shared" si="13"/>
        <v>-</v>
      </c>
      <c r="AV37" s="349"/>
      <c r="AW37" s="350"/>
      <c r="AX37" s="358"/>
      <c r="AY37" s="370"/>
      <c r="AZ37" s="349"/>
      <c r="BA37" s="350"/>
      <c r="BB37" s="340"/>
      <c r="BC37" s="328"/>
    </row>
    <row r="38" spans="1:55" s="102" customFormat="1" ht="13.5" customHeight="1">
      <c r="A38" s="361"/>
      <c r="B38" s="10" t="s">
        <v>19</v>
      </c>
      <c r="C38" s="3">
        <v>984649</v>
      </c>
      <c r="D38" s="328">
        <f t="shared" si="0"/>
        <v>0.16102220524285216</v>
      </c>
      <c r="E38" s="110"/>
      <c r="F38" s="340">
        <v>187601</v>
      </c>
      <c r="G38" s="26">
        <f t="shared" si="1"/>
        <v>0.27924309580634166</v>
      </c>
      <c r="H38" s="3">
        <v>371216</v>
      </c>
      <c r="I38" s="328">
        <f t="shared" si="2"/>
        <v>0.18179879087329001</v>
      </c>
      <c r="J38" s="3">
        <v>32746</v>
      </c>
      <c r="K38" s="328">
        <f t="shared" si="11"/>
        <v>0.18696534725242858</v>
      </c>
      <c r="L38" s="340">
        <v>77956</v>
      </c>
      <c r="M38" s="26">
        <f t="shared" si="3"/>
        <v>3.4859949555290058E-2</v>
      </c>
      <c r="N38" s="9">
        <v>46359</v>
      </c>
      <c r="O38" s="328">
        <f t="shared" si="4"/>
        <v>0.10263057749024829</v>
      </c>
      <c r="P38" s="6">
        <v>61428</v>
      </c>
      <c r="Q38" s="328">
        <f t="shared" si="5"/>
        <v>7.4235349666859032E-2</v>
      </c>
      <c r="R38" s="340">
        <v>16737</v>
      </c>
      <c r="S38" s="26">
        <f t="shared" si="6"/>
        <v>0.19082177161152614</v>
      </c>
      <c r="T38" s="6">
        <v>11394</v>
      </c>
      <c r="U38" s="27">
        <f t="shared" si="7"/>
        <v>0.18761726078799248</v>
      </c>
      <c r="V38" s="340">
        <v>35012</v>
      </c>
      <c r="W38" s="26">
        <f t="shared" si="8"/>
        <v>0.16473719228210246</v>
      </c>
      <c r="X38" s="3">
        <v>14249</v>
      </c>
      <c r="Y38" s="328">
        <f t="shared" si="9"/>
        <v>0.27200499910730225</v>
      </c>
      <c r="Z38" s="340">
        <v>24307</v>
      </c>
      <c r="AA38" s="26">
        <v>0.34754407362235279</v>
      </c>
      <c r="AB38" s="9"/>
      <c r="AC38" s="27"/>
      <c r="AD38" s="340"/>
      <c r="AE38" s="328"/>
      <c r="AF38" s="3"/>
      <c r="AG38" s="328"/>
      <c r="AH38" s="363">
        <f>AH203*0.287</f>
        <v>20206.808999999997</v>
      </c>
      <c r="AI38" s="386">
        <f>(AH38/AH26-1)</f>
        <v>0.41110331696562774</v>
      </c>
      <c r="AJ38" s="363"/>
      <c r="AK38" s="404"/>
      <c r="AL38" s="340">
        <v>1174</v>
      </c>
      <c r="AM38" s="328"/>
      <c r="AN38" s="340">
        <v>1781</v>
      </c>
      <c r="AO38" s="26">
        <f t="shared" si="12"/>
        <v>-3.1011969532100107E-2</v>
      </c>
      <c r="AP38" s="340"/>
      <c r="AQ38" s="27"/>
      <c r="AR38" s="340">
        <v>232</v>
      </c>
      <c r="AS38" s="328"/>
      <c r="AT38" s="36">
        <v>0</v>
      </c>
      <c r="AU38" s="323" t="str">
        <f t="shared" si="13"/>
        <v>-</v>
      </c>
      <c r="AV38" s="349"/>
      <c r="AW38" s="350"/>
      <c r="AX38" s="358"/>
      <c r="AY38" s="370"/>
      <c r="AZ38" s="349"/>
      <c r="BA38" s="350"/>
      <c r="BB38" s="340"/>
      <c r="BC38" s="328"/>
    </row>
    <row r="39" spans="1:55" s="102" customFormat="1" ht="13.5" customHeight="1">
      <c r="A39" s="361"/>
      <c r="B39" s="10" t="s">
        <v>20</v>
      </c>
      <c r="C39" s="3">
        <v>987488</v>
      </c>
      <c r="D39" s="328">
        <f t="shared" si="0"/>
        <v>0.25950121870181153</v>
      </c>
      <c r="E39" s="110"/>
      <c r="F39" s="340">
        <v>177298</v>
      </c>
      <c r="G39" s="26">
        <f t="shared" si="1"/>
        <v>0.26242861821962093</v>
      </c>
      <c r="H39" s="3">
        <v>333138</v>
      </c>
      <c r="I39" s="328">
        <f t="shared" si="2"/>
        <v>0.30417319135609144</v>
      </c>
      <c r="J39" s="3">
        <v>39434</v>
      </c>
      <c r="K39" s="328">
        <f t="shared" si="11"/>
        <v>0.42587503615851896</v>
      </c>
      <c r="L39" s="340">
        <v>100890</v>
      </c>
      <c r="M39" s="26">
        <f t="shared" si="3"/>
        <v>0.23344947735191637</v>
      </c>
      <c r="N39" s="9">
        <v>58438</v>
      </c>
      <c r="O39" s="328">
        <f t="shared" si="4"/>
        <v>0.22550068155604497</v>
      </c>
      <c r="P39" s="6">
        <v>64470</v>
      </c>
      <c r="Q39" s="328">
        <f t="shared" si="5"/>
        <v>0.21378141767862185</v>
      </c>
      <c r="R39" s="340">
        <v>17763</v>
      </c>
      <c r="S39" s="26">
        <f t="shared" si="6"/>
        <v>0.16869530890190143</v>
      </c>
      <c r="T39" s="6">
        <v>13406</v>
      </c>
      <c r="U39" s="27">
        <f t="shared" si="7"/>
        <v>0.23330266789328427</v>
      </c>
      <c r="V39" s="340">
        <v>43778</v>
      </c>
      <c r="W39" s="26">
        <f t="shared" si="8"/>
        <v>0.39968667071650094</v>
      </c>
      <c r="X39" s="3">
        <v>19820</v>
      </c>
      <c r="Y39" s="328">
        <f t="shared" si="9"/>
        <v>0.39498873873873874</v>
      </c>
      <c r="Z39" s="340">
        <v>32861</v>
      </c>
      <c r="AA39" s="26">
        <v>6.2225239203516941E-2</v>
      </c>
      <c r="AB39" s="9"/>
      <c r="AC39" s="27"/>
      <c r="AD39" s="340"/>
      <c r="AE39" s="328"/>
      <c r="AF39" s="3"/>
      <c r="AG39" s="328"/>
      <c r="AH39" s="363"/>
      <c r="AI39" s="386"/>
      <c r="AJ39" s="363"/>
      <c r="AK39" s="404"/>
      <c r="AL39" s="340">
        <v>1396</v>
      </c>
      <c r="AM39" s="328"/>
      <c r="AN39" s="340">
        <v>1682</v>
      </c>
      <c r="AO39" s="26">
        <f t="shared" si="12"/>
        <v>0.85446527012127893</v>
      </c>
      <c r="AP39" s="340"/>
      <c r="AQ39" s="27"/>
      <c r="AR39" s="340">
        <v>441</v>
      </c>
      <c r="AS39" s="328"/>
      <c r="AT39" s="36">
        <v>10</v>
      </c>
      <c r="AU39" s="323">
        <f t="shared" si="13"/>
        <v>-0.5</v>
      </c>
      <c r="AV39" s="349"/>
      <c r="AW39" s="350"/>
      <c r="AX39" s="358"/>
      <c r="AY39" s="370"/>
      <c r="AZ39" s="349"/>
      <c r="BA39" s="350"/>
      <c r="BB39" s="340"/>
      <c r="BC39" s="328"/>
    </row>
    <row r="40" spans="1:55" s="102" customFormat="1" ht="13.5" customHeight="1">
      <c r="A40" s="362"/>
      <c r="B40" s="10" t="s">
        <v>21</v>
      </c>
      <c r="C40" s="235">
        <v>1015874</v>
      </c>
      <c r="D40" s="328">
        <f t="shared" si="0"/>
        <v>0.28480891788218005</v>
      </c>
      <c r="E40" s="110"/>
      <c r="F40" s="340">
        <v>184678</v>
      </c>
      <c r="G40" s="26">
        <f t="shared" si="1"/>
        <v>0.30041192831743124</v>
      </c>
      <c r="H40" s="3">
        <v>327636</v>
      </c>
      <c r="I40" s="328">
        <f t="shared" si="2"/>
        <v>0.39971120244025393</v>
      </c>
      <c r="J40" s="3">
        <v>43428</v>
      </c>
      <c r="K40" s="328">
        <f t="shared" si="11"/>
        <v>0.58080955154338965</v>
      </c>
      <c r="L40" s="340">
        <v>101641</v>
      </c>
      <c r="M40" s="26">
        <f t="shared" si="3"/>
        <v>0.20497682303707129</v>
      </c>
      <c r="N40" s="34">
        <v>60856</v>
      </c>
      <c r="O40" s="334">
        <f t="shared" si="4"/>
        <v>0.20166656793633875</v>
      </c>
      <c r="P40" s="6">
        <v>79203</v>
      </c>
      <c r="Q40" s="328">
        <f t="shared" si="5"/>
        <v>0.36359410508918116</v>
      </c>
      <c r="R40" s="340">
        <v>19040</v>
      </c>
      <c r="S40" s="26">
        <f t="shared" si="6"/>
        <v>0.32176327664005555</v>
      </c>
      <c r="T40" s="6">
        <v>18951</v>
      </c>
      <c r="U40" s="27">
        <f t="shared" si="7"/>
        <v>0.30886110919262377</v>
      </c>
      <c r="V40" s="340">
        <v>36113</v>
      </c>
      <c r="W40" s="26">
        <f t="shared" si="8"/>
        <v>0.10137546128274726</v>
      </c>
      <c r="X40" s="3">
        <v>17128</v>
      </c>
      <c r="Y40" s="328">
        <f t="shared" si="9"/>
        <v>0.17299000136967538</v>
      </c>
      <c r="Z40" s="341">
        <v>29039</v>
      </c>
      <c r="AA40" s="26">
        <v>0.6316794965443614</v>
      </c>
      <c r="AB40" s="9"/>
      <c r="AC40" s="27"/>
      <c r="AD40" s="341"/>
      <c r="AE40" s="328"/>
      <c r="AF40" s="3"/>
      <c r="AG40" s="328"/>
      <c r="AH40" s="363"/>
      <c r="AI40" s="386"/>
      <c r="AJ40" s="375"/>
      <c r="AK40" s="405"/>
      <c r="AL40" s="341">
        <v>1379</v>
      </c>
      <c r="AM40" s="334"/>
      <c r="AN40" s="341">
        <v>1214</v>
      </c>
      <c r="AO40" s="30">
        <f t="shared" si="12"/>
        <v>-0.34200542005420054</v>
      </c>
      <c r="AP40" s="341"/>
      <c r="AQ40" s="27"/>
      <c r="AR40" s="341">
        <v>345</v>
      </c>
      <c r="AS40" s="328"/>
      <c r="AT40" s="38">
        <v>0</v>
      </c>
      <c r="AU40" s="323" t="str">
        <f t="shared" si="13"/>
        <v>-</v>
      </c>
      <c r="AV40" s="33"/>
      <c r="AW40" s="163"/>
      <c r="AX40" s="359"/>
      <c r="AY40" s="371"/>
      <c r="AZ40" s="33"/>
      <c r="BA40" s="163"/>
      <c r="BB40" s="341"/>
      <c r="BC40" s="328"/>
    </row>
    <row r="41" spans="1:55" s="102" customFormat="1" ht="13.5" customHeight="1">
      <c r="A41" s="360" t="s">
        <v>298</v>
      </c>
      <c r="B41" s="2" t="s">
        <v>293</v>
      </c>
      <c r="C41" s="16">
        <v>1281530</v>
      </c>
      <c r="D41" s="330">
        <f t="shared" si="0"/>
        <v>0.30066670929384026</v>
      </c>
      <c r="E41" s="110"/>
      <c r="F41" s="16">
        <v>240350</v>
      </c>
      <c r="G41" s="330">
        <f t="shared" si="1"/>
        <v>0.2479879536839919</v>
      </c>
      <c r="H41" s="16">
        <v>410312</v>
      </c>
      <c r="I41" s="330">
        <f t="shared" si="2"/>
        <v>0.52708893925691036</v>
      </c>
      <c r="J41" s="16">
        <v>48442</v>
      </c>
      <c r="K41" s="330">
        <f t="shared" si="11"/>
        <v>0.24985809381289023</v>
      </c>
      <c r="L41" s="16">
        <v>126492</v>
      </c>
      <c r="M41" s="330">
        <f t="shared" si="3"/>
        <v>6.3682002034998617E-2</v>
      </c>
      <c r="N41" s="9">
        <v>70733</v>
      </c>
      <c r="O41" s="328">
        <f t="shared" si="4"/>
        <v>0.20739805062902206</v>
      </c>
      <c r="P41" s="19">
        <v>79438</v>
      </c>
      <c r="Q41" s="330">
        <f t="shared" si="5"/>
        <v>0.3082028226536897</v>
      </c>
      <c r="R41" s="16">
        <v>24548</v>
      </c>
      <c r="S41" s="330">
        <f t="shared" si="6"/>
        <v>0.22733863306834659</v>
      </c>
      <c r="T41" s="19">
        <v>25627</v>
      </c>
      <c r="U41" s="20">
        <f t="shared" si="7"/>
        <v>0.38892200964717361</v>
      </c>
      <c r="V41" s="16">
        <v>46725</v>
      </c>
      <c r="W41" s="330">
        <f t="shared" si="8"/>
        <v>0.15074869470988081</v>
      </c>
      <c r="X41" s="16">
        <v>27254</v>
      </c>
      <c r="Y41" s="330">
        <f t="shared" si="9"/>
        <v>0.81077669257856622</v>
      </c>
      <c r="Z41" s="16">
        <v>33501</v>
      </c>
      <c r="AA41" s="330">
        <v>0.39657328664332164</v>
      </c>
      <c r="AB41" s="23">
        <v>47808</v>
      </c>
      <c r="AC41" s="20"/>
      <c r="AD41" s="3"/>
      <c r="AE41" s="330"/>
      <c r="AF41" s="16"/>
      <c r="AG41" s="330"/>
      <c r="AH41" s="374">
        <f>AH204*0.322</f>
        <v>27235.726000000002</v>
      </c>
      <c r="AI41" s="385">
        <f>(AH41/AH29-1)</f>
        <v>0.20508611987966541</v>
      </c>
      <c r="AJ41" s="374">
        <v>11657</v>
      </c>
      <c r="AK41" s="403">
        <f>(SUM(AJ41:AJ46)/AJ29-1)</f>
        <v>-0.54735370636430702</v>
      </c>
      <c r="AL41" s="3">
        <v>2405</v>
      </c>
      <c r="AM41" s="328">
        <f>(AL41/AL29-1)</f>
        <v>0.82750759878419444</v>
      </c>
      <c r="AN41" s="3">
        <v>4910</v>
      </c>
      <c r="AO41" s="18">
        <f>(AN41-AN29)/AN29</f>
        <v>0.35822959889349931</v>
      </c>
      <c r="AP41" s="3"/>
      <c r="AQ41" s="20"/>
      <c r="AR41" s="3">
        <v>759</v>
      </c>
      <c r="AS41" s="330">
        <f t="shared" ref="AS41:AS84" si="14">(AR41-AR29)/AR29</f>
        <v>0.15</v>
      </c>
      <c r="AT41" s="6">
        <v>0</v>
      </c>
      <c r="AU41" s="322" t="str">
        <f>IFERROR(AT41/AT29-1,"-")</f>
        <v>-</v>
      </c>
      <c r="AV41" s="21"/>
      <c r="AW41" s="22"/>
      <c r="AX41" s="364">
        <v>12811</v>
      </c>
      <c r="AY41" s="369">
        <f>AX41/AX29-1</f>
        <v>8.3474289580514283E-2</v>
      </c>
      <c r="AZ41" s="16">
        <v>2548</v>
      </c>
      <c r="BA41" s="22"/>
      <c r="BB41" s="3">
        <v>178</v>
      </c>
      <c r="BC41" s="330"/>
    </row>
    <row r="42" spans="1:55" s="102" customFormat="1" ht="13.5" customHeight="1">
      <c r="A42" s="361"/>
      <c r="B42" s="10" t="s">
        <v>26</v>
      </c>
      <c r="C42" s="3">
        <v>982591</v>
      </c>
      <c r="D42" s="328">
        <f t="shared" si="0"/>
        <v>4.0223545304024153E-2</v>
      </c>
      <c r="E42" s="110"/>
      <c r="F42" s="3">
        <v>202365</v>
      </c>
      <c r="G42" s="328">
        <f t="shared" si="1"/>
        <v>0.16142195490102676</v>
      </c>
      <c r="H42" s="3">
        <v>349648</v>
      </c>
      <c r="I42" s="328">
        <f t="shared" si="2"/>
        <v>8.5833004667571405E-2</v>
      </c>
      <c r="J42" s="3">
        <v>44722</v>
      </c>
      <c r="K42" s="328">
        <f t="shared" si="11"/>
        <v>5.8985105728019703E-2</v>
      </c>
      <c r="L42" s="3">
        <v>86443</v>
      </c>
      <c r="M42" s="328">
        <f t="shared" si="3"/>
        <v>-0.24078237804985156</v>
      </c>
      <c r="N42" s="9">
        <v>49579</v>
      </c>
      <c r="O42" s="328">
        <f t="shared" si="4"/>
        <v>3.9871638911028073E-2</v>
      </c>
      <c r="P42" s="6">
        <v>64272</v>
      </c>
      <c r="Q42" s="328">
        <f t="shared" si="5"/>
        <v>8.9115957500889631E-2</v>
      </c>
      <c r="R42" s="3">
        <v>18583</v>
      </c>
      <c r="S42" s="328">
        <f t="shared" si="6"/>
        <v>3.5100982827519171E-3</v>
      </c>
      <c r="T42" s="6">
        <v>16886</v>
      </c>
      <c r="U42" s="27">
        <f t="shared" si="7"/>
        <v>-7.2197802197802197E-2</v>
      </c>
      <c r="V42" s="3">
        <v>31395</v>
      </c>
      <c r="W42" s="328">
        <f t="shared" si="8"/>
        <v>-0.23117423778621279</v>
      </c>
      <c r="X42" s="3">
        <v>19973</v>
      </c>
      <c r="Y42" s="328">
        <f t="shared" si="9"/>
        <v>0.12809940694719005</v>
      </c>
      <c r="Z42" s="3">
        <v>22552</v>
      </c>
      <c r="AA42" s="328">
        <v>-4.5256339697726598E-2</v>
      </c>
      <c r="AB42" s="9">
        <v>34676</v>
      </c>
      <c r="AC42" s="27"/>
      <c r="AD42" s="3"/>
      <c r="AE42" s="328"/>
      <c r="AF42" s="3"/>
      <c r="AG42" s="328"/>
      <c r="AH42" s="363"/>
      <c r="AI42" s="386"/>
      <c r="AJ42" s="363"/>
      <c r="AK42" s="379"/>
      <c r="AL42" s="3">
        <v>1348</v>
      </c>
      <c r="AM42" s="328">
        <f t="shared" ref="AM42:AM52" si="15">(AL42/AL30-1)</f>
        <v>0.19609582963620231</v>
      </c>
      <c r="AN42" s="3">
        <v>4526</v>
      </c>
      <c r="AO42" s="26">
        <f t="shared" ref="AO42:AO52" si="16">(AN42-AN30)/AN30</f>
        <v>-0.21722587340020755</v>
      </c>
      <c r="AP42" s="3"/>
      <c r="AQ42" s="27"/>
      <c r="AR42" s="3">
        <v>396</v>
      </c>
      <c r="AS42" s="328">
        <f t="shared" si="14"/>
        <v>-0.12195121951219512</v>
      </c>
      <c r="AT42" s="6">
        <v>0</v>
      </c>
      <c r="AU42" s="323" t="str">
        <f t="shared" si="13"/>
        <v>-</v>
      </c>
      <c r="AV42" s="349"/>
      <c r="AW42" s="350"/>
      <c r="AX42" s="358"/>
      <c r="AY42" s="370"/>
      <c r="AZ42" s="3">
        <v>1261</v>
      </c>
      <c r="BA42" s="350"/>
      <c r="BB42" s="3">
        <v>115</v>
      </c>
      <c r="BC42" s="328"/>
    </row>
    <row r="43" spans="1:55" s="102" customFormat="1" ht="13.5" customHeight="1">
      <c r="A43" s="361"/>
      <c r="B43" s="10" t="s">
        <v>299</v>
      </c>
      <c r="C43" s="3">
        <v>1046055</v>
      </c>
      <c r="D43" s="328">
        <v>0.27</v>
      </c>
      <c r="E43" s="110"/>
      <c r="F43" s="3">
        <v>188721</v>
      </c>
      <c r="G43" s="328">
        <f t="shared" si="1"/>
        <v>0.26598064009767158</v>
      </c>
      <c r="H43" s="3">
        <v>392147</v>
      </c>
      <c r="I43" s="328">
        <f t="shared" si="2"/>
        <v>0.45226182760855477</v>
      </c>
      <c r="J43" s="3">
        <v>49367</v>
      </c>
      <c r="K43" s="328">
        <f t="shared" si="11"/>
        <v>0.21506805483767752</v>
      </c>
      <c r="L43" s="3">
        <v>96387</v>
      </c>
      <c r="M43" s="328">
        <f t="shared" si="3"/>
        <v>4.8277287162309133E-2</v>
      </c>
      <c r="N43" s="9">
        <v>51404</v>
      </c>
      <c r="O43" s="328">
        <f t="shared" si="4"/>
        <v>0.33492611732931676</v>
      </c>
      <c r="P43" s="6">
        <v>64220</v>
      </c>
      <c r="Q43" s="328">
        <f t="shared" si="5"/>
        <v>0.1913993655269651</v>
      </c>
      <c r="R43" s="3">
        <v>20390</v>
      </c>
      <c r="S43" s="328">
        <f t="shared" si="6"/>
        <v>0.27676894176581091</v>
      </c>
      <c r="T43" s="6">
        <v>14218</v>
      </c>
      <c r="U43" s="27">
        <f t="shared" si="7"/>
        <v>0.15791188207508755</v>
      </c>
      <c r="V43" s="3">
        <v>41943</v>
      </c>
      <c r="W43" s="328">
        <f t="shared" si="8"/>
        <v>0.16044156706507304</v>
      </c>
      <c r="X43" s="3">
        <v>19756</v>
      </c>
      <c r="Y43" s="328">
        <f t="shared" si="9"/>
        <v>0.27220039925301048</v>
      </c>
      <c r="Z43" s="3">
        <v>26946</v>
      </c>
      <c r="AA43" s="328">
        <v>0.1920371599203716</v>
      </c>
      <c r="AB43" s="9">
        <v>38827</v>
      </c>
      <c r="AC43" s="27"/>
      <c r="AD43" s="3"/>
      <c r="AE43" s="328"/>
      <c r="AF43" s="3"/>
      <c r="AG43" s="328"/>
      <c r="AH43" s="363"/>
      <c r="AI43" s="386"/>
      <c r="AJ43" s="363"/>
      <c r="AK43" s="379"/>
      <c r="AL43" s="3">
        <v>1541</v>
      </c>
      <c r="AM43" s="328">
        <f t="shared" si="15"/>
        <v>0.38206278026905838</v>
      </c>
      <c r="AN43" s="3">
        <v>3730</v>
      </c>
      <c r="AO43" s="26">
        <f t="shared" si="16"/>
        <v>4.7752808988764044E-2</v>
      </c>
      <c r="AP43" s="3"/>
      <c r="AQ43" s="27"/>
      <c r="AR43" s="3">
        <v>289</v>
      </c>
      <c r="AS43" s="328">
        <f t="shared" si="14"/>
        <v>-0.40041493775933612</v>
      </c>
      <c r="AT43" s="6">
        <v>16</v>
      </c>
      <c r="AU43" s="323" t="str">
        <f t="shared" si="13"/>
        <v>-</v>
      </c>
      <c r="AV43" s="349"/>
      <c r="AW43" s="350"/>
      <c r="AX43" s="358"/>
      <c r="AY43" s="370"/>
      <c r="AZ43" s="3">
        <v>996</v>
      </c>
      <c r="BA43" s="350"/>
      <c r="BB43" s="3">
        <v>105</v>
      </c>
      <c r="BC43" s="328"/>
    </row>
    <row r="44" spans="1:55" s="102" customFormat="1" ht="13.5" customHeight="1">
      <c r="A44" s="361"/>
      <c r="B44" s="10" t="s">
        <v>300</v>
      </c>
      <c r="C44" s="3">
        <v>989018</v>
      </c>
      <c r="D44" s="328">
        <v>0.157</v>
      </c>
      <c r="E44" s="110"/>
      <c r="F44" s="3">
        <v>190558</v>
      </c>
      <c r="G44" s="328">
        <f t="shared" si="1"/>
        <v>0.17153273452725673</v>
      </c>
      <c r="H44" s="3">
        <v>372435</v>
      </c>
      <c r="I44" s="328">
        <f t="shared" si="2"/>
        <v>0.25669369451446039</v>
      </c>
      <c r="J44" s="3">
        <v>45000</v>
      </c>
      <c r="K44" s="328">
        <f t="shared" si="11"/>
        <v>0.3520822065981612</v>
      </c>
      <c r="L44" s="3">
        <v>76757</v>
      </c>
      <c r="M44" s="328">
        <f t="shared" si="3"/>
        <v>5.4228940439856963E-3</v>
      </c>
      <c r="N44" s="9">
        <v>41378</v>
      </c>
      <c r="O44" s="328">
        <f t="shared" si="4"/>
        <v>5.7855042822446689E-2</v>
      </c>
      <c r="P44" s="6">
        <v>59216</v>
      </c>
      <c r="Q44" s="328">
        <f t="shared" si="5"/>
        <v>7.456402997804272E-2</v>
      </c>
      <c r="R44" s="3">
        <v>16312</v>
      </c>
      <c r="S44" s="328">
        <f t="shared" si="6"/>
        <v>0.19222335915801783</v>
      </c>
      <c r="T44" s="6">
        <v>13901</v>
      </c>
      <c r="U44" s="27">
        <f t="shared" si="7"/>
        <v>0.32277095822628221</v>
      </c>
      <c r="V44" s="3">
        <v>32193</v>
      </c>
      <c r="W44" s="328">
        <f t="shared" si="8"/>
        <v>1.3154996066089693E-2</v>
      </c>
      <c r="X44" s="3">
        <v>16230</v>
      </c>
      <c r="Y44" s="328">
        <f t="shared" si="9"/>
        <v>0.14030773554415793</v>
      </c>
      <c r="Z44" s="3">
        <v>24052</v>
      </c>
      <c r="AA44" s="328">
        <v>4.1843541540327468E-2</v>
      </c>
      <c r="AB44" s="9">
        <v>28858</v>
      </c>
      <c r="AC44" s="27"/>
      <c r="AD44" s="340"/>
      <c r="AE44" s="328"/>
      <c r="AF44" s="3"/>
      <c r="AG44" s="328"/>
      <c r="AH44" s="363">
        <f>AH204*0.172</f>
        <v>14548.275999999998</v>
      </c>
      <c r="AI44" s="379">
        <f>(AH44/AH32-1)</f>
        <v>0.35053007856931906</v>
      </c>
      <c r="AJ44" s="363"/>
      <c r="AK44" s="379"/>
      <c r="AL44" s="340">
        <v>961</v>
      </c>
      <c r="AM44" s="328">
        <f t="shared" si="15"/>
        <v>0.40497076023391809</v>
      </c>
      <c r="AN44" s="340">
        <v>3669</v>
      </c>
      <c r="AO44" s="26">
        <f t="shared" si="16"/>
        <v>0.37932330827067667</v>
      </c>
      <c r="AP44" s="340"/>
      <c r="AQ44" s="27"/>
      <c r="AR44" s="340">
        <v>306</v>
      </c>
      <c r="AS44" s="328">
        <f t="shared" si="14"/>
        <v>-4.9689440993788817E-2</v>
      </c>
      <c r="AT44" s="36">
        <v>15</v>
      </c>
      <c r="AU44" s="323" t="str">
        <f t="shared" si="13"/>
        <v>-</v>
      </c>
      <c r="AV44" s="349"/>
      <c r="AW44" s="350"/>
      <c r="AX44" s="358"/>
      <c r="AY44" s="370"/>
      <c r="AZ44" s="3">
        <v>677</v>
      </c>
      <c r="BA44" s="350"/>
      <c r="BB44" s="340">
        <v>65</v>
      </c>
      <c r="BC44" s="328"/>
    </row>
    <row r="45" spans="1:55" s="102" customFormat="1" ht="13.5" customHeight="1">
      <c r="A45" s="361"/>
      <c r="B45" s="10" t="s">
        <v>301</v>
      </c>
      <c r="C45" s="3">
        <v>1107498</v>
      </c>
      <c r="D45" s="328">
        <v>0.222</v>
      </c>
      <c r="E45" s="110"/>
      <c r="F45" s="3">
        <v>211355</v>
      </c>
      <c r="G45" s="328">
        <f t="shared" si="1"/>
        <v>0.31211199404022844</v>
      </c>
      <c r="H45" s="3">
        <v>418467</v>
      </c>
      <c r="I45" s="328">
        <f t="shared" si="2"/>
        <v>0.31381038196123245</v>
      </c>
      <c r="J45" s="3">
        <v>35698</v>
      </c>
      <c r="K45" s="328">
        <f t="shared" si="11"/>
        <v>0.31460136254833365</v>
      </c>
      <c r="L45" s="3">
        <v>82439</v>
      </c>
      <c r="M45" s="328">
        <f t="shared" si="3"/>
        <v>3.4262558337933458E-2</v>
      </c>
      <c r="N45" s="9">
        <v>50686</v>
      </c>
      <c r="O45" s="328">
        <f t="shared" si="4"/>
        <v>0.2250096674400619</v>
      </c>
      <c r="P45" s="6">
        <v>65183</v>
      </c>
      <c r="Q45" s="328">
        <f t="shared" si="5"/>
        <v>0.23445637558472057</v>
      </c>
      <c r="R45" s="3">
        <v>17487</v>
      </c>
      <c r="S45" s="328">
        <f t="shared" si="6"/>
        <v>0.2484472049689441</v>
      </c>
      <c r="T45" s="6">
        <v>15983</v>
      </c>
      <c r="U45" s="27">
        <f t="shared" si="7"/>
        <v>0.49304063521718822</v>
      </c>
      <c r="V45" s="3">
        <v>34393</v>
      </c>
      <c r="W45" s="328">
        <f t="shared" si="8"/>
        <v>4.5564739901276397E-3</v>
      </c>
      <c r="X45" s="3">
        <v>13222</v>
      </c>
      <c r="Y45" s="328">
        <f t="shared" si="9"/>
        <v>4.2333464722112732E-2</v>
      </c>
      <c r="Z45" s="3">
        <v>29589</v>
      </c>
      <c r="AA45" s="328">
        <v>0.20998609634415638</v>
      </c>
      <c r="AB45" s="9">
        <v>24837</v>
      </c>
      <c r="AC45" s="27"/>
      <c r="AD45" s="340"/>
      <c r="AE45" s="328"/>
      <c r="AF45" s="3"/>
      <c r="AG45" s="328"/>
      <c r="AH45" s="363"/>
      <c r="AI45" s="379"/>
      <c r="AJ45" s="363"/>
      <c r="AK45" s="379"/>
      <c r="AL45" s="340">
        <v>917</v>
      </c>
      <c r="AM45" s="328">
        <f t="shared" si="15"/>
        <v>-0.17088607594936711</v>
      </c>
      <c r="AN45" s="340">
        <v>2630</v>
      </c>
      <c r="AO45" s="26">
        <f t="shared" si="16"/>
        <v>0.21086556169429096</v>
      </c>
      <c r="AP45" s="340"/>
      <c r="AQ45" s="27"/>
      <c r="AR45" s="340">
        <v>246</v>
      </c>
      <c r="AS45" s="328">
        <f t="shared" si="14"/>
        <v>-0.34399999999999997</v>
      </c>
      <c r="AT45" s="36">
        <v>30</v>
      </c>
      <c r="AU45" s="323">
        <f t="shared" si="13"/>
        <v>2.3333333333333335</v>
      </c>
      <c r="AV45" s="349"/>
      <c r="AW45" s="350"/>
      <c r="AX45" s="358"/>
      <c r="AY45" s="370"/>
      <c r="AZ45" s="3">
        <v>447</v>
      </c>
      <c r="BA45" s="350"/>
      <c r="BB45" s="340">
        <v>151</v>
      </c>
      <c r="BC45" s="328"/>
    </row>
    <row r="46" spans="1:55" s="102" customFormat="1" ht="13.5" customHeight="1">
      <c r="A46" s="361"/>
      <c r="B46" s="10" t="s">
        <v>302</v>
      </c>
      <c r="C46" s="3">
        <v>1064076</v>
      </c>
      <c r="D46" s="328">
        <v>0.16200000000000001</v>
      </c>
      <c r="E46" s="110"/>
      <c r="F46" s="3">
        <v>190330</v>
      </c>
      <c r="G46" s="328">
        <f t="shared" si="1"/>
        <v>0.23827306676382184</v>
      </c>
      <c r="H46" s="3">
        <v>390621</v>
      </c>
      <c r="I46" s="328">
        <f t="shared" si="2"/>
        <v>0.26329117199046598</v>
      </c>
      <c r="J46" s="340">
        <v>40126</v>
      </c>
      <c r="K46" s="328">
        <f t="shared" si="11"/>
        <v>0.55292387476295524</v>
      </c>
      <c r="L46" s="3">
        <v>77003</v>
      </c>
      <c r="M46" s="328">
        <f t="shared" si="3"/>
        <v>-8.5748496826275611E-3</v>
      </c>
      <c r="N46" s="9">
        <v>48538</v>
      </c>
      <c r="O46" s="328">
        <f t="shared" si="4"/>
        <v>0.15133545234593671</v>
      </c>
      <c r="P46" s="6">
        <v>61598</v>
      </c>
      <c r="Q46" s="328">
        <f t="shared" si="5"/>
        <v>0.18150954253380647</v>
      </c>
      <c r="R46" s="3">
        <v>16673</v>
      </c>
      <c r="S46" s="328">
        <f t="shared" si="6"/>
        <v>1.1833960432091273E-2</v>
      </c>
      <c r="T46" s="6">
        <v>15325</v>
      </c>
      <c r="U46" s="27">
        <f t="shared" si="7"/>
        <v>0.46203014691852701</v>
      </c>
      <c r="V46" s="3">
        <v>37829</v>
      </c>
      <c r="W46" s="328">
        <f t="shared" si="8"/>
        <v>4.1403991741225055E-2</v>
      </c>
      <c r="X46" s="3">
        <v>12814</v>
      </c>
      <c r="Y46" s="328">
        <f t="shared" si="9"/>
        <v>-6.3714744994885289E-2</v>
      </c>
      <c r="Z46" s="3">
        <v>27530</v>
      </c>
      <c r="AA46" s="328">
        <v>0.21058880436216526</v>
      </c>
      <c r="AB46" s="9">
        <v>24413</v>
      </c>
      <c r="AC46" s="27"/>
      <c r="AD46" s="340"/>
      <c r="AE46" s="328"/>
      <c r="AF46" s="3"/>
      <c r="AG46" s="328"/>
      <c r="AH46" s="363"/>
      <c r="AI46" s="379"/>
      <c r="AJ46" s="363"/>
      <c r="AK46" s="379"/>
      <c r="AL46" s="340">
        <v>952</v>
      </c>
      <c r="AM46" s="328">
        <f t="shared" si="15"/>
        <v>-0.55576294913672419</v>
      </c>
      <c r="AN46" s="340">
        <v>2677</v>
      </c>
      <c r="AO46" s="26">
        <f t="shared" si="16"/>
        <v>0.46845858475041141</v>
      </c>
      <c r="AP46" s="340"/>
      <c r="AQ46" s="27"/>
      <c r="AR46" s="340">
        <v>354</v>
      </c>
      <c r="AS46" s="328">
        <f t="shared" si="14"/>
        <v>-1.9390581717451522E-2</v>
      </c>
      <c r="AT46" s="36">
        <v>17</v>
      </c>
      <c r="AU46" s="323">
        <f t="shared" si="13"/>
        <v>0.30769230769230771</v>
      </c>
      <c r="AV46" s="349"/>
      <c r="AW46" s="350"/>
      <c r="AX46" s="358"/>
      <c r="AY46" s="370"/>
      <c r="AZ46" s="3">
        <v>533</v>
      </c>
      <c r="BA46" s="350"/>
      <c r="BB46" s="340">
        <v>111</v>
      </c>
      <c r="BC46" s="328"/>
    </row>
    <row r="47" spans="1:55" s="102" customFormat="1" ht="13.5" customHeight="1">
      <c r="A47" s="361"/>
      <c r="B47" s="10" t="s">
        <v>303</v>
      </c>
      <c r="C47" s="3">
        <v>1297398</v>
      </c>
      <c r="D47" s="328">
        <v>0.18099999999999999</v>
      </c>
      <c r="E47" s="110"/>
      <c r="F47" s="3">
        <v>254234</v>
      </c>
      <c r="G47" s="328">
        <f t="shared" si="1"/>
        <v>0.28646608171155036</v>
      </c>
      <c r="H47" s="3">
        <v>448600</v>
      </c>
      <c r="I47" s="328">
        <f t="shared" si="2"/>
        <v>0.23267156694373842</v>
      </c>
      <c r="J47" s="340">
        <v>33045</v>
      </c>
      <c r="K47" s="328">
        <f t="shared" si="11"/>
        <v>0.15809210065185392</v>
      </c>
      <c r="L47" s="340">
        <v>91551</v>
      </c>
      <c r="M47" s="328">
        <f t="shared" si="3"/>
        <v>2.2196666033964918E-2</v>
      </c>
      <c r="N47" s="9">
        <v>62692</v>
      </c>
      <c r="O47" s="328">
        <f t="shared" si="4"/>
        <v>0.16331112801766534</v>
      </c>
      <c r="P47" s="6">
        <v>77832</v>
      </c>
      <c r="Q47" s="328">
        <f t="shared" si="5"/>
        <v>0.29205332093826258</v>
      </c>
      <c r="R47" s="3">
        <v>15946</v>
      </c>
      <c r="S47" s="328">
        <f t="shared" si="6"/>
        <v>0.10261374636979671</v>
      </c>
      <c r="T47" s="6">
        <v>17714</v>
      </c>
      <c r="U47" s="27">
        <f t="shared" si="7"/>
        <v>0.33047919483250715</v>
      </c>
      <c r="V47" s="340">
        <v>46087</v>
      </c>
      <c r="W47" s="328">
        <f t="shared" si="8"/>
        <v>9.10862472904031E-3</v>
      </c>
      <c r="X47" s="340">
        <v>21377</v>
      </c>
      <c r="Y47" s="328">
        <f t="shared" si="9"/>
        <v>0.35460363728534311</v>
      </c>
      <c r="Z47" s="340">
        <v>31048</v>
      </c>
      <c r="AA47" s="26">
        <v>0.3246864066899906</v>
      </c>
      <c r="AB47" s="9">
        <v>21962</v>
      </c>
      <c r="AC47" s="27"/>
      <c r="AD47" s="340"/>
      <c r="AE47" s="328"/>
      <c r="AF47" s="3"/>
      <c r="AG47" s="328"/>
      <c r="AH47" s="363">
        <f>AH204*0.25</f>
        <v>21145.75</v>
      </c>
      <c r="AI47" s="386">
        <f>(AH47/AH35-1)</f>
        <v>0.25663558201022818</v>
      </c>
      <c r="AJ47" s="363">
        <f>32273-AJ41</f>
        <v>20616</v>
      </c>
      <c r="AK47" s="379">
        <f>(SUM(AJ47:AJ52)/AJ35-1)</f>
        <v>0.45418635818579389</v>
      </c>
      <c r="AL47" s="340">
        <v>1303</v>
      </c>
      <c r="AM47" s="328">
        <f t="shared" si="15"/>
        <v>-0.54392719635981801</v>
      </c>
      <c r="AN47" s="340">
        <v>1951</v>
      </c>
      <c r="AO47" s="26">
        <f t="shared" si="16"/>
        <v>0.1449530516431925</v>
      </c>
      <c r="AP47" s="340"/>
      <c r="AQ47" s="27"/>
      <c r="AR47" s="340">
        <v>456</v>
      </c>
      <c r="AS47" s="328">
        <f t="shared" si="14"/>
        <v>-0.21514629948364888</v>
      </c>
      <c r="AT47" s="36">
        <v>19</v>
      </c>
      <c r="AU47" s="323" t="str">
        <f t="shared" si="13"/>
        <v>-</v>
      </c>
      <c r="AV47" s="349"/>
      <c r="AW47" s="350"/>
      <c r="AX47" s="358"/>
      <c r="AY47" s="370"/>
      <c r="AZ47" s="340">
        <v>1287</v>
      </c>
      <c r="BA47" s="350"/>
      <c r="BB47" s="340">
        <v>185</v>
      </c>
      <c r="BC47" s="328"/>
    </row>
    <row r="48" spans="1:55" s="102" customFormat="1" ht="13.5" customHeight="1">
      <c r="A48" s="361"/>
      <c r="B48" s="10" t="s">
        <v>304</v>
      </c>
      <c r="C48" s="3">
        <v>1308664</v>
      </c>
      <c r="D48" s="328">
        <v>0.128</v>
      </c>
      <c r="E48" s="110"/>
      <c r="F48" s="3">
        <v>271377</v>
      </c>
      <c r="G48" s="328">
        <f t="shared" si="1"/>
        <v>0.23167311148630249</v>
      </c>
      <c r="H48" s="340">
        <v>481518</v>
      </c>
      <c r="I48" s="328">
        <f t="shared" si="2"/>
        <v>0.18272475842859459</v>
      </c>
      <c r="J48" s="340">
        <v>39469</v>
      </c>
      <c r="K48" s="26">
        <f t="shared" si="11"/>
        <v>4.5370272274605362E-2</v>
      </c>
      <c r="L48" s="3">
        <v>96102</v>
      </c>
      <c r="M48" s="328">
        <f t="shared" si="3"/>
        <v>-2.0806891242379475E-4</v>
      </c>
      <c r="N48" s="9">
        <v>54640</v>
      </c>
      <c r="O48" s="328">
        <f t="shared" si="4"/>
        <v>0.15637764280121047</v>
      </c>
      <c r="P48" s="36">
        <v>88813</v>
      </c>
      <c r="Q48" s="328">
        <f t="shared" si="5"/>
        <v>0.3070345842531273</v>
      </c>
      <c r="R48" s="3">
        <v>18648</v>
      </c>
      <c r="S48" s="328">
        <f t="shared" si="6"/>
        <v>0.12350885648873358</v>
      </c>
      <c r="T48" s="36">
        <v>22680</v>
      </c>
      <c r="U48" s="37">
        <f t="shared" si="7"/>
        <v>0.44486207555583868</v>
      </c>
      <c r="V48" s="3">
        <v>45882</v>
      </c>
      <c r="W48" s="328">
        <f t="shared" si="8"/>
        <v>2.2941609256905894E-2</v>
      </c>
      <c r="X48" s="340">
        <v>22118</v>
      </c>
      <c r="Y48" s="328">
        <f t="shared" si="9"/>
        <v>0.17956375659964802</v>
      </c>
      <c r="Z48" s="3">
        <v>28685</v>
      </c>
      <c r="AA48" s="328">
        <v>0.11558355695562555</v>
      </c>
      <c r="AB48" s="9">
        <v>21741</v>
      </c>
      <c r="AC48" s="27"/>
      <c r="AD48" s="340"/>
      <c r="AE48" s="328"/>
      <c r="AF48" s="3"/>
      <c r="AG48" s="328"/>
      <c r="AH48" s="363"/>
      <c r="AI48" s="386"/>
      <c r="AJ48" s="363"/>
      <c r="AK48" s="379"/>
      <c r="AL48" s="340">
        <v>1031</v>
      </c>
      <c r="AM48" s="328">
        <f t="shared" si="15"/>
        <v>-0.66698966408268734</v>
      </c>
      <c r="AN48" s="340">
        <v>2874</v>
      </c>
      <c r="AO48" s="26">
        <f t="shared" si="16"/>
        <v>1.9507186858316221</v>
      </c>
      <c r="AP48" s="340"/>
      <c r="AQ48" s="27"/>
      <c r="AR48" s="340">
        <v>354</v>
      </c>
      <c r="AS48" s="328">
        <f t="shared" si="14"/>
        <v>-0.44427001569858715</v>
      </c>
      <c r="AT48" s="36">
        <v>0</v>
      </c>
      <c r="AU48" s="323" t="str">
        <f t="shared" si="13"/>
        <v>-</v>
      </c>
      <c r="AV48" s="349"/>
      <c r="AW48" s="350"/>
      <c r="AX48" s="358"/>
      <c r="AY48" s="370"/>
      <c r="AZ48" s="3">
        <v>999</v>
      </c>
      <c r="BA48" s="350"/>
      <c r="BB48" s="340">
        <v>37</v>
      </c>
      <c r="BC48" s="328"/>
    </row>
    <row r="49" spans="1:55" s="102" customFormat="1" ht="13.5" customHeight="1">
      <c r="A49" s="361"/>
      <c r="B49" s="10" t="s">
        <v>305</v>
      </c>
      <c r="C49" s="3">
        <v>1015650</v>
      </c>
      <c r="D49" s="328">
        <v>0.09</v>
      </c>
      <c r="E49" s="110"/>
      <c r="F49" s="340">
        <v>201286</v>
      </c>
      <c r="G49" s="328">
        <f t="shared" ref="G49:G80" si="17">(F49-F37)/F37</f>
        <v>0.28657534947044122</v>
      </c>
      <c r="H49" s="340">
        <v>361155</v>
      </c>
      <c r="I49" s="328">
        <f t="shared" si="2"/>
        <v>8.0755545846562665E-2</v>
      </c>
      <c r="J49" s="340">
        <v>37257</v>
      </c>
      <c r="K49" s="26">
        <f t="shared" si="11"/>
        <v>0.16384480819692615</v>
      </c>
      <c r="L49" s="340">
        <v>70859</v>
      </c>
      <c r="M49" s="328">
        <f t="shared" ref="M49:M80" si="18">(L49-L37)/L37</f>
        <v>3.9506498841064462E-2</v>
      </c>
      <c r="N49" s="9">
        <v>43061</v>
      </c>
      <c r="O49" s="328">
        <f t="shared" si="4"/>
        <v>0.13554494870915845</v>
      </c>
      <c r="P49" s="36">
        <v>66497</v>
      </c>
      <c r="Q49" s="328">
        <f t="shared" si="5"/>
        <v>0.28412250888305268</v>
      </c>
      <c r="R49" s="340">
        <v>17686</v>
      </c>
      <c r="S49" s="328">
        <f t="shared" si="6"/>
        <v>0.3600430636727161</v>
      </c>
      <c r="T49" s="36">
        <v>17141</v>
      </c>
      <c r="U49" s="27">
        <f t="shared" si="7"/>
        <v>0.83896577620426993</v>
      </c>
      <c r="V49" s="340">
        <v>30224</v>
      </c>
      <c r="W49" s="328">
        <f t="shared" si="8"/>
        <v>3.1043187555434264E-2</v>
      </c>
      <c r="X49" s="340">
        <v>14251</v>
      </c>
      <c r="Y49" s="328">
        <f t="shared" si="9"/>
        <v>-4.0078135524720462E-2</v>
      </c>
      <c r="Z49" s="3">
        <v>23566</v>
      </c>
      <c r="AA49" s="328">
        <v>5.3229050279329608E-2</v>
      </c>
      <c r="AB49" s="9">
        <v>15211</v>
      </c>
      <c r="AC49" s="27"/>
      <c r="AD49" s="340"/>
      <c r="AE49" s="328"/>
      <c r="AF49" s="3"/>
      <c r="AG49" s="328"/>
      <c r="AH49" s="363"/>
      <c r="AI49" s="386"/>
      <c r="AJ49" s="363"/>
      <c r="AK49" s="379"/>
      <c r="AL49" s="340">
        <v>784</v>
      </c>
      <c r="AM49" s="328">
        <f t="shared" si="15"/>
        <v>-0.1009174311926605</v>
      </c>
      <c r="AN49" s="340">
        <v>1160</v>
      </c>
      <c r="AO49" s="26">
        <f t="shared" si="16"/>
        <v>8.6142322097378279E-2</v>
      </c>
      <c r="AP49" s="340"/>
      <c r="AQ49" s="27"/>
      <c r="AR49" s="340">
        <v>309</v>
      </c>
      <c r="AS49" s="328">
        <f t="shared" si="14"/>
        <v>-0.24817518248175183</v>
      </c>
      <c r="AT49" s="36">
        <v>0</v>
      </c>
      <c r="AU49" s="323">
        <f t="shared" si="13"/>
        <v>-1</v>
      </c>
      <c r="AV49" s="349"/>
      <c r="AW49" s="350"/>
      <c r="AX49" s="358"/>
      <c r="AY49" s="370"/>
      <c r="AZ49" s="3">
        <v>873</v>
      </c>
      <c r="BA49" s="350"/>
      <c r="BB49" s="340">
        <v>58</v>
      </c>
      <c r="BC49" s="328"/>
    </row>
    <row r="50" spans="1:55" s="102" customFormat="1" ht="13.5" customHeight="1">
      <c r="A50" s="361"/>
      <c r="B50" s="10" t="s">
        <v>306</v>
      </c>
      <c r="C50" s="340">
        <v>1078092</v>
      </c>
      <c r="D50" s="328">
        <v>9.5000000000000001E-2</v>
      </c>
      <c r="E50" s="110"/>
      <c r="F50" s="340">
        <v>222737</v>
      </c>
      <c r="G50" s="328">
        <f t="shared" si="17"/>
        <v>0.18729111252072217</v>
      </c>
      <c r="H50" s="340">
        <v>414382</v>
      </c>
      <c r="I50" s="328">
        <f t="shared" si="2"/>
        <v>0.11628270333175295</v>
      </c>
      <c r="J50" s="340">
        <v>31305</v>
      </c>
      <c r="K50" s="26">
        <f t="shared" si="11"/>
        <v>-4.4005374702253713E-2</v>
      </c>
      <c r="L50" s="340">
        <v>77173</v>
      </c>
      <c r="M50" s="328">
        <f t="shared" si="18"/>
        <v>-1.0044127456513931E-2</v>
      </c>
      <c r="N50" s="9">
        <v>49699</v>
      </c>
      <c r="O50" s="328">
        <f t="shared" si="4"/>
        <v>7.2046420328307326E-2</v>
      </c>
      <c r="P50" s="36">
        <v>67708</v>
      </c>
      <c r="Q50" s="328">
        <f t="shared" si="5"/>
        <v>0.10223350914892232</v>
      </c>
      <c r="R50" s="340">
        <v>15482</v>
      </c>
      <c r="S50" s="328">
        <f t="shared" si="6"/>
        <v>-7.4983569337396194E-2</v>
      </c>
      <c r="T50" s="36">
        <v>16824</v>
      </c>
      <c r="U50" s="27">
        <f t="shared" si="7"/>
        <v>0.47656661400737232</v>
      </c>
      <c r="V50" s="340">
        <v>33353</v>
      </c>
      <c r="W50" s="328">
        <f t="shared" si="8"/>
        <v>-4.7383754141437223E-2</v>
      </c>
      <c r="X50" s="340">
        <v>13546</v>
      </c>
      <c r="Y50" s="328">
        <f t="shared" si="9"/>
        <v>-4.9336795564601021E-2</v>
      </c>
      <c r="Z50" s="340">
        <v>28718</v>
      </c>
      <c r="AA50" s="328">
        <v>0.18147035833299049</v>
      </c>
      <c r="AB50" s="9">
        <v>20239</v>
      </c>
      <c r="AC50" s="27"/>
      <c r="AD50" s="340"/>
      <c r="AE50" s="328"/>
      <c r="AF50" s="3"/>
      <c r="AG50" s="328"/>
      <c r="AH50" s="363">
        <f>AH204*0.256</f>
        <v>21653.248</v>
      </c>
      <c r="AI50" s="386">
        <f>(AH50/AH38-1)</f>
        <v>7.1581762365349411E-2</v>
      </c>
      <c r="AJ50" s="363"/>
      <c r="AK50" s="379"/>
      <c r="AL50" s="340">
        <v>495</v>
      </c>
      <c r="AM50" s="328">
        <f t="shared" si="15"/>
        <v>-0.5783645655877343</v>
      </c>
      <c r="AN50" s="340">
        <v>2208</v>
      </c>
      <c r="AO50" s="26">
        <f t="shared" si="16"/>
        <v>0.23975294778214487</v>
      </c>
      <c r="AP50" s="340"/>
      <c r="AQ50" s="27"/>
      <c r="AR50" s="340">
        <v>369</v>
      </c>
      <c r="AS50" s="328">
        <f t="shared" si="14"/>
        <v>0.59051724137931039</v>
      </c>
      <c r="AT50" s="36">
        <v>25</v>
      </c>
      <c r="AU50" s="323" t="str">
        <f t="shared" si="13"/>
        <v>-</v>
      </c>
      <c r="AV50" s="349"/>
      <c r="AW50" s="350"/>
      <c r="AX50" s="358"/>
      <c r="AY50" s="370"/>
      <c r="AZ50" s="340">
        <v>863</v>
      </c>
      <c r="BA50" s="350"/>
      <c r="BB50" s="340">
        <v>68</v>
      </c>
      <c r="BC50" s="328"/>
    </row>
    <row r="51" spans="1:55" s="102" customFormat="1" ht="13.5" customHeight="1">
      <c r="A51" s="361"/>
      <c r="B51" s="10" t="s">
        <v>20</v>
      </c>
      <c r="C51" s="340">
        <v>1072557</v>
      </c>
      <c r="D51" s="328">
        <v>8.5999999999999993E-2</v>
      </c>
      <c r="E51" s="110"/>
      <c r="F51" s="340">
        <v>218488</v>
      </c>
      <c r="G51" s="328">
        <f t="shared" si="17"/>
        <v>0.23232072555809993</v>
      </c>
      <c r="H51" s="340">
        <v>379382</v>
      </c>
      <c r="I51" s="328">
        <f t="shared" si="2"/>
        <v>0.13881334461994729</v>
      </c>
      <c r="J51" s="340">
        <v>38481</v>
      </c>
      <c r="K51" s="26">
        <f t="shared" si="11"/>
        <v>-2.4166962519653092E-2</v>
      </c>
      <c r="L51" s="340">
        <v>96597</v>
      </c>
      <c r="M51" s="328">
        <f t="shared" si="18"/>
        <v>-4.2551293487957179E-2</v>
      </c>
      <c r="N51" s="9">
        <v>63988</v>
      </c>
      <c r="O51" s="328">
        <f t="shared" si="4"/>
        <v>9.4972449433587736E-2</v>
      </c>
      <c r="P51" s="36">
        <v>81131</v>
      </c>
      <c r="Q51" s="328">
        <f t="shared" si="5"/>
        <v>0.25843027764851867</v>
      </c>
      <c r="R51" s="340">
        <v>21100</v>
      </c>
      <c r="S51" s="328">
        <f t="shared" si="6"/>
        <v>0.18786241062883521</v>
      </c>
      <c r="T51" s="36">
        <v>20476</v>
      </c>
      <c r="U51" s="27">
        <f t="shared" si="7"/>
        <v>0.5273758018797553</v>
      </c>
      <c r="V51" s="340">
        <v>43948</v>
      </c>
      <c r="W51" s="328">
        <f t="shared" si="8"/>
        <v>3.8832290191420349E-3</v>
      </c>
      <c r="X51" s="340">
        <v>28343</v>
      </c>
      <c r="Y51" s="328">
        <f t="shared" si="9"/>
        <v>0.4300201816347124</v>
      </c>
      <c r="Z51" s="340">
        <v>32219</v>
      </c>
      <c r="AA51" s="328">
        <v>-1.9536836980006696E-2</v>
      </c>
      <c r="AB51" s="9">
        <v>23226</v>
      </c>
      <c r="AC51" s="27"/>
      <c r="AD51" s="340"/>
      <c r="AE51" s="328"/>
      <c r="AF51" s="3"/>
      <c r="AG51" s="328"/>
      <c r="AH51" s="363"/>
      <c r="AI51" s="386"/>
      <c r="AJ51" s="363"/>
      <c r="AK51" s="379"/>
      <c r="AL51" s="340">
        <v>720</v>
      </c>
      <c r="AM51" s="328">
        <f t="shared" si="15"/>
        <v>-0.48424068767908313</v>
      </c>
      <c r="AN51" s="340">
        <v>2344</v>
      </c>
      <c r="AO51" s="26">
        <f t="shared" si="16"/>
        <v>0.39357907253269919</v>
      </c>
      <c r="AP51" s="340"/>
      <c r="AQ51" s="27"/>
      <c r="AR51" s="340">
        <v>567</v>
      </c>
      <c r="AS51" s="328">
        <f t="shared" si="14"/>
        <v>0.2857142857142857</v>
      </c>
      <c r="AT51" s="36">
        <v>11</v>
      </c>
      <c r="AU51" s="323">
        <f t="shared" si="13"/>
        <v>0.10000000000000009</v>
      </c>
      <c r="AV51" s="349"/>
      <c r="AW51" s="350"/>
      <c r="AX51" s="358"/>
      <c r="AY51" s="370"/>
      <c r="AZ51" s="340">
        <v>979</v>
      </c>
      <c r="BA51" s="350"/>
      <c r="BB51" s="340">
        <v>49</v>
      </c>
      <c r="BC51" s="328"/>
    </row>
    <row r="52" spans="1:55" s="102" customFormat="1" ht="13.5" customHeight="1">
      <c r="A52" s="362"/>
      <c r="B52" s="29" t="s">
        <v>307</v>
      </c>
      <c r="C52" s="340">
        <v>1081848</v>
      </c>
      <c r="D52" s="328">
        <v>6.5000000000000002E-2</v>
      </c>
      <c r="E52" s="110"/>
      <c r="F52" s="340">
        <v>208893</v>
      </c>
      <c r="G52" s="328">
        <f t="shared" si="17"/>
        <v>0.13112011176209401</v>
      </c>
      <c r="H52" s="341">
        <v>358085</v>
      </c>
      <c r="I52" s="334">
        <f t="shared" si="2"/>
        <v>9.2935452758549128E-2</v>
      </c>
      <c r="J52" s="341">
        <v>43462</v>
      </c>
      <c r="K52" s="334">
        <f t="shared" si="11"/>
        <v>7.8290503822418713E-4</v>
      </c>
      <c r="L52" s="341">
        <v>105849</v>
      </c>
      <c r="M52" s="334">
        <f t="shared" si="18"/>
        <v>4.1400615893192709E-2</v>
      </c>
      <c r="N52" s="34">
        <v>66912</v>
      </c>
      <c r="O52" s="334">
        <f t="shared" si="4"/>
        <v>9.9513605889312462E-2</v>
      </c>
      <c r="P52" s="38">
        <v>100323</v>
      </c>
      <c r="Q52" s="334">
        <f t="shared" si="5"/>
        <v>0.26665656603916521</v>
      </c>
      <c r="R52" s="341">
        <v>22959</v>
      </c>
      <c r="S52" s="334">
        <f t="shared" si="6"/>
        <v>0.2058298319327731</v>
      </c>
      <c r="T52" s="38">
        <v>28642</v>
      </c>
      <c r="U52" s="32">
        <f t="shared" si="7"/>
        <v>0.5113714315867236</v>
      </c>
      <c r="V52" s="341">
        <v>39638</v>
      </c>
      <c r="W52" s="334">
        <f t="shared" si="8"/>
        <v>9.7610278846952628E-2</v>
      </c>
      <c r="X52" s="341">
        <v>15983</v>
      </c>
      <c r="Y52" s="334">
        <f t="shared" si="9"/>
        <v>-6.6849602989257351E-2</v>
      </c>
      <c r="Z52" s="341">
        <v>28840</v>
      </c>
      <c r="AA52" s="334">
        <v>-6.8528530596783637E-3</v>
      </c>
      <c r="AB52" s="34">
        <v>28111</v>
      </c>
      <c r="AC52" s="27"/>
      <c r="AD52" s="341"/>
      <c r="AE52" s="328"/>
      <c r="AF52" s="3"/>
      <c r="AG52" s="328"/>
      <c r="AH52" s="375"/>
      <c r="AI52" s="386"/>
      <c r="AJ52" s="375"/>
      <c r="AK52" s="411"/>
      <c r="AL52" s="341">
        <v>1364</v>
      </c>
      <c r="AM52" s="334">
        <f t="shared" si="15"/>
        <v>-1.0877447425670761E-2</v>
      </c>
      <c r="AN52" s="341">
        <v>1157</v>
      </c>
      <c r="AO52" s="30">
        <f t="shared" si="16"/>
        <v>-4.6952224052718289E-2</v>
      </c>
      <c r="AP52" s="341"/>
      <c r="AQ52" s="27"/>
      <c r="AR52" s="341">
        <v>465</v>
      </c>
      <c r="AS52" s="328">
        <f t="shared" si="14"/>
        <v>0.34782608695652173</v>
      </c>
      <c r="AT52" s="38">
        <v>0</v>
      </c>
      <c r="AU52" s="323" t="str">
        <f t="shared" si="13"/>
        <v>-</v>
      </c>
      <c r="AV52" s="33"/>
      <c r="AW52" s="163"/>
      <c r="AX52" s="359"/>
      <c r="AY52" s="371"/>
      <c r="AZ52" s="341">
        <v>1050</v>
      </c>
      <c r="BA52" s="163"/>
      <c r="BB52" s="341">
        <v>120</v>
      </c>
      <c r="BC52" s="328"/>
    </row>
    <row r="53" spans="1:55" s="102" customFormat="1" ht="13.5" customHeight="1">
      <c r="A53" s="360" t="s">
        <v>308</v>
      </c>
      <c r="B53" s="2" t="s">
        <v>309</v>
      </c>
      <c r="C53" s="17">
        <v>1322909</v>
      </c>
      <c r="D53" s="330">
        <v>3.2000000000000001E-2</v>
      </c>
      <c r="E53" s="110"/>
      <c r="F53" s="17">
        <v>271583</v>
      </c>
      <c r="G53" s="330">
        <f t="shared" si="17"/>
        <v>0.12994799251092157</v>
      </c>
      <c r="H53" s="17">
        <v>426625</v>
      </c>
      <c r="I53" s="330">
        <v>0.04</v>
      </c>
      <c r="J53" s="17">
        <v>47209</v>
      </c>
      <c r="K53" s="330">
        <f t="shared" si="11"/>
        <v>-2.5453119194087773E-2</v>
      </c>
      <c r="L53" s="17">
        <v>118417</v>
      </c>
      <c r="M53" s="330">
        <f t="shared" si="18"/>
        <v>-6.3838029282484263E-2</v>
      </c>
      <c r="N53" s="164">
        <v>69522</v>
      </c>
      <c r="O53" s="330">
        <f t="shared" si="4"/>
        <v>-1.7120721586812326E-2</v>
      </c>
      <c r="P53" s="39">
        <v>101818</v>
      </c>
      <c r="Q53" s="330">
        <f t="shared" si="5"/>
        <v>0.28172914725949799</v>
      </c>
      <c r="R53" s="17">
        <v>32744</v>
      </c>
      <c r="S53" s="330">
        <f t="shared" si="6"/>
        <v>0.33387648688284177</v>
      </c>
      <c r="T53" s="39">
        <v>35580</v>
      </c>
      <c r="U53" s="20">
        <f t="shared" si="7"/>
        <v>0.38837944355562493</v>
      </c>
      <c r="V53" s="17">
        <v>50432</v>
      </c>
      <c r="W53" s="330">
        <f t="shared" ref="W53:W85" si="19">(V53/V41-1)</f>
        <v>7.9336543606206567E-2</v>
      </c>
      <c r="X53" s="17">
        <v>26216</v>
      </c>
      <c r="Y53" s="330">
        <v>-3.7999999999999999E-2</v>
      </c>
      <c r="Z53" s="3">
        <v>33112</v>
      </c>
      <c r="AA53" s="330">
        <v>-1.1611593683770634E-2</v>
      </c>
      <c r="AB53" s="23">
        <v>36472</v>
      </c>
      <c r="AC53" s="20">
        <f t="shared" ref="AC53:AC64" si="20">AB53/AB41-1</f>
        <v>-0.23711512717536809</v>
      </c>
      <c r="AD53" s="3"/>
      <c r="AE53" s="330"/>
      <c r="AF53" s="16">
        <v>14478</v>
      </c>
      <c r="AG53" s="330"/>
      <c r="AH53" s="374">
        <f>AH205*0.361</f>
        <v>28808.521999999997</v>
      </c>
      <c r="AI53" s="385">
        <f>(AH53/AH41-1)</f>
        <v>5.7747533515353888E-2</v>
      </c>
      <c r="AJ53" s="374">
        <v>14635</v>
      </c>
      <c r="AK53" s="403">
        <f>(SUM(AJ53:AJ58)/AJ41-1)</f>
        <v>0.2554688170198165</v>
      </c>
      <c r="AL53" s="21">
        <v>2135</v>
      </c>
      <c r="AM53" s="328">
        <f>(AL53/AL41-1)</f>
        <v>-0.11226611226611227</v>
      </c>
      <c r="AN53" s="3">
        <v>5692</v>
      </c>
      <c r="AO53" s="18">
        <f>(AN53-AN41)/AN41</f>
        <v>0.15926680244399186</v>
      </c>
      <c r="AP53" s="3"/>
      <c r="AQ53" s="20"/>
      <c r="AR53" s="3">
        <v>630</v>
      </c>
      <c r="AS53" s="330">
        <f t="shared" si="14"/>
        <v>-0.16996047430830039</v>
      </c>
      <c r="AT53" s="6">
        <v>0</v>
      </c>
      <c r="AU53" s="322" t="str">
        <f t="shared" si="13"/>
        <v>-</v>
      </c>
      <c r="AV53" s="364">
        <v>97</v>
      </c>
      <c r="AW53" s="22"/>
      <c r="AX53" s="364">
        <v>14530</v>
      </c>
      <c r="AY53" s="369">
        <f>AX53/AX41-1</f>
        <v>0.13418156271953796</v>
      </c>
      <c r="AZ53" s="3">
        <v>2678</v>
      </c>
      <c r="BA53" s="330">
        <f t="shared" ref="BA53:BA84" si="21">(AZ53/AZ41-1)</f>
        <v>5.1020408163265252E-2</v>
      </c>
      <c r="BB53" s="3">
        <v>117</v>
      </c>
      <c r="BC53" s="330">
        <v>-3.7999999999999999E-2</v>
      </c>
    </row>
    <row r="54" spans="1:55" s="102" customFormat="1" ht="13.5" customHeight="1">
      <c r="A54" s="361"/>
      <c r="B54" s="10" t="s">
        <v>310</v>
      </c>
      <c r="C54" s="340">
        <v>1132463</v>
      </c>
      <c r="D54" s="328">
        <v>0.153</v>
      </c>
      <c r="E54" s="110"/>
      <c r="F54" s="340">
        <v>234876</v>
      </c>
      <c r="G54" s="328">
        <f t="shared" si="17"/>
        <v>0.16065525164924765</v>
      </c>
      <c r="H54" s="340">
        <v>397565</v>
      </c>
      <c r="I54" s="328">
        <v>0.13700000000000001</v>
      </c>
      <c r="J54" s="340">
        <v>47485</v>
      </c>
      <c r="K54" s="328">
        <f t="shared" si="11"/>
        <v>6.1781673449309064E-2</v>
      </c>
      <c r="L54" s="340">
        <v>99834</v>
      </c>
      <c r="M54" s="328">
        <f t="shared" si="18"/>
        <v>0.15491132885253867</v>
      </c>
      <c r="N54" s="55">
        <v>56832</v>
      </c>
      <c r="O54" s="328">
        <f t="shared" si="4"/>
        <v>0.14629177676032201</v>
      </c>
      <c r="P54" s="36">
        <v>96445</v>
      </c>
      <c r="Q54" s="328">
        <v>0.501</v>
      </c>
      <c r="R54" s="340">
        <v>28894</v>
      </c>
      <c r="S54" s="328">
        <f t="shared" si="6"/>
        <v>0.55486197061830711</v>
      </c>
      <c r="T54" s="36">
        <v>33682</v>
      </c>
      <c r="U54" s="27">
        <f t="shared" si="7"/>
        <v>0.99467014094516171</v>
      </c>
      <c r="V54" s="340">
        <v>40998</v>
      </c>
      <c r="W54" s="328">
        <f t="shared" si="19"/>
        <v>0.30587673196368859</v>
      </c>
      <c r="X54" s="340">
        <v>26603</v>
      </c>
      <c r="Y54" s="328">
        <v>0.33200000000000002</v>
      </c>
      <c r="Z54" s="3">
        <v>26154</v>
      </c>
      <c r="AA54" s="328">
        <v>0.15971975877970912</v>
      </c>
      <c r="AB54" s="9">
        <v>31197</v>
      </c>
      <c r="AC54" s="27">
        <f t="shared" si="20"/>
        <v>-0.10032875764217331</v>
      </c>
      <c r="AD54" s="3"/>
      <c r="AE54" s="328"/>
      <c r="AF54" s="3">
        <v>9545</v>
      </c>
      <c r="AG54" s="328"/>
      <c r="AH54" s="363"/>
      <c r="AI54" s="386"/>
      <c r="AJ54" s="363"/>
      <c r="AK54" s="379"/>
      <c r="AL54" s="349">
        <v>1405</v>
      </c>
      <c r="AM54" s="328">
        <f t="shared" ref="AM54:AM64" si="22">(AL54/AL42-1)</f>
        <v>4.2284866468842663E-2</v>
      </c>
      <c r="AN54" s="3">
        <v>6257</v>
      </c>
      <c r="AO54" s="26">
        <f t="shared" ref="AO54:AO64" si="23">(AN54-AN42)/AN42</f>
        <v>0.38245691559876271</v>
      </c>
      <c r="AP54" s="3"/>
      <c r="AQ54" s="27"/>
      <c r="AR54" s="3">
        <v>402</v>
      </c>
      <c r="AS54" s="328">
        <f t="shared" si="14"/>
        <v>1.5151515151515152E-2</v>
      </c>
      <c r="AT54" s="6">
        <v>0</v>
      </c>
      <c r="AU54" s="323" t="str">
        <f t="shared" si="13"/>
        <v>-</v>
      </c>
      <c r="AV54" s="358"/>
      <c r="AW54" s="350"/>
      <c r="AX54" s="358"/>
      <c r="AY54" s="370"/>
      <c r="AZ54" s="3">
        <v>1416</v>
      </c>
      <c r="BA54" s="328">
        <f t="shared" si="21"/>
        <v>0.12291831879460746</v>
      </c>
      <c r="BB54" s="3">
        <v>112</v>
      </c>
      <c r="BC54" s="328">
        <v>0.33200000000000002</v>
      </c>
    </row>
    <row r="55" spans="1:55" s="102" customFormat="1" ht="13.5" customHeight="1">
      <c r="A55" s="361"/>
      <c r="B55" s="10" t="s">
        <v>12</v>
      </c>
      <c r="C55" s="340">
        <v>983589</v>
      </c>
      <c r="D55" s="328">
        <v>-6.0299999999999999E-2</v>
      </c>
      <c r="E55" s="110"/>
      <c r="F55" s="236">
        <v>187474</v>
      </c>
      <c r="G55" s="328">
        <f t="shared" si="17"/>
        <v>-6.6076377297704016E-3</v>
      </c>
      <c r="H55" s="340">
        <v>349458</v>
      </c>
      <c r="I55" s="328">
        <v>-0.11</v>
      </c>
      <c r="J55" s="340">
        <v>46737</v>
      </c>
      <c r="K55" s="328">
        <f t="shared" si="11"/>
        <v>-5.3274454595174915E-2</v>
      </c>
      <c r="L55" s="340">
        <v>85840</v>
      </c>
      <c r="M55" s="328">
        <f t="shared" si="18"/>
        <v>-0.1094234699700167</v>
      </c>
      <c r="N55" s="55">
        <v>48793</v>
      </c>
      <c r="O55" s="328">
        <f t="shared" si="4"/>
        <v>-5.0793712551552406E-2</v>
      </c>
      <c r="P55" s="36">
        <v>72756</v>
      </c>
      <c r="Q55" s="328">
        <v>0.13300000000000001</v>
      </c>
      <c r="R55" s="340">
        <v>21292</v>
      </c>
      <c r="S55" s="328">
        <f t="shared" si="6"/>
        <v>4.4237371260421772E-2</v>
      </c>
      <c r="T55" s="36">
        <v>22418</v>
      </c>
      <c r="U55" s="27">
        <f>(T55-T43)/T55</f>
        <v>0.36577750022303507</v>
      </c>
      <c r="V55" s="340">
        <v>39683</v>
      </c>
      <c r="W55" s="328">
        <f t="shared" si="19"/>
        <v>-5.3882650263452736E-2</v>
      </c>
      <c r="X55" s="340">
        <v>21760</v>
      </c>
      <c r="Y55" s="328">
        <v>0.10100000000000001</v>
      </c>
      <c r="Z55" s="3">
        <v>29470</v>
      </c>
      <c r="AA55" s="328">
        <v>9.3668819119720928E-2</v>
      </c>
      <c r="AB55" s="9">
        <v>29867</v>
      </c>
      <c r="AC55" s="27">
        <f t="shared" si="20"/>
        <v>-0.23076724959435446</v>
      </c>
      <c r="AD55" s="3"/>
      <c r="AE55" s="328"/>
      <c r="AF55" s="3">
        <v>9440</v>
      </c>
      <c r="AG55" s="328"/>
      <c r="AH55" s="363"/>
      <c r="AI55" s="386"/>
      <c r="AJ55" s="363"/>
      <c r="AK55" s="379"/>
      <c r="AL55" s="349">
        <v>1381</v>
      </c>
      <c r="AM55" s="328">
        <f t="shared" si="22"/>
        <v>-0.10382868267358858</v>
      </c>
      <c r="AN55" s="3">
        <v>3413</v>
      </c>
      <c r="AO55" s="26">
        <f t="shared" si="23"/>
        <v>-8.4986595174262741E-2</v>
      </c>
      <c r="AP55" s="3"/>
      <c r="AQ55" s="27"/>
      <c r="AR55" s="3">
        <v>312</v>
      </c>
      <c r="AS55" s="328">
        <f t="shared" si="14"/>
        <v>7.9584775086505188E-2</v>
      </c>
      <c r="AT55" s="6">
        <v>0</v>
      </c>
      <c r="AU55" s="323">
        <f t="shared" si="13"/>
        <v>-1</v>
      </c>
      <c r="AV55" s="358"/>
      <c r="AW55" s="350"/>
      <c r="AX55" s="358"/>
      <c r="AY55" s="370"/>
      <c r="AZ55" s="3">
        <v>1197</v>
      </c>
      <c r="BA55" s="328">
        <f t="shared" si="21"/>
        <v>0.20180722891566272</v>
      </c>
      <c r="BB55" s="3">
        <v>126</v>
      </c>
      <c r="BC55" s="328">
        <v>0.10100000000000001</v>
      </c>
    </row>
    <row r="56" spans="1:55" s="102" customFormat="1" ht="13.5" customHeight="1">
      <c r="A56" s="361"/>
      <c r="B56" s="10" t="s">
        <v>13</v>
      </c>
      <c r="C56" s="340">
        <v>1026750</v>
      </c>
      <c r="D56" s="328">
        <v>3.7999999999999999E-2</v>
      </c>
      <c r="E56" s="110"/>
      <c r="F56" s="340">
        <v>203812</v>
      </c>
      <c r="G56" s="328">
        <f t="shared" si="17"/>
        <v>6.9553626717324915E-2</v>
      </c>
      <c r="H56" s="340">
        <v>368551</v>
      </c>
      <c r="I56" s="328">
        <f t="shared" ref="I56:I67" si="24">(H56-H44)/H44</f>
        <v>-1.0428665404701491E-2</v>
      </c>
      <c r="J56" s="340">
        <v>41475</v>
      </c>
      <c r="K56" s="328">
        <f t="shared" si="11"/>
        <v>-7.8333333333333338E-2</v>
      </c>
      <c r="L56" s="340">
        <v>76784</v>
      </c>
      <c r="M56" s="328">
        <f t="shared" si="18"/>
        <v>3.5175944864963458E-4</v>
      </c>
      <c r="N56" s="55">
        <v>45382</v>
      </c>
      <c r="O56" s="328">
        <f t="shared" si="4"/>
        <v>9.6766397602590759E-2</v>
      </c>
      <c r="P56" s="36">
        <v>69794</v>
      </c>
      <c r="Q56" s="328">
        <v>0.17899999999999999</v>
      </c>
      <c r="R56" s="340">
        <v>21654</v>
      </c>
      <c r="S56" s="328">
        <v>0.32800000000000001</v>
      </c>
      <c r="T56" s="36">
        <v>19164</v>
      </c>
      <c r="U56" s="27">
        <v>7.7000000000000002E-3</v>
      </c>
      <c r="V56" s="340">
        <v>33946</v>
      </c>
      <c r="W56" s="328">
        <f t="shared" si="19"/>
        <v>5.445283136085477E-2</v>
      </c>
      <c r="X56" s="340">
        <v>21229</v>
      </c>
      <c r="Y56" s="328">
        <v>0.308</v>
      </c>
      <c r="Z56" s="340">
        <v>23759</v>
      </c>
      <c r="AA56" s="328">
        <v>-1.2181939131880924E-2</v>
      </c>
      <c r="AB56" s="9">
        <v>24810</v>
      </c>
      <c r="AC56" s="27">
        <f t="shared" si="20"/>
        <v>-0.14027306119620209</v>
      </c>
      <c r="AD56" s="340"/>
      <c r="AE56" s="328"/>
      <c r="AF56" s="3">
        <v>13006</v>
      </c>
      <c r="AG56" s="328"/>
      <c r="AH56" s="363">
        <f>AH205*0.197</f>
        <v>15720.994000000001</v>
      </c>
      <c r="AI56" s="379">
        <f>(AH56/AH44-1)</f>
        <v>8.0608726422292332E-2</v>
      </c>
      <c r="AJ56" s="363"/>
      <c r="AK56" s="379"/>
      <c r="AL56" s="349">
        <v>753</v>
      </c>
      <c r="AM56" s="328">
        <f t="shared" si="22"/>
        <v>-0.21644120707596259</v>
      </c>
      <c r="AN56" s="340">
        <v>4169</v>
      </c>
      <c r="AO56" s="26">
        <f t="shared" si="23"/>
        <v>0.1362769146906514</v>
      </c>
      <c r="AP56" s="340"/>
      <c r="AQ56" s="27"/>
      <c r="AR56" s="340">
        <v>402</v>
      </c>
      <c r="AS56" s="328">
        <f t="shared" si="14"/>
        <v>0.31372549019607843</v>
      </c>
      <c r="AT56" s="36">
        <v>0</v>
      </c>
      <c r="AU56" s="323">
        <f t="shared" si="13"/>
        <v>-1</v>
      </c>
      <c r="AV56" s="358"/>
      <c r="AW56" s="350"/>
      <c r="AX56" s="358"/>
      <c r="AY56" s="370"/>
      <c r="AZ56" s="340">
        <v>607</v>
      </c>
      <c r="BA56" s="328">
        <f t="shared" si="21"/>
        <v>-0.10339734121122601</v>
      </c>
      <c r="BB56" s="340">
        <v>32</v>
      </c>
      <c r="BC56" s="328">
        <v>0.308</v>
      </c>
    </row>
    <row r="57" spans="1:55" s="102" customFormat="1" ht="13.5" customHeight="1">
      <c r="A57" s="361"/>
      <c r="B57" s="10" t="s">
        <v>14</v>
      </c>
      <c r="C57" s="340">
        <v>1099977</v>
      </c>
      <c r="D57" s="328">
        <v>-7.0000000000000001E-3</v>
      </c>
      <c r="E57" s="110"/>
      <c r="F57" s="340">
        <v>229043</v>
      </c>
      <c r="G57" s="328">
        <f t="shared" si="17"/>
        <v>8.3688580823732581E-2</v>
      </c>
      <c r="H57" s="340">
        <v>380551</v>
      </c>
      <c r="I57" s="328">
        <f t="shared" si="24"/>
        <v>-9.0606905681929514E-2</v>
      </c>
      <c r="J57" s="340">
        <v>38479</v>
      </c>
      <c r="K57" s="328">
        <f t="shared" si="11"/>
        <v>7.7903524006947167E-2</v>
      </c>
      <c r="L57" s="340">
        <v>78793</v>
      </c>
      <c r="M57" s="328">
        <f t="shared" si="18"/>
        <v>-4.4226640303739732E-2</v>
      </c>
      <c r="N57" s="55">
        <v>49476</v>
      </c>
      <c r="O57" s="328">
        <f t="shared" si="4"/>
        <v>-2.3872469715503275E-2</v>
      </c>
      <c r="P57" s="36">
        <v>86465</v>
      </c>
      <c r="Q57" s="328">
        <v>0.32600000000000001</v>
      </c>
      <c r="R57" s="340">
        <v>23256</v>
      </c>
      <c r="S57" s="328">
        <v>0.33</v>
      </c>
      <c r="T57" s="36">
        <v>26232</v>
      </c>
      <c r="U57" s="27">
        <v>0.64670000000000005</v>
      </c>
      <c r="V57" s="340">
        <v>36412</v>
      </c>
      <c r="W57" s="328">
        <f t="shared" si="19"/>
        <v>5.8703806007036397E-2</v>
      </c>
      <c r="X57" s="340">
        <v>22457</v>
      </c>
      <c r="Y57" s="328">
        <v>0.69799999999999995</v>
      </c>
      <c r="Z57" s="340">
        <v>30802</v>
      </c>
      <c r="AA57" s="328">
        <v>4.0994964344857887E-2</v>
      </c>
      <c r="AB57" s="9">
        <v>19870</v>
      </c>
      <c r="AC57" s="27">
        <f t="shared" si="20"/>
        <v>-0.19998389499536984</v>
      </c>
      <c r="AD57" s="340"/>
      <c r="AE57" s="328"/>
      <c r="AF57" s="3">
        <v>12685</v>
      </c>
      <c r="AG57" s="328"/>
      <c r="AH57" s="363"/>
      <c r="AI57" s="379"/>
      <c r="AJ57" s="363"/>
      <c r="AK57" s="379"/>
      <c r="AL57" s="349">
        <v>583</v>
      </c>
      <c r="AM57" s="328">
        <f t="shared" si="22"/>
        <v>-0.36423118865866955</v>
      </c>
      <c r="AN57" s="340">
        <v>3058</v>
      </c>
      <c r="AO57" s="26">
        <f t="shared" si="23"/>
        <v>0.16273764258555132</v>
      </c>
      <c r="AP57" s="340"/>
      <c r="AQ57" s="27"/>
      <c r="AR57" s="340">
        <v>288</v>
      </c>
      <c r="AS57" s="328">
        <f t="shared" si="14"/>
        <v>0.17073170731707318</v>
      </c>
      <c r="AT57" s="36">
        <v>0</v>
      </c>
      <c r="AU57" s="323">
        <f t="shared" si="13"/>
        <v>-1</v>
      </c>
      <c r="AV57" s="358"/>
      <c r="AW57" s="350"/>
      <c r="AX57" s="358"/>
      <c r="AY57" s="370"/>
      <c r="AZ57" s="340">
        <v>639</v>
      </c>
      <c r="BA57" s="328">
        <f t="shared" si="21"/>
        <v>0.42953020134228193</v>
      </c>
      <c r="BB57" s="340">
        <v>68</v>
      </c>
      <c r="BC57" s="328">
        <v>0.69799999999999995</v>
      </c>
    </row>
    <row r="58" spans="1:55" s="102" customFormat="1" ht="13.5" customHeight="1">
      <c r="A58" s="361"/>
      <c r="B58" s="10" t="s">
        <v>15</v>
      </c>
      <c r="C58" s="340">
        <v>1004715</v>
      </c>
      <c r="D58" s="328">
        <v>-5.6000000000000001E-2</v>
      </c>
      <c r="E58" s="110"/>
      <c r="F58" s="340">
        <v>195661</v>
      </c>
      <c r="G58" s="328">
        <f t="shared" si="17"/>
        <v>2.8009247097147059E-2</v>
      </c>
      <c r="H58" s="340">
        <v>304727</v>
      </c>
      <c r="I58" s="328">
        <f t="shared" si="24"/>
        <v>-0.21989089168273082</v>
      </c>
      <c r="J58" s="340">
        <v>24221</v>
      </c>
      <c r="K58" s="328">
        <f t="shared" si="11"/>
        <v>-0.39637641429497084</v>
      </c>
      <c r="L58" s="340">
        <v>77235</v>
      </c>
      <c r="M58" s="328">
        <f t="shared" si="18"/>
        <v>3.0128696284560342E-3</v>
      </c>
      <c r="N58" s="55">
        <v>52711</v>
      </c>
      <c r="O58" s="328">
        <f t="shared" si="4"/>
        <v>8.5973876138283334E-2</v>
      </c>
      <c r="P58" s="36">
        <v>73435</v>
      </c>
      <c r="Q58" s="328">
        <v>0.192</v>
      </c>
      <c r="R58" s="340">
        <v>23442</v>
      </c>
      <c r="S58" s="328">
        <f t="shared" ref="S58:S86" si="25">(R58/R46-1)</f>
        <v>0.40598572542433886</v>
      </c>
      <c r="T58" s="36">
        <v>21424</v>
      </c>
      <c r="U58" s="27">
        <f t="shared" ref="U58:U86" si="26">(T58/T46-1)</f>
        <v>0.39797716150081563</v>
      </c>
      <c r="V58" s="340">
        <v>35998</v>
      </c>
      <c r="W58" s="328">
        <f t="shared" si="19"/>
        <v>-4.840201961458146E-2</v>
      </c>
      <c r="X58" s="340">
        <v>20348</v>
      </c>
      <c r="Y58" s="328">
        <f t="shared" ref="Y58:Y77" si="27">(X58/X46-1)</f>
        <v>0.58795067894490405</v>
      </c>
      <c r="Z58" s="340">
        <v>29357</v>
      </c>
      <c r="AA58" s="328">
        <v>6.6363966581910641E-2</v>
      </c>
      <c r="AB58" s="9">
        <v>18230</v>
      </c>
      <c r="AC58" s="27">
        <f t="shared" si="20"/>
        <v>-0.2532667021668783</v>
      </c>
      <c r="AD58" s="340"/>
      <c r="AE58" s="328"/>
      <c r="AF58" s="3">
        <v>9711</v>
      </c>
      <c r="AG58" s="328"/>
      <c r="AH58" s="363"/>
      <c r="AI58" s="379"/>
      <c r="AJ58" s="363"/>
      <c r="AK58" s="379"/>
      <c r="AL58" s="349">
        <v>787</v>
      </c>
      <c r="AM58" s="328">
        <f t="shared" si="22"/>
        <v>-0.17331932773109249</v>
      </c>
      <c r="AN58" s="340">
        <v>1899</v>
      </c>
      <c r="AO58" s="26">
        <f t="shared" si="23"/>
        <v>-0.29062383264848712</v>
      </c>
      <c r="AP58" s="340"/>
      <c r="AQ58" s="27"/>
      <c r="AR58" s="340">
        <v>285</v>
      </c>
      <c r="AS58" s="328">
        <f t="shared" si="14"/>
        <v>-0.19491525423728814</v>
      </c>
      <c r="AT58" s="36">
        <v>0</v>
      </c>
      <c r="AU58" s="323">
        <f t="shared" si="13"/>
        <v>-1</v>
      </c>
      <c r="AV58" s="358"/>
      <c r="AW58" s="350"/>
      <c r="AX58" s="358"/>
      <c r="AY58" s="370"/>
      <c r="AZ58" s="340">
        <v>497</v>
      </c>
      <c r="BA58" s="328">
        <f t="shared" si="21"/>
        <v>-6.7542213883677316E-2</v>
      </c>
      <c r="BB58" s="340">
        <v>57</v>
      </c>
      <c r="BC58" s="328">
        <f t="shared" ref="BC58:BC64" si="28">(BB58/BB46-1)</f>
        <v>-0.48648648648648651</v>
      </c>
    </row>
    <row r="59" spans="1:55" s="102" customFormat="1" ht="13.5" customHeight="1">
      <c r="A59" s="361"/>
      <c r="B59" s="10" t="s">
        <v>16</v>
      </c>
      <c r="C59" s="340">
        <v>1135843</v>
      </c>
      <c r="D59" s="328">
        <v>-0.125</v>
      </c>
      <c r="E59" s="110"/>
      <c r="F59" s="340">
        <v>237947</v>
      </c>
      <c r="G59" s="328">
        <f t="shared" si="17"/>
        <v>-6.4063028548502557E-2</v>
      </c>
      <c r="H59" s="340">
        <v>327184</v>
      </c>
      <c r="I59" s="328">
        <f t="shared" si="24"/>
        <v>-0.27065537226928221</v>
      </c>
      <c r="J59" s="340">
        <v>32443</v>
      </c>
      <c r="K59" s="328">
        <f t="shared" si="11"/>
        <v>-1.8217582085035558E-2</v>
      </c>
      <c r="L59" s="340">
        <v>80120</v>
      </c>
      <c r="M59" s="328">
        <f t="shared" si="18"/>
        <v>-0.12485936800253411</v>
      </c>
      <c r="N59" s="55">
        <v>57903</v>
      </c>
      <c r="O59" s="328">
        <f t="shared" si="4"/>
        <v>-7.6389331972181451E-2</v>
      </c>
      <c r="P59" s="36">
        <v>78498</v>
      </c>
      <c r="Q59" s="328">
        <v>2.9000000000000001E-2</v>
      </c>
      <c r="R59" s="340">
        <v>18310</v>
      </c>
      <c r="S59" s="328">
        <f t="shared" si="25"/>
        <v>0.14825034491408506</v>
      </c>
      <c r="T59" s="36">
        <v>22828</v>
      </c>
      <c r="U59" s="27">
        <f t="shared" si="26"/>
        <v>0.28869820480975505</v>
      </c>
      <c r="V59" s="340">
        <v>39614</v>
      </c>
      <c r="W59" s="328">
        <f t="shared" si="19"/>
        <v>-0.14045175429079781</v>
      </c>
      <c r="X59" s="340">
        <v>27512</v>
      </c>
      <c r="Y59" s="328">
        <f t="shared" si="27"/>
        <v>0.28699069092950369</v>
      </c>
      <c r="Z59" s="340">
        <v>27698</v>
      </c>
      <c r="AA59" s="328">
        <v>-0.10789744911105385</v>
      </c>
      <c r="AB59" s="9">
        <v>19470</v>
      </c>
      <c r="AC59" s="27">
        <f t="shared" si="20"/>
        <v>-0.11346871869592934</v>
      </c>
      <c r="AD59" s="340"/>
      <c r="AE59" s="328"/>
      <c r="AF59" s="3">
        <v>11274</v>
      </c>
      <c r="AG59" s="328"/>
      <c r="AH59" s="363">
        <f>AH205*0.26</f>
        <v>20748.52</v>
      </c>
      <c r="AI59" s="386">
        <f>(AH59/AH47-1)</f>
        <v>-1.8785335114621105E-2</v>
      </c>
      <c r="AJ59" s="363">
        <v>28761</v>
      </c>
      <c r="AK59" s="379">
        <f>(SUM(AJ59:AJ64)/AJ47-1)</f>
        <v>0.395081490104773</v>
      </c>
      <c r="AL59" s="349">
        <v>985</v>
      </c>
      <c r="AM59" s="328">
        <f t="shared" si="22"/>
        <v>-0.24405218726016886</v>
      </c>
      <c r="AN59" s="340">
        <v>1756</v>
      </c>
      <c r="AO59" s="26">
        <f t="shared" si="23"/>
        <v>-9.9948744233726294E-2</v>
      </c>
      <c r="AP59" s="340"/>
      <c r="AQ59" s="27"/>
      <c r="AR59" s="340">
        <v>453</v>
      </c>
      <c r="AS59" s="328">
        <f t="shared" si="14"/>
        <v>-6.5789473684210523E-3</v>
      </c>
      <c r="AT59" s="36">
        <v>0</v>
      </c>
      <c r="AU59" s="323">
        <f t="shared" si="13"/>
        <v>-1</v>
      </c>
      <c r="AV59" s="358"/>
      <c r="AW59" s="350"/>
      <c r="AX59" s="358"/>
      <c r="AY59" s="370"/>
      <c r="AZ59" s="340">
        <v>1274</v>
      </c>
      <c r="BA59" s="328">
        <f t="shared" si="21"/>
        <v>-1.0101010101010055E-2</v>
      </c>
      <c r="BB59" s="340">
        <v>89</v>
      </c>
      <c r="BC59" s="328">
        <f t="shared" si="28"/>
        <v>-0.51891891891891895</v>
      </c>
    </row>
    <row r="60" spans="1:55" s="102" customFormat="1" ht="13.5" customHeight="1">
      <c r="A60" s="361"/>
      <c r="B60" s="10" t="s">
        <v>17</v>
      </c>
      <c r="C60" s="340">
        <v>1163809</v>
      </c>
      <c r="D60" s="328">
        <v>-0.111</v>
      </c>
      <c r="E60" s="110"/>
      <c r="F60" s="340">
        <v>248154</v>
      </c>
      <c r="G60" s="328">
        <f t="shared" si="17"/>
        <v>-8.5574680241877532E-2</v>
      </c>
      <c r="H60" s="340">
        <v>341625</v>
      </c>
      <c r="I60" s="328">
        <f t="shared" si="24"/>
        <v>-0.29052496479882373</v>
      </c>
      <c r="J60" s="340">
        <v>49786</v>
      </c>
      <c r="K60" s="328">
        <f t="shared" ref="K60:K86" si="29">(J60/J48-1)</f>
        <v>0.26139501887557315</v>
      </c>
      <c r="L60" s="340">
        <v>85350</v>
      </c>
      <c r="M60" s="328">
        <f t="shared" si="18"/>
        <v>-0.11188112630330274</v>
      </c>
      <c r="N60" s="55">
        <v>52803</v>
      </c>
      <c r="O60" s="328">
        <f t="shared" si="4"/>
        <v>-3.362005856515371E-2</v>
      </c>
      <c r="P60" s="36">
        <v>88001</v>
      </c>
      <c r="Q60" s="328">
        <v>-8.9999999999999993E-3</v>
      </c>
      <c r="R60" s="340">
        <v>22410</v>
      </c>
      <c r="S60" s="328">
        <f t="shared" si="25"/>
        <v>0.20173745173745172</v>
      </c>
      <c r="T60" s="36">
        <v>30415</v>
      </c>
      <c r="U60" s="27">
        <f t="shared" si="26"/>
        <v>0.34104938271604945</v>
      </c>
      <c r="V60" s="340">
        <v>42338</v>
      </c>
      <c r="W60" s="328">
        <f t="shared" si="19"/>
        <v>-7.7241619807331796E-2</v>
      </c>
      <c r="X60" s="340">
        <v>27473</v>
      </c>
      <c r="Y60" s="328">
        <f t="shared" si="27"/>
        <v>0.24211049823673036</v>
      </c>
      <c r="Z60" s="340">
        <v>32355</v>
      </c>
      <c r="AA60" s="328">
        <v>0.12794143280460171</v>
      </c>
      <c r="AB60" s="9">
        <v>21816</v>
      </c>
      <c r="AC60" s="27">
        <f t="shared" si="20"/>
        <v>3.4497033255140863E-3</v>
      </c>
      <c r="AD60" s="340"/>
      <c r="AE60" s="328"/>
      <c r="AF60" s="3">
        <v>10524</v>
      </c>
      <c r="AG60" s="328"/>
      <c r="AH60" s="363"/>
      <c r="AI60" s="386"/>
      <c r="AJ60" s="363"/>
      <c r="AK60" s="379"/>
      <c r="AL60" s="349">
        <v>1093</v>
      </c>
      <c r="AM60" s="328">
        <f t="shared" si="22"/>
        <v>6.0135790494665331E-2</v>
      </c>
      <c r="AN60" s="340">
        <v>1974</v>
      </c>
      <c r="AO60" s="26">
        <f t="shared" si="23"/>
        <v>-0.31315240083507306</v>
      </c>
      <c r="AP60" s="340"/>
      <c r="AQ60" s="27"/>
      <c r="AR60" s="340">
        <v>339</v>
      </c>
      <c r="AS60" s="328">
        <f t="shared" si="14"/>
        <v>-4.2372881355932202E-2</v>
      </c>
      <c r="AT60" s="36">
        <v>0</v>
      </c>
      <c r="AU60" s="323" t="str">
        <f t="shared" si="13"/>
        <v>-</v>
      </c>
      <c r="AV60" s="358"/>
      <c r="AW60" s="350"/>
      <c r="AX60" s="358"/>
      <c r="AY60" s="370"/>
      <c r="AZ60" s="340">
        <v>871</v>
      </c>
      <c r="BA60" s="328">
        <f t="shared" si="21"/>
        <v>-0.12812812812812813</v>
      </c>
      <c r="BB60" s="340">
        <v>101</v>
      </c>
      <c r="BC60" s="328">
        <f t="shared" si="28"/>
        <v>1.7297297297297298</v>
      </c>
    </row>
    <row r="61" spans="1:55" s="102" customFormat="1" ht="13.5" customHeight="1">
      <c r="A61" s="361"/>
      <c r="B61" s="10" t="s">
        <v>18</v>
      </c>
      <c r="C61" s="340">
        <v>818747</v>
      </c>
      <c r="D61" s="328">
        <v>-0.19400000000000001</v>
      </c>
      <c r="E61" s="110"/>
      <c r="F61" s="340">
        <v>159523</v>
      </c>
      <c r="G61" s="328">
        <f t="shared" si="17"/>
        <v>-0.20748089782697257</v>
      </c>
      <c r="H61" s="340">
        <v>273132</v>
      </c>
      <c r="I61" s="328">
        <f t="shared" si="24"/>
        <v>-0.24372637787099721</v>
      </c>
      <c r="J61" s="340">
        <v>30417</v>
      </c>
      <c r="K61" s="328">
        <f t="shared" si="29"/>
        <v>-0.18358966100330143</v>
      </c>
      <c r="L61" s="340">
        <v>38211</v>
      </c>
      <c r="M61" s="328">
        <f t="shared" si="18"/>
        <v>-0.46074598851239784</v>
      </c>
      <c r="N61" s="55">
        <v>36965</v>
      </c>
      <c r="O61" s="328">
        <f t="shared" si="4"/>
        <v>-0.1415666148022573</v>
      </c>
      <c r="P61" s="36">
        <v>55338</v>
      </c>
      <c r="Q61" s="328">
        <v>-0.16800000000000001</v>
      </c>
      <c r="R61" s="340">
        <v>16448</v>
      </c>
      <c r="S61" s="328">
        <f t="shared" si="25"/>
        <v>-6.9998869162049115E-2</v>
      </c>
      <c r="T61" s="36">
        <v>16774</v>
      </c>
      <c r="U61" s="27">
        <f t="shared" si="26"/>
        <v>-2.1410652820722298E-2</v>
      </c>
      <c r="V61" s="340">
        <v>25914</v>
      </c>
      <c r="W61" s="328">
        <f t="shared" si="19"/>
        <v>-0.14260190577024878</v>
      </c>
      <c r="X61" s="340">
        <v>18617</v>
      </c>
      <c r="Y61" s="328">
        <f t="shared" si="27"/>
        <v>0.30636446565153319</v>
      </c>
      <c r="Z61" s="340">
        <v>23347</v>
      </c>
      <c r="AA61" s="328">
        <v>-9.2930493083255537E-3</v>
      </c>
      <c r="AB61" s="9">
        <v>14699</v>
      </c>
      <c r="AC61" s="27">
        <f t="shared" si="20"/>
        <v>-3.365985142331207E-2</v>
      </c>
      <c r="AD61" s="340"/>
      <c r="AE61" s="328"/>
      <c r="AF61" s="3">
        <v>7923</v>
      </c>
      <c r="AG61" s="328"/>
      <c r="AH61" s="363"/>
      <c r="AI61" s="386"/>
      <c r="AJ61" s="363"/>
      <c r="AK61" s="379"/>
      <c r="AL61" s="349">
        <v>706</v>
      </c>
      <c r="AM61" s="328">
        <f t="shared" si="22"/>
        <v>-9.9489795918367374E-2</v>
      </c>
      <c r="AN61" s="340">
        <v>2483</v>
      </c>
      <c r="AO61" s="26">
        <f t="shared" si="23"/>
        <v>1.1405172413793103</v>
      </c>
      <c r="AP61" s="340"/>
      <c r="AQ61" s="27"/>
      <c r="AR61" s="340">
        <v>216</v>
      </c>
      <c r="AS61" s="328">
        <f t="shared" si="14"/>
        <v>-0.30097087378640774</v>
      </c>
      <c r="AT61" s="36">
        <v>0</v>
      </c>
      <c r="AU61" s="323" t="str">
        <f t="shared" si="13"/>
        <v>-</v>
      </c>
      <c r="AV61" s="358"/>
      <c r="AW61" s="350"/>
      <c r="AX61" s="358"/>
      <c r="AY61" s="370"/>
      <c r="AZ61" s="340">
        <v>526</v>
      </c>
      <c r="BA61" s="328">
        <f t="shared" si="21"/>
        <v>-0.39747995418098514</v>
      </c>
      <c r="BB61" s="340">
        <v>37</v>
      </c>
      <c r="BC61" s="328">
        <f t="shared" si="28"/>
        <v>-0.36206896551724133</v>
      </c>
    </row>
    <row r="62" spans="1:55" s="102" customFormat="1" ht="13.5" customHeight="1">
      <c r="A62" s="361"/>
      <c r="B62" s="10" t="s">
        <v>19</v>
      </c>
      <c r="C62" s="340">
        <v>932716</v>
      </c>
      <c r="D62" s="328">
        <v>-0.13500000000000001</v>
      </c>
      <c r="E62" s="110"/>
      <c r="F62" s="340">
        <v>188804</v>
      </c>
      <c r="G62" s="328">
        <f t="shared" si="17"/>
        <v>-0.15234559143743517</v>
      </c>
      <c r="H62" s="340">
        <v>334680</v>
      </c>
      <c r="I62" s="328">
        <f t="shared" si="24"/>
        <v>-0.19233943559324487</v>
      </c>
      <c r="J62" s="340">
        <v>33898</v>
      </c>
      <c r="K62" s="328">
        <f t="shared" si="29"/>
        <v>8.2830218814885725E-2</v>
      </c>
      <c r="L62" s="340">
        <v>59713</v>
      </c>
      <c r="M62" s="328">
        <f t="shared" si="18"/>
        <v>-0.22624493022170966</v>
      </c>
      <c r="N62" s="55">
        <v>45007</v>
      </c>
      <c r="O62" s="328">
        <f t="shared" si="4"/>
        <v>-9.4408338195939523E-2</v>
      </c>
      <c r="P62" s="36">
        <v>66823</v>
      </c>
      <c r="Q62" s="328">
        <v>2.5999999999999999E-2</v>
      </c>
      <c r="R62" s="340">
        <v>17392</v>
      </c>
      <c r="S62" s="328">
        <f t="shared" si="25"/>
        <v>0.12336907376307971</v>
      </c>
      <c r="T62" s="36">
        <v>19889</v>
      </c>
      <c r="U62" s="27">
        <f t="shared" si="26"/>
        <v>0.18218021873514023</v>
      </c>
      <c r="V62" s="340">
        <v>30930</v>
      </c>
      <c r="W62" s="328">
        <f t="shared" si="19"/>
        <v>-7.2647138188468796E-2</v>
      </c>
      <c r="X62" s="340">
        <v>19257</v>
      </c>
      <c r="Y62" s="328">
        <f t="shared" si="27"/>
        <v>0.42160047246419596</v>
      </c>
      <c r="Z62" s="340">
        <v>29941</v>
      </c>
      <c r="AA62" s="328">
        <v>4.258653109548019E-2</v>
      </c>
      <c r="AB62" s="9">
        <v>18457</v>
      </c>
      <c r="AC62" s="27">
        <f t="shared" si="20"/>
        <v>-8.8047828450022236E-2</v>
      </c>
      <c r="AD62" s="340"/>
      <c r="AE62" s="328"/>
      <c r="AF62" s="3">
        <v>8990</v>
      </c>
      <c r="AG62" s="328"/>
      <c r="AH62" s="363">
        <f>AH205*0.182</f>
        <v>14523.964</v>
      </c>
      <c r="AI62" s="386">
        <f>(AH62/AH50-1)</f>
        <v>-0.32924778767601048</v>
      </c>
      <c r="AJ62" s="363"/>
      <c r="AK62" s="379"/>
      <c r="AL62" s="349">
        <v>816</v>
      </c>
      <c r="AM62" s="328">
        <f t="shared" si="22"/>
        <v>0.64848484848484844</v>
      </c>
      <c r="AN62" s="340">
        <v>3000</v>
      </c>
      <c r="AO62" s="26">
        <f t="shared" si="23"/>
        <v>0.35869565217391303</v>
      </c>
      <c r="AP62" s="340"/>
      <c r="AQ62" s="27"/>
      <c r="AR62" s="340">
        <v>414</v>
      </c>
      <c r="AS62" s="328">
        <f t="shared" si="14"/>
        <v>0.12195121951219512</v>
      </c>
      <c r="AT62" s="36">
        <v>0</v>
      </c>
      <c r="AU62" s="323">
        <f t="shared" si="13"/>
        <v>-1</v>
      </c>
      <c r="AV62" s="358"/>
      <c r="AW62" s="350"/>
      <c r="AX62" s="358"/>
      <c r="AY62" s="370"/>
      <c r="AZ62" s="340">
        <v>1074</v>
      </c>
      <c r="BA62" s="328">
        <f t="shared" si="21"/>
        <v>0.24449594438006961</v>
      </c>
      <c r="BB62" s="340">
        <v>95</v>
      </c>
      <c r="BC62" s="328">
        <f t="shared" si="28"/>
        <v>0.39705882352941169</v>
      </c>
    </row>
    <row r="63" spans="1:55" s="102" customFormat="1" ht="13.5" customHeight="1">
      <c r="A63" s="361"/>
      <c r="B63" s="10" t="s">
        <v>20</v>
      </c>
      <c r="C63" s="340">
        <v>707012</v>
      </c>
      <c r="D63" s="328">
        <v>-0.34079999999999999</v>
      </c>
      <c r="E63" s="110"/>
      <c r="F63" s="340">
        <v>117518</v>
      </c>
      <c r="G63" s="328">
        <f t="shared" si="17"/>
        <v>-0.46213064333052617</v>
      </c>
      <c r="H63" s="340">
        <v>238319</v>
      </c>
      <c r="I63" s="328">
        <f t="shared" si="24"/>
        <v>-0.37182312286824359</v>
      </c>
      <c r="J63" s="340">
        <v>24360</v>
      </c>
      <c r="K63" s="328">
        <f t="shared" si="29"/>
        <v>-0.36696031807905205</v>
      </c>
      <c r="L63" s="340">
        <v>54854</v>
      </c>
      <c r="M63" s="328">
        <f t="shared" si="18"/>
        <v>-0.43213557356853732</v>
      </c>
      <c r="N63" s="55">
        <v>44441</v>
      </c>
      <c r="O63" s="328">
        <f t="shared" si="4"/>
        <v>-0.30547915234106393</v>
      </c>
      <c r="P63" s="36">
        <v>56108</v>
      </c>
      <c r="Q63" s="328">
        <v>2.3E-2</v>
      </c>
      <c r="R63" s="340">
        <v>14219</v>
      </c>
      <c r="S63" s="328">
        <f t="shared" si="25"/>
        <v>-0.32611374407582938</v>
      </c>
      <c r="T63" s="36">
        <v>15028</v>
      </c>
      <c r="U63" s="27">
        <f t="shared" si="26"/>
        <v>-0.26606759132643099</v>
      </c>
      <c r="V63" s="340">
        <v>24442</v>
      </c>
      <c r="W63" s="328">
        <f t="shared" si="19"/>
        <v>-0.44384272321834894</v>
      </c>
      <c r="X63" s="340">
        <v>17323</v>
      </c>
      <c r="Y63" s="328">
        <f t="shared" si="27"/>
        <v>-0.38880852415058387</v>
      </c>
      <c r="Z63" s="340">
        <v>26879</v>
      </c>
      <c r="AA63" s="328">
        <v>-0.1657407120022347</v>
      </c>
      <c r="AB63" s="9">
        <v>16553</v>
      </c>
      <c r="AC63" s="27">
        <f t="shared" si="20"/>
        <v>-0.28730732799448888</v>
      </c>
      <c r="AD63" s="340"/>
      <c r="AE63" s="328"/>
      <c r="AF63" s="3">
        <v>7033</v>
      </c>
      <c r="AG63" s="328"/>
      <c r="AH63" s="363"/>
      <c r="AI63" s="386"/>
      <c r="AJ63" s="363"/>
      <c r="AK63" s="379"/>
      <c r="AL63" s="349">
        <v>853</v>
      </c>
      <c r="AM63" s="328">
        <f t="shared" si="22"/>
        <v>0.18472222222222223</v>
      </c>
      <c r="AN63" s="340">
        <v>2700</v>
      </c>
      <c r="AO63" s="26">
        <f t="shared" si="23"/>
        <v>0.15187713310580206</v>
      </c>
      <c r="AP63" s="340"/>
      <c r="AQ63" s="27"/>
      <c r="AR63" s="340">
        <v>301</v>
      </c>
      <c r="AS63" s="328">
        <f t="shared" si="14"/>
        <v>-0.46913580246913578</v>
      </c>
      <c r="AT63" s="36">
        <v>0</v>
      </c>
      <c r="AU63" s="323">
        <f t="shared" si="13"/>
        <v>-1</v>
      </c>
      <c r="AV63" s="358"/>
      <c r="AW63" s="350"/>
      <c r="AX63" s="358"/>
      <c r="AY63" s="370"/>
      <c r="AZ63" s="340">
        <v>827</v>
      </c>
      <c r="BA63" s="328">
        <f t="shared" si="21"/>
        <v>-0.15526046986721143</v>
      </c>
      <c r="BB63" s="340">
        <v>73</v>
      </c>
      <c r="BC63" s="328">
        <f t="shared" si="28"/>
        <v>0.48979591836734704</v>
      </c>
    </row>
    <row r="64" spans="1:55" s="102" customFormat="1" ht="13.5" customHeight="1">
      <c r="A64" s="362"/>
      <c r="B64" s="29" t="s">
        <v>21</v>
      </c>
      <c r="C64" s="341">
        <v>667564</v>
      </c>
      <c r="D64" s="334">
        <v>-0.38290000000000002</v>
      </c>
      <c r="E64" s="125"/>
      <c r="F64" s="341">
        <v>108002</v>
      </c>
      <c r="G64" s="334">
        <f t="shared" si="17"/>
        <v>-0.48297932434308471</v>
      </c>
      <c r="H64" s="341">
        <v>217975</v>
      </c>
      <c r="I64" s="334">
        <f t="shared" si="24"/>
        <v>-0.39127581440160858</v>
      </c>
      <c r="J64" s="341">
        <v>32727</v>
      </c>
      <c r="K64" s="334">
        <f t="shared" si="29"/>
        <v>-0.24699737701900515</v>
      </c>
      <c r="L64" s="341">
        <v>33193</v>
      </c>
      <c r="M64" s="334">
        <f t="shared" si="18"/>
        <v>-0.68641177526476393</v>
      </c>
      <c r="N64" s="165">
        <v>51794</v>
      </c>
      <c r="O64" s="334">
        <f t="shared" si="4"/>
        <v>-0.2259385461501674</v>
      </c>
      <c r="P64" s="38">
        <v>58839</v>
      </c>
      <c r="Q64" s="334">
        <v>-0.41399999999999998</v>
      </c>
      <c r="R64" s="341">
        <v>12205</v>
      </c>
      <c r="S64" s="334">
        <f t="shared" si="25"/>
        <v>-0.46840019164597757</v>
      </c>
      <c r="T64" s="38">
        <v>16360</v>
      </c>
      <c r="U64" s="32">
        <f t="shared" si="26"/>
        <v>-0.42881083723203683</v>
      </c>
      <c r="V64" s="341">
        <v>22304</v>
      </c>
      <c r="W64" s="334">
        <f t="shared" si="19"/>
        <v>-0.43730763408850093</v>
      </c>
      <c r="X64" s="341">
        <v>18666</v>
      </c>
      <c r="Y64" s="334">
        <f t="shared" si="27"/>
        <v>0.16786585747356564</v>
      </c>
      <c r="Z64" s="341">
        <v>24272</v>
      </c>
      <c r="AA64" s="334">
        <v>-0.158</v>
      </c>
      <c r="AB64" s="34">
        <v>15084</v>
      </c>
      <c r="AC64" s="32">
        <f t="shared" si="20"/>
        <v>-0.46341289886521286</v>
      </c>
      <c r="AD64" s="341"/>
      <c r="AE64" s="334"/>
      <c r="AF64" s="13">
        <v>4891</v>
      </c>
      <c r="AG64" s="334"/>
      <c r="AH64" s="375"/>
      <c r="AI64" s="408"/>
      <c r="AJ64" s="375"/>
      <c r="AK64" s="411"/>
      <c r="AL64" s="33">
        <v>872</v>
      </c>
      <c r="AM64" s="334">
        <f t="shared" si="22"/>
        <v>-0.36070381231671556</v>
      </c>
      <c r="AN64" s="341">
        <v>1200</v>
      </c>
      <c r="AO64" s="30">
        <f t="shared" si="23"/>
        <v>3.7165082108902334E-2</v>
      </c>
      <c r="AP64" s="341"/>
      <c r="AQ64" s="32"/>
      <c r="AR64" s="341">
        <v>258</v>
      </c>
      <c r="AS64" s="334">
        <f t="shared" si="14"/>
        <v>-0.44516129032258067</v>
      </c>
      <c r="AT64" s="38">
        <v>0</v>
      </c>
      <c r="AU64" s="324" t="str">
        <f t="shared" si="13"/>
        <v>-</v>
      </c>
      <c r="AV64" s="359"/>
      <c r="AW64" s="163"/>
      <c r="AX64" s="359"/>
      <c r="AY64" s="371"/>
      <c r="AZ64" s="341">
        <v>950</v>
      </c>
      <c r="BA64" s="334">
        <f t="shared" si="21"/>
        <v>-9.5238095238095233E-2</v>
      </c>
      <c r="BB64" s="341">
        <v>146</v>
      </c>
      <c r="BC64" s="334">
        <f t="shared" si="28"/>
        <v>0.21666666666666656</v>
      </c>
    </row>
    <row r="65" spans="1:55" s="102" customFormat="1" ht="13.5" customHeight="1">
      <c r="A65" s="361" t="s">
        <v>311</v>
      </c>
      <c r="B65" s="10" t="s">
        <v>309</v>
      </c>
      <c r="C65" s="340">
        <v>812901</v>
      </c>
      <c r="D65" s="328">
        <v>-0.38600000000000001</v>
      </c>
      <c r="E65" s="110"/>
      <c r="F65" s="340">
        <v>129756</v>
      </c>
      <c r="G65" s="328">
        <f t="shared" si="17"/>
        <v>-0.52222340868169215</v>
      </c>
      <c r="H65" s="340">
        <v>238000</v>
      </c>
      <c r="I65" s="328">
        <f t="shared" si="24"/>
        <v>-0.44213302080281275</v>
      </c>
      <c r="J65" s="340">
        <v>30934</v>
      </c>
      <c r="K65" s="328">
        <f t="shared" si="29"/>
        <v>-0.3447435870278972</v>
      </c>
      <c r="L65" s="340">
        <v>56484</v>
      </c>
      <c r="M65" s="328">
        <f t="shared" si="18"/>
        <v>-0.52300767626269873</v>
      </c>
      <c r="N65" s="55">
        <v>54753</v>
      </c>
      <c r="O65" s="328">
        <f t="shared" si="4"/>
        <v>-0.21243635108311043</v>
      </c>
      <c r="P65" s="36">
        <v>58451</v>
      </c>
      <c r="Q65" s="328">
        <v>-0.42599999999999999</v>
      </c>
      <c r="R65" s="340">
        <v>16057</v>
      </c>
      <c r="S65" s="328">
        <f t="shared" si="25"/>
        <v>-0.50962008306865381</v>
      </c>
      <c r="T65" s="36">
        <v>18489</v>
      </c>
      <c r="U65" s="27">
        <f t="shared" si="26"/>
        <v>-0.48035413153456996</v>
      </c>
      <c r="V65" s="340">
        <v>25516</v>
      </c>
      <c r="W65" s="328">
        <f t="shared" si="19"/>
        <v>-0.49405139593908631</v>
      </c>
      <c r="X65" s="340">
        <v>23690</v>
      </c>
      <c r="Y65" s="328">
        <f t="shared" si="27"/>
        <v>-9.6353371986573122E-2</v>
      </c>
      <c r="Z65" s="3">
        <v>17339</v>
      </c>
      <c r="AA65" s="328">
        <v>-0.47599999999999998</v>
      </c>
      <c r="AB65" s="9">
        <v>22524</v>
      </c>
      <c r="AC65" s="27">
        <f t="shared" ref="AC65:AC76" si="30">+AB65/AB53-1</f>
        <v>-0.38243035753454702</v>
      </c>
      <c r="AD65" s="349">
        <v>2222</v>
      </c>
      <c r="AE65" s="328"/>
      <c r="AF65" s="3">
        <v>5730</v>
      </c>
      <c r="AG65" s="328">
        <f t="shared" ref="AG65:AG125" si="31">(AF65-AF53)/AF53</f>
        <v>-0.60422710319104844</v>
      </c>
      <c r="AH65" s="363">
        <f>AH206*0.243</f>
        <v>17127.855</v>
      </c>
      <c r="AI65" s="386">
        <f>(AH65/AH53-1)</f>
        <v>-0.40545873891065976</v>
      </c>
      <c r="AJ65" s="363">
        <v>11084</v>
      </c>
      <c r="AK65" s="379">
        <f>(SUM(AJ65:AJ70)/AJ53-1)</f>
        <v>-0.24263751281175261</v>
      </c>
      <c r="AL65" s="349">
        <v>1190</v>
      </c>
      <c r="AM65" s="328">
        <f>(AL65/AL53-1)</f>
        <v>-0.44262295081967218</v>
      </c>
      <c r="AN65" s="349">
        <v>1500</v>
      </c>
      <c r="AO65" s="26">
        <f>(AN65-AN53)/AN53</f>
        <v>-0.73647224174279691</v>
      </c>
      <c r="AP65" s="3">
        <v>523</v>
      </c>
      <c r="AQ65" s="27"/>
      <c r="AR65" s="3">
        <v>376</v>
      </c>
      <c r="AS65" s="328">
        <f t="shared" si="14"/>
        <v>-0.40317460317460319</v>
      </c>
      <c r="AT65" s="167">
        <v>0</v>
      </c>
      <c r="AU65" s="323" t="str">
        <f t="shared" si="13"/>
        <v>-</v>
      </c>
      <c r="AV65" s="358">
        <v>49</v>
      </c>
      <c r="AW65" s="388">
        <f>AV65/AV53-1</f>
        <v>-0.49484536082474229</v>
      </c>
      <c r="AX65" s="358">
        <v>9119</v>
      </c>
      <c r="AY65" s="370">
        <f>AX65/AX53-1</f>
        <v>-0.37240192704748798</v>
      </c>
      <c r="AZ65" s="3">
        <v>1208</v>
      </c>
      <c r="BA65" s="328">
        <f t="shared" si="21"/>
        <v>-0.54891710231516055</v>
      </c>
      <c r="BB65" s="349"/>
      <c r="BC65" s="328"/>
    </row>
    <row r="66" spans="1:55" s="102" customFormat="1" ht="13.5" customHeight="1">
      <c r="A66" s="361"/>
      <c r="B66" s="10" t="s">
        <v>310</v>
      </c>
      <c r="C66" s="340">
        <v>753642</v>
      </c>
      <c r="D66" s="328">
        <v>-0.33500000000000002</v>
      </c>
      <c r="E66" s="110"/>
      <c r="F66" s="340">
        <v>106929</v>
      </c>
      <c r="G66" s="328">
        <f t="shared" si="17"/>
        <v>-0.5447427578807541</v>
      </c>
      <c r="H66" s="340">
        <v>277900</v>
      </c>
      <c r="I66" s="328">
        <f t="shared" si="24"/>
        <v>-0.30099480588079935</v>
      </c>
      <c r="J66" s="340">
        <v>39271</v>
      </c>
      <c r="K66" s="328">
        <f t="shared" si="29"/>
        <v>-0.17298094134989994</v>
      </c>
      <c r="L66" s="340">
        <v>57782</v>
      </c>
      <c r="M66" s="328">
        <f t="shared" si="18"/>
        <v>-0.42121922391169342</v>
      </c>
      <c r="N66" s="55">
        <v>42091</v>
      </c>
      <c r="O66" s="328">
        <f t="shared" si="4"/>
        <v>-0.25937851914414412</v>
      </c>
      <c r="P66" s="36">
        <v>54222</v>
      </c>
      <c r="Q66" s="328">
        <v>-0.438</v>
      </c>
      <c r="R66" s="340">
        <v>16897</v>
      </c>
      <c r="S66" s="328">
        <f t="shared" si="25"/>
        <v>-0.41520730947601581</v>
      </c>
      <c r="T66" s="36">
        <v>15849</v>
      </c>
      <c r="U66" s="27">
        <f t="shared" si="26"/>
        <v>-0.52945193278308889</v>
      </c>
      <c r="V66" s="340">
        <v>27387</v>
      </c>
      <c r="W66" s="328">
        <f t="shared" si="19"/>
        <v>-0.33199180447826726</v>
      </c>
      <c r="X66" s="340">
        <v>19693</v>
      </c>
      <c r="Y66" s="328">
        <f t="shared" si="27"/>
        <v>-0.25974514152539185</v>
      </c>
      <c r="Z66" s="3">
        <v>24258</v>
      </c>
      <c r="AA66" s="328">
        <v>-7.1999999999999995E-2</v>
      </c>
      <c r="AB66" s="9">
        <v>22045</v>
      </c>
      <c r="AC66" s="27">
        <f t="shared" si="30"/>
        <v>-0.29336154117383084</v>
      </c>
      <c r="AD66" s="349">
        <v>1433</v>
      </c>
      <c r="AE66" s="328"/>
      <c r="AF66" s="3">
        <v>4819</v>
      </c>
      <c r="AG66" s="328">
        <f t="shared" si="31"/>
        <v>-0.49512833944473544</v>
      </c>
      <c r="AH66" s="363"/>
      <c r="AI66" s="386"/>
      <c r="AJ66" s="363"/>
      <c r="AK66" s="379"/>
      <c r="AL66" s="349">
        <v>1093</v>
      </c>
      <c r="AM66" s="328">
        <f t="shared" ref="AM66:AM76" si="32">(AL66/AL54-1)</f>
        <v>-0.22206405693950182</v>
      </c>
      <c r="AN66" s="349">
        <v>1800</v>
      </c>
      <c r="AO66" s="26">
        <f t="shared" ref="AO66:AO76" si="33">(AN66-AN54)/AN54</f>
        <v>-0.71232219913696659</v>
      </c>
      <c r="AP66" s="3">
        <v>768</v>
      </c>
      <c r="AQ66" s="27"/>
      <c r="AR66" s="3">
        <v>290</v>
      </c>
      <c r="AS66" s="328">
        <f t="shared" si="14"/>
        <v>-0.27860696517412936</v>
      </c>
      <c r="AT66" s="167">
        <v>0</v>
      </c>
      <c r="AU66" s="323" t="str">
        <f t="shared" si="13"/>
        <v>-</v>
      </c>
      <c r="AV66" s="358"/>
      <c r="AW66" s="388"/>
      <c r="AX66" s="358"/>
      <c r="AY66" s="370"/>
      <c r="AZ66" s="3">
        <v>1046</v>
      </c>
      <c r="BA66" s="328">
        <f t="shared" si="21"/>
        <v>-0.26129943502824859</v>
      </c>
      <c r="BB66" s="349"/>
      <c r="BC66" s="328"/>
    </row>
    <row r="67" spans="1:55" s="102" customFormat="1" ht="13.5" customHeight="1">
      <c r="A67" s="361"/>
      <c r="B67" s="10" t="s">
        <v>12</v>
      </c>
      <c r="C67" s="340">
        <v>702043</v>
      </c>
      <c r="D67" s="328">
        <v>-0.28599999999999998</v>
      </c>
      <c r="E67" s="110"/>
      <c r="F67" s="237">
        <v>108350</v>
      </c>
      <c r="G67" s="328">
        <f t="shared" si="17"/>
        <v>-0.42205319137587077</v>
      </c>
      <c r="H67" s="340">
        <v>242700</v>
      </c>
      <c r="I67" s="328">
        <f t="shared" si="24"/>
        <v>-0.30549593942619713</v>
      </c>
      <c r="J67" s="340">
        <v>32572</v>
      </c>
      <c r="K67" s="328">
        <f t="shared" si="29"/>
        <v>-0.30307893103964734</v>
      </c>
      <c r="L67" s="340">
        <v>49867</v>
      </c>
      <c r="M67" s="328">
        <f t="shared" si="18"/>
        <v>-0.41907036346691517</v>
      </c>
      <c r="N67" s="55">
        <v>38116</v>
      </c>
      <c r="O67" s="328">
        <f t="shared" si="4"/>
        <v>-0.21882237206156618</v>
      </c>
      <c r="P67" s="36">
        <v>44204</v>
      </c>
      <c r="Q67" s="328">
        <v>-0.39200000000000002</v>
      </c>
      <c r="R67" s="340">
        <v>14458</v>
      </c>
      <c r="S67" s="328">
        <f t="shared" si="25"/>
        <v>-0.32096562089047531</v>
      </c>
      <c r="T67" s="36">
        <v>13482</v>
      </c>
      <c r="U67" s="27">
        <f t="shared" si="26"/>
        <v>-0.39860826121866355</v>
      </c>
      <c r="V67" s="340">
        <v>20759</v>
      </c>
      <c r="W67" s="328">
        <f t="shared" si="19"/>
        <v>-0.47687926820048887</v>
      </c>
      <c r="X67" s="340">
        <v>16471</v>
      </c>
      <c r="Y67" s="328">
        <f t="shared" si="27"/>
        <v>-0.24306066176470587</v>
      </c>
      <c r="Z67" s="3">
        <v>20387</v>
      </c>
      <c r="AA67" s="328">
        <v>-0.308</v>
      </c>
      <c r="AB67" s="9">
        <v>19370</v>
      </c>
      <c r="AC67" s="27">
        <f t="shared" si="30"/>
        <v>-0.35145813104764456</v>
      </c>
      <c r="AD67" s="349">
        <v>1394</v>
      </c>
      <c r="AE67" s="328"/>
      <c r="AF67" s="3">
        <v>6063</v>
      </c>
      <c r="AG67" s="328">
        <f t="shared" si="31"/>
        <v>-0.3577330508474576</v>
      </c>
      <c r="AH67" s="363"/>
      <c r="AI67" s="386"/>
      <c r="AJ67" s="363"/>
      <c r="AK67" s="379"/>
      <c r="AL67" s="349">
        <v>909</v>
      </c>
      <c r="AM67" s="328">
        <f t="shared" si="32"/>
        <v>-0.34178131788559019</v>
      </c>
      <c r="AN67" s="349">
        <v>2300</v>
      </c>
      <c r="AO67" s="26">
        <f t="shared" si="33"/>
        <v>-0.32610606504541462</v>
      </c>
      <c r="AP67" s="3">
        <v>978</v>
      </c>
      <c r="AQ67" s="27"/>
      <c r="AR67" s="3">
        <v>429</v>
      </c>
      <c r="AS67" s="328">
        <f t="shared" si="14"/>
        <v>0.375</v>
      </c>
      <c r="AT67" s="167">
        <v>0</v>
      </c>
      <c r="AU67" s="323" t="str">
        <f t="shared" si="13"/>
        <v>-</v>
      </c>
      <c r="AV67" s="358"/>
      <c r="AW67" s="388"/>
      <c r="AX67" s="358"/>
      <c r="AY67" s="370"/>
      <c r="AZ67" s="3">
        <v>788</v>
      </c>
      <c r="BA67" s="328">
        <f t="shared" si="21"/>
        <v>-0.34168755221386804</v>
      </c>
      <c r="BB67" s="349"/>
      <c r="BC67" s="328"/>
    </row>
    <row r="68" spans="1:55" s="102" customFormat="1" ht="13.5" customHeight="1">
      <c r="A68" s="361"/>
      <c r="B68" s="10" t="s">
        <v>13</v>
      </c>
      <c r="C68" s="340">
        <v>734681</v>
      </c>
      <c r="D68" s="328">
        <v>-0.28399999999999997</v>
      </c>
      <c r="E68" s="110"/>
      <c r="F68" s="340">
        <v>113313</v>
      </c>
      <c r="G68" s="328">
        <f t="shared" si="17"/>
        <v>-0.4440317547543815</v>
      </c>
      <c r="H68" s="340">
        <v>264300</v>
      </c>
      <c r="I68" s="328">
        <f t="shared" ref="I68:I75" si="34">H68/H56-1</f>
        <v>-0.28286722868748149</v>
      </c>
      <c r="J68" s="340">
        <v>31285</v>
      </c>
      <c r="K68" s="328">
        <f t="shared" si="29"/>
        <v>-0.24569017480409883</v>
      </c>
      <c r="L68" s="340">
        <v>45094</v>
      </c>
      <c r="M68" s="328">
        <f t="shared" si="18"/>
        <v>-0.41271619087309858</v>
      </c>
      <c r="N68" s="55">
        <v>39083</v>
      </c>
      <c r="O68" s="328">
        <f t="shared" si="4"/>
        <v>-0.13879952404036844</v>
      </c>
      <c r="P68" s="36">
        <v>50589</v>
      </c>
      <c r="Q68" s="328">
        <v>-0.27500000000000002</v>
      </c>
      <c r="R68" s="340">
        <v>13294</v>
      </c>
      <c r="S68" s="328">
        <f t="shared" si="25"/>
        <v>-0.38607185739355321</v>
      </c>
      <c r="T68" s="36">
        <v>16279</v>
      </c>
      <c r="U68" s="27">
        <f t="shared" si="26"/>
        <v>-0.15054268419954075</v>
      </c>
      <c r="V68" s="340">
        <v>21323</v>
      </c>
      <c r="W68" s="328">
        <f t="shared" si="19"/>
        <v>-0.37185529959347197</v>
      </c>
      <c r="X68" s="340">
        <v>18122</v>
      </c>
      <c r="Y68" s="328">
        <f t="shared" si="27"/>
        <v>-0.1463563992651562</v>
      </c>
      <c r="Z68" s="340">
        <v>21651</v>
      </c>
      <c r="AA68" s="328">
        <v>-8.8999999999999996E-2</v>
      </c>
      <c r="AB68" s="9">
        <v>16744</v>
      </c>
      <c r="AC68" s="27">
        <f t="shared" si="30"/>
        <v>-0.32511084240225718</v>
      </c>
      <c r="AD68" s="349">
        <v>974</v>
      </c>
      <c r="AE68" s="328"/>
      <c r="AF68" s="3">
        <v>7718</v>
      </c>
      <c r="AG68" s="328">
        <f t="shared" si="31"/>
        <v>-0.40658157773335385</v>
      </c>
      <c r="AH68" s="363">
        <f>AH206*0.193</f>
        <v>13603.605</v>
      </c>
      <c r="AI68" s="379">
        <f>(AH68/AH56-1)</f>
        <v>-0.13468544037355401</v>
      </c>
      <c r="AJ68" s="363"/>
      <c r="AK68" s="379"/>
      <c r="AL68" s="349">
        <v>739</v>
      </c>
      <c r="AM68" s="328">
        <f t="shared" si="32"/>
        <v>-1.8592297476759612E-2</v>
      </c>
      <c r="AN68" s="349">
        <v>1600</v>
      </c>
      <c r="AO68" s="26">
        <f t="shared" si="33"/>
        <v>-0.61621491964499875</v>
      </c>
      <c r="AP68" s="340">
        <v>1264</v>
      </c>
      <c r="AQ68" s="27"/>
      <c r="AR68" s="340">
        <v>134</v>
      </c>
      <c r="AS68" s="328">
        <f t="shared" si="14"/>
        <v>-0.66666666666666663</v>
      </c>
      <c r="AT68" s="167">
        <v>25</v>
      </c>
      <c r="AU68" s="323" t="str">
        <f t="shared" si="13"/>
        <v>-</v>
      </c>
      <c r="AV68" s="358"/>
      <c r="AW68" s="388"/>
      <c r="AX68" s="358"/>
      <c r="AY68" s="370"/>
      <c r="AZ68" s="340">
        <v>1050</v>
      </c>
      <c r="BA68" s="328">
        <f t="shared" si="21"/>
        <v>0.72981878088962104</v>
      </c>
      <c r="BB68" s="349"/>
      <c r="BC68" s="328"/>
    </row>
    <row r="69" spans="1:55" s="102" customFormat="1" ht="13.5" customHeight="1">
      <c r="A69" s="361"/>
      <c r="B69" s="10" t="s">
        <v>14</v>
      </c>
      <c r="C69" s="340">
        <v>737396</v>
      </c>
      <c r="D69" s="328">
        <v>-0.33</v>
      </c>
      <c r="E69" s="110"/>
      <c r="F69" s="340">
        <v>117897</v>
      </c>
      <c r="G69" s="328">
        <f t="shared" si="17"/>
        <v>-0.48526259261361404</v>
      </c>
      <c r="H69" s="340">
        <v>269000</v>
      </c>
      <c r="I69" s="328">
        <f t="shared" si="34"/>
        <v>-0.29313022433261249</v>
      </c>
      <c r="J69" s="340">
        <v>37659</v>
      </c>
      <c r="K69" s="328">
        <f t="shared" si="29"/>
        <v>-2.1310325112398942E-2</v>
      </c>
      <c r="L69" s="340">
        <v>42883</v>
      </c>
      <c r="M69" s="328">
        <f t="shared" si="18"/>
        <v>-0.45575114540631784</v>
      </c>
      <c r="N69" s="55">
        <v>40392</v>
      </c>
      <c r="O69" s="328">
        <f t="shared" si="4"/>
        <v>-0.18360417171962162</v>
      </c>
      <c r="P69" s="36">
        <v>48796</v>
      </c>
      <c r="Q69" s="328">
        <v>-0.436</v>
      </c>
      <c r="R69" s="340">
        <v>14163</v>
      </c>
      <c r="S69" s="328">
        <f t="shared" si="25"/>
        <v>-0.39099587203302377</v>
      </c>
      <c r="T69" s="36">
        <v>17414</v>
      </c>
      <c r="U69" s="27">
        <f t="shared" si="26"/>
        <v>-0.3361543153400427</v>
      </c>
      <c r="V69" s="340">
        <v>21854</v>
      </c>
      <c r="W69" s="328">
        <f t="shared" si="19"/>
        <v>-0.39981324837965504</v>
      </c>
      <c r="X69" s="340">
        <v>17520</v>
      </c>
      <c r="Y69" s="328">
        <f t="shared" si="27"/>
        <v>-0.21984236540944913</v>
      </c>
      <c r="Z69" s="340">
        <v>20851</v>
      </c>
      <c r="AA69" s="328">
        <v>-0.32300000000000001</v>
      </c>
      <c r="AB69" s="9">
        <v>13269</v>
      </c>
      <c r="AC69" s="27">
        <f t="shared" si="30"/>
        <v>-0.33220936084549568</v>
      </c>
      <c r="AD69" s="349">
        <v>1036</v>
      </c>
      <c r="AE69" s="328"/>
      <c r="AF69" s="3">
        <v>7080</v>
      </c>
      <c r="AG69" s="328">
        <f t="shared" si="31"/>
        <v>-0.44186046511627908</v>
      </c>
      <c r="AH69" s="363"/>
      <c r="AI69" s="379"/>
      <c r="AJ69" s="363"/>
      <c r="AK69" s="379"/>
      <c r="AL69" s="349">
        <v>756</v>
      </c>
      <c r="AM69" s="328">
        <f t="shared" si="32"/>
        <v>0.29674099485420236</v>
      </c>
      <c r="AN69" s="349">
        <v>1200</v>
      </c>
      <c r="AO69" s="26">
        <f t="shared" si="33"/>
        <v>-0.60758665794637012</v>
      </c>
      <c r="AP69" s="340">
        <v>1985</v>
      </c>
      <c r="AQ69" s="27"/>
      <c r="AR69" s="340">
        <v>252</v>
      </c>
      <c r="AS69" s="328">
        <f t="shared" si="14"/>
        <v>-0.125</v>
      </c>
      <c r="AT69" s="167">
        <v>0</v>
      </c>
      <c r="AU69" s="323" t="str">
        <f t="shared" si="13"/>
        <v>-</v>
      </c>
      <c r="AV69" s="358"/>
      <c r="AW69" s="388"/>
      <c r="AX69" s="358"/>
      <c r="AY69" s="370"/>
      <c r="AZ69" s="340">
        <v>492</v>
      </c>
      <c r="BA69" s="328">
        <f t="shared" si="21"/>
        <v>-0.2300469483568075</v>
      </c>
      <c r="BB69" s="349"/>
      <c r="BC69" s="328"/>
    </row>
    <row r="70" spans="1:55" s="102" customFormat="1" ht="13.5" customHeight="1">
      <c r="A70" s="361"/>
      <c r="B70" s="10" t="s">
        <v>15</v>
      </c>
      <c r="C70" s="340">
        <v>731137</v>
      </c>
      <c r="D70" s="328">
        <v>-0.27200000000000002</v>
      </c>
      <c r="E70" s="110"/>
      <c r="F70" s="340">
        <v>104237</v>
      </c>
      <c r="G70" s="328">
        <f t="shared" si="17"/>
        <v>-0.4672571437332938</v>
      </c>
      <c r="H70" s="340">
        <v>245800</v>
      </c>
      <c r="I70" s="328">
        <f t="shared" si="34"/>
        <v>-0.19337636638696276</v>
      </c>
      <c r="J70" s="340">
        <v>24956</v>
      </c>
      <c r="K70" s="328">
        <f t="shared" si="29"/>
        <v>3.0345567895627701E-2</v>
      </c>
      <c r="L70" s="340">
        <v>42813</v>
      </c>
      <c r="M70" s="328">
        <f t="shared" si="18"/>
        <v>-0.44567877257719946</v>
      </c>
      <c r="N70" s="55">
        <v>38065</v>
      </c>
      <c r="O70" s="328">
        <f t="shared" si="4"/>
        <v>-0.27785471723169741</v>
      </c>
      <c r="P70" s="36">
        <v>42923</v>
      </c>
      <c r="Q70" s="328">
        <v>-0.41499999999999998</v>
      </c>
      <c r="R70" s="340">
        <v>13327</v>
      </c>
      <c r="S70" s="328">
        <f t="shared" si="25"/>
        <v>-0.43149048715979865</v>
      </c>
      <c r="T70" s="36">
        <v>13704</v>
      </c>
      <c r="U70" s="27">
        <f t="shared" si="26"/>
        <v>-0.36034353995519042</v>
      </c>
      <c r="V70" s="340">
        <v>20991</v>
      </c>
      <c r="W70" s="328">
        <f t="shared" si="19"/>
        <v>-0.41688427134840822</v>
      </c>
      <c r="X70" s="340">
        <v>16934</v>
      </c>
      <c r="Y70" s="328">
        <f t="shared" si="27"/>
        <v>-0.16778061725968152</v>
      </c>
      <c r="Z70" s="340">
        <v>22183</v>
      </c>
      <c r="AA70" s="328">
        <v>-0.24399999999999999</v>
      </c>
      <c r="AB70" s="9">
        <v>12393</v>
      </c>
      <c r="AC70" s="27">
        <f t="shared" si="30"/>
        <v>-0.32018650575973673</v>
      </c>
      <c r="AD70" s="349">
        <v>941</v>
      </c>
      <c r="AE70" s="328"/>
      <c r="AF70" s="3">
        <v>7658</v>
      </c>
      <c r="AG70" s="328">
        <f t="shared" si="31"/>
        <v>-0.21140974153022346</v>
      </c>
      <c r="AH70" s="363"/>
      <c r="AI70" s="379"/>
      <c r="AJ70" s="363"/>
      <c r="AK70" s="379"/>
      <c r="AL70" s="349">
        <v>905</v>
      </c>
      <c r="AM70" s="328">
        <f t="shared" si="32"/>
        <v>0.14993646759847512</v>
      </c>
      <c r="AN70" s="349">
        <v>1900</v>
      </c>
      <c r="AO70" s="26">
        <f t="shared" si="33"/>
        <v>5.2659294365455498E-4</v>
      </c>
      <c r="AP70" s="340">
        <v>1417</v>
      </c>
      <c r="AQ70" s="27"/>
      <c r="AR70" s="340">
        <v>231</v>
      </c>
      <c r="AS70" s="328">
        <f t="shared" si="14"/>
        <v>-0.18947368421052632</v>
      </c>
      <c r="AT70" s="167">
        <v>35</v>
      </c>
      <c r="AU70" s="323" t="str">
        <f t="shared" si="13"/>
        <v>-</v>
      </c>
      <c r="AV70" s="358"/>
      <c r="AW70" s="388"/>
      <c r="AX70" s="358"/>
      <c r="AY70" s="370"/>
      <c r="AZ70" s="340">
        <v>771</v>
      </c>
      <c r="BA70" s="328">
        <f t="shared" si="21"/>
        <v>0.55130784708249503</v>
      </c>
      <c r="BB70" s="349"/>
      <c r="BC70" s="328"/>
    </row>
    <row r="71" spans="1:55" s="102" customFormat="1" ht="13.5" customHeight="1">
      <c r="A71" s="361"/>
      <c r="B71" s="10" t="s">
        <v>16</v>
      </c>
      <c r="C71" s="340">
        <v>996695</v>
      </c>
      <c r="D71" s="328">
        <v>-0.123</v>
      </c>
      <c r="E71" s="110"/>
      <c r="F71" s="340">
        <v>170240</v>
      </c>
      <c r="G71" s="328">
        <f t="shared" si="17"/>
        <v>-0.28454655868743878</v>
      </c>
      <c r="H71" s="340">
        <v>312000</v>
      </c>
      <c r="I71" s="328">
        <f t="shared" si="34"/>
        <v>-4.640813731722826E-2</v>
      </c>
      <c r="J71" s="340">
        <v>23906</v>
      </c>
      <c r="K71" s="328">
        <f t="shared" si="29"/>
        <v>-0.26313842739574023</v>
      </c>
      <c r="L71" s="340">
        <v>58970</v>
      </c>
      <c r="M71" s="328">
        <f t="shared" si="18"/>
        <v>-0.26397903145282076</v>
      </c>
      <c r="N71" s="55">
        <v>49083</v>
      </c>
      <c r="O71" s="328">
        <f t="shared" si="4"/>
        <v>-0.15232371379721255</v>
      </c>
      <c r="P71" s="36">
        <v>59359</v>
      </c>
      <c r="Q71" s="328">
        <v>-0.24399999999999999</v>
      </c>
      <c r="R71" s="340">
        <v>14367</v>
      </c>
      <c r="S71" s="328">
        <f t="shared" si="25"/>
        <v>-0.2153468050245767</v>
      </c>
      <c r="T71" s="36">
        <v>20400</v>
      </c>
      <c r="U71" s="27">
        <f t="shared" si="26"/>
        <v>-0.10636060977746631</v>
      </c>
      <c r="V71" s="340">
        <v>30389</v>
      </c>
      <c r="W71" s="328">
        <f t="shared" si="19"/>
        <v>-0.23287221689301763</v>
      </c>
      <c r="X71" s="340">
        <v>22297</v>
      </c>
      <c r="Y71" s="328">
        <f t="shared" si="27"/>
        <v>-0.18955364931666185</v>
      </c>
      <c r="Z71" s="340">
        <v>26714</v>
      </c>
      <c r="AA71" s="328">
        <v>-3.5999999999999997E-2</v>
      </c>
      <c r="AB71" s="9">
        <v>17384.181700000001</v>
      </c>
      <c r="AC71" s="27">
        <f t="shared" si="30"/>
        <v>-0.10712985618900872</v>
      </c>
      <c r="AD71" s="349">
        <v>2340</v>
      </c>
      <c r="AE71" s="328"/>
      <c r="AF71" s="3">
        <v>10706</v>
      </c>
      <c r="AG71" s="328">
        <f t="shared" si="31"/>
        <v>-5.0381408550647509E-2</v>
      </c>
      <c r="AH71" s="363">
        <f>AH206*0.287</f>
        <v>20229.195</v>
      </c>
      <c r="AI71" s="386">
        <f>(AH71/AH59-1)</f>
        <v>-2.5029496079720381E-2</v>
      </c>
      <c r="AJ71" s="363">
        <f>21383-AJ65</f>
        <v>10299</v>
      </c>
      <c r="AK71" s="379">
        <f>(SUM(AJ71:AJ76)/AJ59-1)</f>
        <v>-0.44004033239456208</v>
      </c>
      <c r="AL71" s="349">
        <v>1186</v>
      </c>
      <c r="AM71" s="328">
        <f t="shared" si="32"/>
        <v>0.20406091370558377</v>
      </c>
      <c r="AN71" s="349">
        <v>1800</v>
      </c>
      <c r="AO71" s="26">
        <f t="shared" si="33"/>
        <v>2.5056947608200455E-2</v>
      </c>
      <c r="AP71" s="340">
        <v>763</v>
      </c>
      <c r="AQ71" s="27"/>
      <c r="AR71" s="340">
        <v>488</v>
      </c>
      <c r="AS71" s="328">
        <f t="shared" si="14"/>
        <v>7.7262693156732898E-2</v>
      </c>
      <c r="AT71" s="167">
        <v>0</v>
      </c>
      <c r="AU71" s="323" t="str">
        <f t="shared" si="13"/>
        <v>-</v>
      </c>
      <c r="AV71" s="358"/>
      <c r="AW71" s="388"/>
      <c r="AX71" s="358"/>
      <c r="AY71" s="370"/>
      <c r="AZ71" s="340">
        <v>1310</v>
      </c>
      <c r="BA71" s="328">
        <f t="shared" si="21"/>
        <v>2.8257456828885363E-2</v>
      </c>
      <c r="BB71" s="349"/>
      <c r="BC71" s="328"/>
    </row>
    <row r="72" spans="1:55" s="102" customFormat="1" ht="13.5" customHeight="1">
      <c r="A72" s="361"/>
      <c r="B72" s="10" t="s">
        <v>17</v>
      </c>
      <c r="C72" s="340">
        <v>1041527</v>
      </c>
      <c r="D72" s="328">
        <v>-0.105</v>
      </c>
      <c r="E72" s="110"/>
      <c r="F72" s="340">
        <v>190987</v>
      </c>
      <c r="G72" s="328">
        <f t="shared" si="17"/>
        <v>-0.23036904502849037</v>
      </c>
      <c r="H72" s="340">
        <v>351500</v>
      </c>
      <c r="I72" s="328">
        <f t="shared" si="34"/>
        <v>2.8905964141968443E-2</v>
      </c>
      <c r="J72" s="340">
        <v>36386</v>
      </c>
      <c r="K72" s="328">
        <f t="shared" si="29"/>
        <v>-0.26915197043345518</v>
      </c>
      <c r="L72" s="340">
        <v>64965</v>
      </c>
      <c r="M72" s="328">
        <f t="shared" si="18"/>
        <v>-0.23884007029876977</v>
      </c>
      <c r="N72" s="55">
        <v>47185</v>
      </c>
      <c r="O72" s="328">
        <f t="shared" si="4"/>
        <v>-0.10639546995435867</v>
      </c>
      <c r="P72" s="36">
        <v>66398</v>
      </c>
      <c r="Q72" s="328">
        <v>-0.245</v>
      </c>
      <c r="R72" s="340">
        <v>13886</v>
      </c>
      <c r="S72" s="328">
        <f t="shared" si="25"/>
        <v>-0.38036590807675141</v>
      </c>
      <c r="T72" s="36">
        <v>25727</v>
      </c>
      <c r="U72" s="27">
        <f t="shared" si="26"/>
        <v>-0.15413447312181494</v>
      </c>
      <c r="V72" s="340">
        <v>32332</v>
      </c>
      <c r="W72" s="328">
        <f t="shared" si="19"/>
        <v>-0.23633615192026081</v>
      </c>
      <c r="X72" s="340">
        <v>23305</v>
      </c>
      <c r="Y72" s="328">
        <f t="shared" si="27"/>
        <v>-0.15171259054344266</v>
      </c>
      <c r="Z72" s="340">
        <v>25550</v>
      </c>
      <c r="AA72" s="328">
        <v>-0.21</v>
      </c>
      <c r="AB72" s="9">
        <v>18170</v>
      </c>
      <c r="AC72" s="27">
        <f t="shared" si="30"/>
        <v>-0.1671250458379171</v>
      </c>
      <c r="AD72" s="349">
        <v>1574</v>
      </c>
      <c r="AE72" s="328"/>
      <c r="AF72" s="3">
        <v>10350</v>
      </c>
      <c r="AG72" s="328">
        <f t="shared" si="31"/>
        <v>-1.6533637400228049E-2</v>
      </c>
      <c r="AH72" s="363"/>
      <c r="AI72" s="386"/>
      <c r="AJ72" s="363"/>
      <c r="AK72" s="379"/>
      <c r="AL72" s="349">
        <v>1236</v>
      </c>
      <c r="AM72" s="328">
        <f t="shared" si="32"/>
        <v>0.13083257090576406</v>
      </c>
      <c r="AN72" s="349">
        <v>1700</v>
      </c>
      <c r="AO72" s="26">
        <f t="shared" si="33"/>
        <v>-0.13880445795339413</v>
      </c>
      <c r="AP72" s="340">
        <v>878</v>
      </c>
      <c r="AQ72" s="27"/>
      <c r="AR72" s="340">
        <v>380</v>
      </c>
      <c r="AS72" s="328">
        <f t="shared" si="14"/>
        <v>0.12094395280235988</v>
      </c>
      <c r="AT72" s="167">
        <v>0</v>
      </c>
      <c r="AU72" s="323" t="str">
        <f t="shared" si="13"/>
        <v>-</v>
      </c>
      <c r="AV72" s="358"/>
      <c r="AW72" s="388"/>
      <c r="AX72" s="358"/>
      <c r="AY72" s="370"/>
      <c r="AZ72" s="340">
        <v>1052</v>
      </c>
      <c r="BA72" s="328">
        <f t="shared" si="21"/>
        <v>0.20780711825487952</v>
      </c>
      <c r="BB72" s="349"/>
      <c r="BC72" s="328"/>
    </row>
    <row r="73" spans="1:55" s="102" customFormat="1" ht="13.5" customHeight="1">
      <c r="A73" s="361"/>
      <c r="B73" s="10" t="s">
        <v>18</v>
      </c>
      <c r="C73" s="340">
        <v>658487</v>
      </c>
      <c r="D73" s="328">
        <v>-0.19600000000000001</v>
      </c>
      <c r="E73" s="110"/>
      <c r="F73" s="340">
        <v>105470</v>
      </c>
      <c r="G73" s="328">
        <f t="shared" si="17"/>
        <v>-0.33884142098631548</v>
      </c>
      <c r="H73" s="340">
        <v>233600</v>
      </c>
      <c r="I73" s="328">
        <f t="shared" si="34"/>
        <v>-0.14473587862279047</v>
      </c>
      <c r="J73" s="340">
        <v>25389</v>
      </c>
      <c r="K73" s="328">
        <f t="shared" si="29"/>
        <v>-0.16530229805700758</v>
      </c>
      <c r="L73" s="340">
        <v>28467</v>
      </c>
      <c r="M73" s="328">
        <f t="shared" si="18"/>
        <v>-0.25500510324252179</v>
      </c>
      <c r="N73" s="55">
        <v>25114</v>
      </c>
      <c r="O73" s="328">
        <f t="shared" si="4"/>
        <v>-0.32060056810496418</v>
      </c>
      <c r="P73" s="36">
        <v>36080</v>
      </c>
      <c r="Q73" s="328">
        <v>-0.34799999999999998</v>
      </c>
      <c r="R73" s="340">
        <v>11630</v>
      </c>
      <c r="S73" s="328">
        <f t="shared" si="25"/>
        <v>-0.29292315175097272</v>
      </c>
      <c r="T73" s="36">
        <v>11891</v>
      </c>
      <c r="U73" s="27">
        <f t="shared" si="26"/>
        <v>-0.29110528198402286</v>
      </c>
      <c r="V73" s="340">
        <v>15714</v>
      </c>
      <c r="W73" s="328">
        <f t="shared" si="19"/>
        <v>-0.39360963185922671</v>
      </c>
      <c r="X73" s="340">
        <v>13743</v>
      </c>
      <c r="Y73" s="328">
        <f t="shared" si="27"/>
        <v>-0.26180372777568883</v>
      </c>
      <c r="Z73" s="340">
        <v>14100</v>
      </c>
      <c r="AA73" s="328">
        <v>-0.39600000000000002</v>
      </c>
      <c r="AB73" s="9">
        <v>15156</v>
      </c>
      <c r="AC73" s="27">
        <f t="shared" si="30"/>
        <v>3.1090550377576687E-2</v>
      </c>
      <c r="AD73" s="349">
        <v>1096</v>
      </c>
      <c r="AE73" s="328"/>
      <c r="AF73" s="3">
        <v>7155</v>
      </c>
      <c r="AG73" s="328">
        <f t="shared" si="31"/>
        <v>-9.6932979931843993E-2</v>
      </c>
      <c r="AH73" s="363"/>
      <c r="AI73" s="386"/>
      <c r="AJ73" s="363"/>
      <c r="AK73" s="379"/>
      <c r="AL73" s="349">
        <v>946</v>
      </c>
      <c r="AM73" s="328">
        <f t="shared" si="32"/>
        <v>0.33994334277620397</v>
      </c>
      <c r="AN73" s="349">
        <v>2300</v>
      </c>
      <c r="AO73" s="26">
        <f t="shared" si="33"/>
        <v>-7.3701167942005638E-2</v>
      </c>
      <c r="AP73" s="340">
        <v>1442</v>
      </c>
      <c r="AQ73" s="27"/>
      <c r="AR73" s="340">
        <v>218</v>
      </c>
      <c r="AS73" s="328">
        <f t="shared" si="14"/>
        <v>9.2592592592592587E-3</v>
      </c>
      <c r="AT73" s="167">
        <v>0</v>
      </c>
      <c r="AU73" s="323" t="str">
        <f t="shared" si="13"/>
        <v>-</v>
      </c>
      <c r="AV73" s="358"/>
      <c r="AW73" s="388"/>
      <c r="AX73" s="358"/>
      <c r="AY73" s="370"/>
      <c r="AZ73" s="340">
        <v>658</v>
      </c>
      <c r="BA73" s="328">
        <f t="shared" si="21"/>
        <v>0.25095057034220525</v>
      </c>
      <c r="BB73" s="349"/>
      <c r="BC73" s="328"/>
    </row>
    <row r="74" spans="1:55" s="102" customFormat="1" ht="13.5" customHeight="1">
      <c r="A74" s="361"/>
      <c r="B74" s="10" t="s">
        <v>19</v>
      </c>
      <c r="C74" s="340">
        <v>714880</v>
      </c>
      <c r="D74" s="328">
        <v>-0.23400000000000001</v>
      </c>
      <c r="E74" s="110"/>
      <c r="F74" s="340">
        <v>131195</v>
      </c>
      <c r="G74" s="328">
        <f t="shared" si="17"/>
        <v>-0.30512595072138304</v>
      </c>
      <c r="H74" s="340">
        <v>255700</v>
      </c>
      <c r="I74" s="328">
        <f t="shared" si="34"/>
        <v>-0.23598661407912036</v>
      </c>
      <c r="J74" s="340">
        <v>15109</v>
      </c>
      <c r="K74" s="328">
        <f t="shared" si="29"/>
        <v>-0.55428048852439671</v>
      </c>
      <c r="L74" s="340">
        <v>38512</v>
      </c>
      <c r="M74" s="328">
        <f t="shared" si="18"/>
        <v>-0.35504831443739221</v>
      </c>
      <c r="N74" s="55">
        <v>26649</v>
      </c>
      <c r="O74" s="328">
        <f t="shared" si="4"/>
        <v>-0.40789210567245093</v>
      </c>
      <c r="P74" s="36">
        <v>42211</v>
      </c>
      <c r="Q74" s="328">
        <v>-0.36799999999999999</v>
      </c>
      <c r="R74" s="340">
        <v>10817</v>
      </c>
      <c r="S74" s="328">
        <f t="shared" si="25"/>
        <v>-0.37804737810487576</v>
      </c>
      <c r="T74" s="36">
        <v>13724</v>
      </c>
      <c r="U74" s="27">
        <f t="shared" si="26"/>
        <v>-0.30997033536125496</v>
      </c>
      <c r="V74" s="340">
        <v>16069</v>
      </c>
      <c r="W74" s="328">
        <f t="shared" si="19"/>
        <v>-0.48047203362431301</v>
      </c>
      <c r="X74" s="340">
        <v>14228</v>
      </c>
      <c r="Y74" s="328">
        <f t="shared" si="27"/>
        <v>-0.2611517889598588</v>
      </c>
      <c r="Z74" s="340">
        <v>20661</v>
      </c>
      <c r="AA74" s="328">
        <v>-0.31</v>
      </c>
      <c r="AB74" s="9">
        <v>10274</v>
      </c>
      <c r="AC74" s="27">
        <f t="shared" si="30"/>
        <v>-0.44335482472774557</v>
      </c>
      <c r="AD74" s="349">
        <v>1315</v>
      </c>
      <c r="AE74" s="328"/>
      <c r="AF74" s="3">
        <v>7727</v>
      </c>
      <c r="AG74" s="328">
        <f t="shared" si="31"/>
        <v>-0.14048943270300335</v>
      </c>
      <c r="AH74" s="363">
        <f>AH206*0.277</f>
        <v>19524.345000000001</v>
      </c>
      <c r="AI74" s="386">
        <f>(AH74/AH62-1)</f>
        <v>0.34428486603244135</v>
      </c>
      <c r="AJ74" s="363">
        <v>5806</v>
      </c>
      <c r="AK74" s="379"/>
      <c r="AL74" s="349">
        <v>960</v>
      </c>
      <c r="AM74" s="328">
        <f t="shared" si="32"/>
        <v>0.17647058823529416</v>
      </c>
      <c r="AN74" s="349">
        <v>1900</v>
      </c>
      <c r="AO74" s="26">
        <f t="shared" si="33"/>
        <v>-0.36666666666666664</v>
      </c>
      <c r="AP74" s="340">
        <v>2032</v>
      </c>
      <c r="AQ74" s="27"/>
      <c r="AR74" s="340">
        <v>372</v>
      </c>
      <c r="AS74" s="328">
        <f t="shared" si="14"/>
        <v>-0.10144927536231885</v>
      </c>
      <c r="AT74" s="167">
        <v>0</v>
      </c>
      <c r="AU74" s="323" t="str">
        <f t="shared" si="13"/>
        <v>-</v>
      </c>
      <c r="AV74" s="358"/>
      <c r="AW74" s="388"/>
      <c r="AX74" s="358"/>
      <c r="AY74" s="370"/>
      <c r="AZ74" s="340">
        <v>1120</v>
      </c>
      <c r="BA74" s="328">
        <f t="shared" si="21"/>
        <v>4.2830540037243958E-2</v>
      </c>
      <c r="BB74" s="349"/>
      <c r="BC74" s="328"/>
    </row>
    <row r="75" spans="1:55" s="102" customFormat="1" ht="13.5" customHeight="1">
      <c r="A75" s="361"/>
      <c r="B75" s="10" t="s">
        <v>20</v>
      </c>
      <c r="C75" s="340">
        <v>721940</v>
      </c>
      <c r="D75" s="328">
        <v>2.1000000000000001E-2</v>
      </c>
      <c r="E75" s="110"/>
      <c r="F75" s="340">
        <v>130371</v>
      </c>
      <c r="G75" s="328">
        <f t="shared" si="17"/>
        <v>0.10937047941591926</v>
      </c>
      <c r="H75" s="340">
        <v>236700</v>
      </c>
      <c r="I75" s="328">
        <f t="shared" si="34"/>
        <v>-6.7934155480678937E-3</v>
      </c>
      <c r="J75" s="340">
        <v>29917</v>
      </c>
      <c r="K75" s="328">
        <f t="shared" si="29"/>
        <v>0.22811986863710998</v>
      </c>
      <c r="L75" s="340">
        <v>52109</v>
      </c>
      <c r="M75" s="328">
        <f t="shared" si="18"/>
        <v>-5.0041929485543445E-2</v>
      </c>
      <c r="N75" s="55">
        <v>40780</v>
      </c>
      <c r="O75" s="328">
        <f t="shared" si="4"/>
        <v>-8.237888436353813E-2</v>
      </c>
      <c r="P75" s="36">
        <v>48428</v>
      </c>
      <c r="Q75" s="328">
        <v>-0.13700000000000001</v>
      </c>
      <c r="R75" s="340">
        <v>12617</v>
      </c>
      <c r="S75" s="328">
        <f t="shared" si="25"/>
        <v>-0.11266615092481891</v>
      </c>
      <c r="T75" s="36">
        <v>15144</v>
      </c>
      <c r="U75" s="27">
        <f t="shared" si="26"/>
        <v>7.7189246739419737E-3</v>
      </c>
      <c r="V75" s="340">
        <v>19619</v>
      </c>
      <c r="W75" s="328">
        <f t="shared" si="19"/>
        <v>-0.19732427788233364</v>
      </c>
      <c r="X75" s="340">
        <v>20816</v>
      </c>
      <c r="Y75" s="328">
        <f t="shared" si="27"/>
        <v>0.20163943889626501</v>
      </c>
      <c r="Z75" s="340">
        <v>20200</v>
      </c>
      <c r="AA75" s="328">
        <v>-0.248</v>
      </c>
      <c r="AB75" s="9">
        <v>12086</v>
      </c>
      <c r="AC75" s="27">
        <f t="shared" si="30"/>
        <v>-0.26986044825711353</v>
      </c>
      <c r="AD75" s="349">
        <v>1513</v>
      </c>
      <c r="AE75" s="328"/>
      <c r="AF75" s="3">
        <v>6168</v>
      </c>
      <c r="AG75" s="328">
        <f t="shared" si="31"/>
        <v>-0.12299161097682354</v>
      </c>
      <c r="AH75" s="363"/>
      <c r="AI75" s="386"/>
      <c r="AJ75" s="363"/>
      <c r="AK75" s="379"/>
      <c r="AL75" s="349">
        <v>1462</v>
      </c>
      <c r="AM75" s="328">
        <f t="shared" si="32"/>
        <v>0.71395076201641272</v>
      </c>
      <c r="AN75" s="349">
        <v>1600</v>
      </c>
      <c r="AO75" s="26">
        <f t="shared" si="33"/>
        <v>-0.40740740740740738</v>
      </c>
      <c r="AP75" s="340">
        <v>2673</v>
      </c>
      <c r="AQ75" s="27"/>
      <c r="AR75" s="340">
        <v>292</v>
      </c>
      <c r="AS75" s="328">
        <f t="shared" si="14"/>
        <v>-2.9900332225913623E-2</v>
      </c>
      <c r="AT75" s="167">
        <v>0</v>
      </c>
      <c r="AU75" s="323" t="str">
        <f t="shared" si="13"/>
        <v>-</v>
      </c>
      <c r="AV75" s="358"/>
      <c r="AW75" s="388"/>
      <c r="AX75" s="358"/>
      <c r="AY75" s="370"/>
      <c r="AZ75" s="340">
        <v>1109</v>
      </c>
      <c r="BA75" s="328">
        <f t="shared" si="21"/>
        <v>0.34099153567110041</v>
      </c>
      <c r="BB75" s="349"/>
      <c r="BC75" s="328"/>
    </row>
    <row r="76" spans="1:55" s="102" customFormat="1" ht="13.5" customHeight="1">
      <c r="A76" s="362"/>
      <c r="B76" s="29" t="s">
        <v>21</v>
      </c>
      <c r="C76" s="340">
        <v>888782</v>
      </c>
      <c r="D76" s="328">
        <v>0.33100000000000002</v>
      </c>
      <c r="E76" s="110"/>
      <c r="F76" s="340">
        <v>178027</v>
      </c>
      <c r="G76" s="328">
        <f t="shared" si="17"/>
        <v>0.64836762282179961</v>
      </c>
      <c r="H76" s="340">
        <v>270300</v>
      </c>
      <c r="I76" s="328">
        <f t="shared" ref="I76:I86" si="35">(H76/H64-1)</f>
        <v>0.24005046450280987</v>
      </c>
      <c r="J76" s="340">
        <v>34731</v>
      </c>
      <c r="K76" s="334">
        <f t="shared" si="29"/>
        <v>6.1233843615363437E-2</v>
      </c>
      <c r="L76" s="340">
        <v>80281</v>
      </c>
      <c r="M76" s="328">
        <f t="shared" si="18"/>
        <v>1.4186123580272949</v>
      </c>
      <c r="N76" s="165">
        <v>56625</v>
      </c>
      <c r="O76" s="334">
        <f t="shared" si="4"/>
        <v>9.3273352125728959E-2</v>
      </c>
      <c r="P76" s="36">
        <v>67033</v>
      </c>
      <c r="Q76" s="328">
        <v>0.13900000000000001</v>
      </c>
      <c r="R76" s="340">
        <v>16128</v>
      </c>
      <c r="S76" s="328">
        <f t="shared" si="25"/>
        <v>0.32142564522736583</v>
      </c>
      <c r="T76" s="36">
        <v>22664</v>
      </c>
      <c r="U76" s="27">
        <f t="shared" si="26"/>
        <v>0.38533007334963321</v>
      </c>
      <c r="V76" s="340">
        <v>20029</v>
      </c>
      <c r="W76" s="334">
        <f t="shared" si="19"/>
        <v>-0.10199964131994266</v>
      </c>
      <c r="X76" s="340">
        <v>20493</v>
      </c>
      <c r="Y76" s="328">
        <f t="shared" si="27"/>
        <v>9.7878495660559395E-2</v>
      </c>
      <c r="Z76" s="340">
        <v>21654</v>
      </c>
      <c r="AA76" s="334">
        <v>-0.108</v>
      </c>
      <c r="AB76" s="36">
        <v>18310</v>
      </c>
      <c r="AC76" s="32">
        <f t="shared" si="30"/>
        <v>0.21386900026518174</v>
      </c>
      <c r="AD76" s="33">
        <v>2038</v>
      </c>
      <c r="AE76" s="328"/>
      <c r="AF76" s="3">
        <v>7974</v>
      </c>
      <c r="AG76" s="334">
        <f t="shared" si="31"/>
        <v>0.63034144346759358</v>
      </c>
      <c r="AH76" s="375"/>
      <c r="AI76" s="386"/>
      <c r="AJ76" s="375"/>
      <c r="AK76" s="411"/>
      <c r="AL76" s="33">
        <v>1126</v>
      </c>
      <c r="AM76" s="334">
        <f t="shared" si="32"/>
        <v>0.29128440366972486</v>
      </c>
      <c r="AN76" s="33">
        <v>1300</v>
      </c>
      <c r="AO76" s="30">
        <f t="shared" si="33"/>
        <v>8.3333333333333329E-2</v>
      </c>
      <c r="AP76" s="341">
        <v>1403</v>
      </c>
      <c r="AQ76" s="27"/>
      <c r="AR76" s="341">
        <v>233</v>
      </c>
      <c r="AS76" s="328">
        <f t="shared" si="14"/>
        <v>-9.6899224806201556E-2</v>
      </c>
      <c r="AT76" s="172">
        <v>0</v>
      </c>
      <c r="AU76" s="323" t="str">
        <f t="shared" si="13"/>
        <v>-</v>
      </c>
      <c r="AV76" s="359"/>
      <c r="AW76" s="389"/>
      <c r="AX76" s="359"/>
      <c r="AY76" s="371"/>
      <c r="AZ76" s="340">
        <v>1188</v>
      </c>
      <c r="BA76" s="328">
        <f t="shared" si="21"/>
        <v>0.25052631578947371</v>
      </c>
      <c r="BB76" s="33"/>
      <c r="BC76" s="328"/>
    </row>
    <row r="77" spans="1:55" s="102" customFormat="1" ht="13.5" customHeight="1">
      <c r="A77" s="360" t="s">
        <v>312</v>
      </c>
      <c r="B77" s="40" t="s">
        <v>309</v>
      </c>
      <c r="C77" s="16">
        <v>1118261</v>
      </c>
      <c r="D77" s="330">
        <v>0.376</v>
      </c>
      <c r="E77" s="110"/>
      <c r="F77" s="16">
        <v>232053</v>
      </c>
      <c r="G77" s="330">
        <f t="shared" si="17"/>
        <v>0.78837972810505874</v>
      </c>
      <c r="H77" s="17">
        <v>315200</v>
      </c>
      <c r="I77" s="18">
        <f t="shared" si="35"/>
        <v>0.32436974789915962</v>
      </c>
      <c r="J77" s="16">
        <v>43041</v>
      </c>
      <c r="K77" s="328">
        <f t="shared" si="29"/>
        <v>0.39138165125751589</v>
      </c>
      <c r="L77" s="16">
        <v>92186</v>
      </c>
      <c r="M77" s="330">
        <f t="shared" si="18"/>
        <v>0.63207279937681471</v>
      </c>
      <c r="N77" s="23">
        <v>71906</v>
      </c>
      <c r="O77" s="330">
        <f t="shared" si="4"/>
        <v>0.31327963764542588</v>
      </c>
      <c r="P77" s="19">
        <v>82126</v>
      </c>
      <c r="Q77" s="330">
        <v>0.40500000000000003</v>
      </c>
      <c r="R77" s="16">
        <v>18078</v>
      </c>
      <c r="S77" s="330">
        <f t="shared" si="25"/>
        <v>0.12586410911129109</v>
      </c>
      <c r="T77" s="19">
        <v>30302</v>
      </c>
      <c r="U77" s="20">
        <f t="shared" si="26"/>
        <v>0.63892043918005292</v>
      </c>
      <c r="V77" s="16">
        <v>39432</v>
      </c>
      <c r="W77" s="328">
        <f t="shared" si="19"/>
        <v>0.54538328891675802</v>
      </c>
      <c r="X77" s="16">
        <v>28250</v>
      </c>
      <c r="Y77" s="330">
        <f t="shared" si="27"/>
        <v>0.19248628113127908</v>
      </c>
      <c r="Z77" s="16">
        <v>27663</v>
      </c>
      <c r="AA77" s="328">
        <v>0.69499999999999995</v>
      </c>
      <c r="AB77" s="409">
        <v>84062</v>
      </c>
      <c r="AC77" s="410">
        <f>AB77/SUM(AB65:AB67)-1</f>
        <v>0.31472184425780814</v>
      </c>
      <c r="AD77" s="21">
        <v>3228</v>
      </c>
      <c r="AE77" s="330">
        <f>(AD77/AD65-1)</f>
        <v>0.45274527452745272</v>
      </c>
      <c r="AF77" s="16">
        <v>10095</v>
      </c>
      <c r="AG77" s="328">
        <f t="shared" si="31"/>
        <v>0.76178010471204194</v>
      </c>
      <c r="AH77" s="374">
        <f>AH207*0.309</f>
        <v>29536.382999999998</v>
      </c>
      <c r="AI77" s="385">
        <f>(AH77/AH65-1)</f>
        <v>0.72446479725569835</v>
      </c>
      <c r="AJ77" s="374">
        <v>1599</v>
      </c>
      <c r="AK77" s="403">
        <f>(SUM(AJ77:AJ82)/AJ65-1)</f>
        <v>0.36412847347527966</v>
      </c>
      <c r="AL77" s="21">
        <v>1951</v>
      </c>
      <c r="AM77" s="328">
        <f>(AL77/AL65-1)</f>
        <v>0.63949579831932768</v>
      </c>
      <c r="AN77" s="21">
        <v>5800</v>
      </c>
      <c r="AO77" s="330">
        <f>(AN77/AN65-1)</f>
        <v>2.8666666666666667</v>
      </c>
      <c r="AP77" s="3">
        <v>1128</v>
      </c>
      <c r="AQ77" s="20">
        <f t="shared" ref="AQ77:AQ148" si="36">(AP77/AP65-1)</f>
        <v>1.1567877629063097</v>
      </c>
      <c r="AR77" s="3">
        <v>591</v>
      </c>
      <c r="AS77" s="330">
        <f t="shared" si="14"/>
        <v>0.57180851063829785</v>
      </c>
      <c r="AT77" s="173">
        <v>0</v>
      </c>
      <c r="AU77" s="322" t="str">
        <f t="shared" si="13"/>
        <v>-</v>
      </c>
      <c r="AV77" s="364">
        <v>182</v>
      </c>
      <c r="AW77" s="387">
        <f>AV77/AV65-1</f>
        <v>2.7142857142857144</v>
      </c>
      <c r="AX77" s="364">
        <v>13479</v>
      </c>
      <c r="AY77" s="369">
        <f>AX77/AX65-1</f>
        <v>0.47812260116240823</v>
      </c>
      <c r="AZ77" s="16">
        <v>2261</v>
      </c>
      <c r="BA77" s="330">
        <f t="shared" si="21"/>
        <v>0.8716887417218544</v>
      </c>
      <c r="BB77" s="21"/>
      <c r="BC77" s="330"/>
    </row>
    <row r="78" spans="1:55" s="102" customFormat="1" ht="13.5" customHeight="1">
      <c r="A78" s="361"/>
      <c r="B78" s="40" t="s">
        <v>310</v>
      </c>
      <c r="C78" s="3">
        <v>908103</v>
      </c>
      <c r="D78" s="328">
        <v>0.20499999999999999</v>
      </c>
      <c r="E78" s="110"/>
      <c r="F78" s="3">
        <v>197784</v>
      </c>
      <c r="G78" s="328">
        <f t="shared" si="17"/>
        <v>0.84967595320259237</v>
      </c>
      <c r="H78" s="340">
        <v>283400</v>
      </c>
      <c r="I78" s="26">
        <f t="shared" si="35"/>
        <v>1.9791291831594116E-2</v>
      </c>
      <c r="J78" s="3">
        <v>44284</v>
      </c>
      <c r="K78" s="328">
        <f t="shared" si="29"/>
        <v>0.12765144763311342</v>
      </c>
      <c r="L78" s="3">
        <v>74089</v>
      </c>
      <c r="M78" s="328">
        <f t="shared" si="18"/>
        <v>0.2822159149908276</v>
      </c>
      <c r="N78" s="9">
        <v>50756</v>
      </c>
      <c r="O78" s="328">
        <f t="shared" si="4"/>
        <v>0.20586348625596917</v>
      </c>
      <c r="P78" s="6">
        <v>72873</v>
      </c>
      <c r="Q78" s="328">
        <v>0.34399999999999997</v>
      </c>
      <c r="R78" s="3">
        <v>18063</v>
      </c>
      <c r="S78" s="328">
        <f t="shared" si="25"/>
        <v>6.9006332485056499E-2</v>
      </c>
      <c r="T78" s="6">
        <v>27608</v>
      </c>
      <c r="U78" s="27">
        <f t="shared" si="26"/>
        <v>0.74193955454602811</v>
      </c>
      <c r="V78" s="3">
        <v>29588</v>
      </c>
      <c r="W78" s="328">
        <f t="shared" si="19"/>
        <v>8.0366597290685293E-2</v>
      </c>
      <c r="X78" s="3">
        <v>23966</v>
      </c>
      <c r="Y78" s="328">
        <v>0.217</v>
      </c>
      <c r="Z78" s="3">
        <v>20562</v>
      </c>
      <c r="AA78" s="328">
        <v>-0.14799999999999999</v>
      </c>
      <c r="AB78" s="383"/>
      <c r="AC78" s="365"/>
      <c r="AD78" s="349">
        <v>1871</v>
      </c>
      <c r="AE78" s="328">
        <f t="shared" ref="AE78:AE88" si="37">(AD78/AD66-1)</f>
        <v>0.30565247732030709</v>
      </c>
      <c r="AF78" s="3">
        <v>7650</v>
      </c>
      <c r="AG78" s="328">
        <f t="shared" si="31"/>
        <v>0.58746627931106044</v>
      </c>
      <c r="AH78" s="363"/>
      <c r="AI78" s="386"/>
      <c r="AJ78" s="363"/>
      <c r="AK78" s="379"/>
      <c r="AL78" s="349">
        <v>1063</v>
      </c>
      <c r="AM78" s="328">
        <f t="shared" ref="AM78:AM88" si="38">(AL78/AL66-1)</f>
        <v>-2.7447392497712664E-2</v>
      </c>
      <c r="AN78" s="349">
        <v>4100</v>
      </c>
      <c r="AO78" s="328">
        <f t="shared" ref="AO78:AO117" si="39">(AN78/AN66-1)</f>
        <v>1.2777777777777777</v>
      </c>
      <c r="AP78" s="3">
        <v>772</v>
      </c>
      <c r="AQ78" s="27">
        <f t="shared" si="36"/>
        <v>5.2083333333332593E-3</v>
      </c>
      <c r="AR78" s="3">
        <v>441</v>
      </c>
      <c r="AS78" s="328">
        <f t="shared" si="14"/>
        <v>0.52068965517241383</v>
      </c>
      <c r="AT78" s="167">
        <v>0</v>
      </c>
      <c r="AU78" s="323" t="str">
        <f t="shared" si="13"/>
        <v>-</v>
      </c>
      <c r="AV78" s="358"/>
      <c r="AW78" s="388"/>
      <c r="AX78" s="358"/>
      <c r="AY78" s="370"/>
      <c r="AZ78" s="3">
        <v>1272</v>
      </c>
      <c r="BA78" s="328">
        <f t="shared" si="21"/>
        <v>0.21606118546845132</v>
      </c>
      <c r="BB78" s="349"/>
      <c r="BC78" s="328"/>
    </row>
    <row r="79" spans="1:55" s="102" customFormat="1" ht="13.5" customHeight="1">
      <c r="A79" s="361"/>
      <c r="B79" s="40" t="s">
        <v>313</v>
      </c>
      <c r="C79" s="3">
        <v>950185</v>
      </c>
      <c r="D79" s="328">
        <v>0.35299999999999998</v>
      </c>
      <c r="E79" s="110"/>
      <c r="F79" s="3">
        <v>169295</v>
      </c>
      <c r="G79" s="328">
        <f t="shared" si="17"/>
        <v>0.56248269497000458</v>
      </c>
      <c r="H79" s="340">
        <v>334500</v>
      </c>
      <c r="I79" s="26">
        <f t="shared" si="35"/>
        <v>0.3782447466007417</v>
      </c>
      <c r="J79" s="3">
        <v>45722</v>
      </c>
      <c r="K79" s="328">
        <f t="shared" si="29"/>
        <v>0.40372098735109918</v>
      </c>
      <c r="L79" s="3">
        <v>75386</v>
      </c>
      <c r="M79" s="328">
        <f t="shared" si="18"/>
        <v>0.51174123167625885</v>
      </c>
      <c r="N79" s="9">
        <v>52060</v>
      </c>
      <c r="O79" s="328">
        <f t="shared" si="4"/>
        <v>0.36583062231084051</v>
      </c>
      <c r="P79" s="6">
        <v>70336</v>
      </c>
      <c r="Q79" s="328">
        <f t="shared" ref="Q79:Q86" si="40">P79/P67-1</f>
        <v>0.5911682200705819</v>
      </c>
      <c r="R79" s="3">
        <v>18603</v>
      </c>
      <c r="S79" s="328">
        <f t="shared" si="25"/>
        <v>0.28669248858763319</v>
      </c>
      <c r="T79" s="6">
        <v>25243</v>
      </c>
      <c r="U79" s="27">
        <f t="shared" si="26"/>
        <v>0.87234831627354992</v>
      </c>
      <c r="V79" s="3">
        <v>30108</v>
      </c>
      <c r="W79" s="328">
        <f t="shared" si="19"/>
        <v>0.45035888048557249</v>
      </c>
      <c r="X79" s="41">
        <v>18975</v>
      </c>
      <c r="Y79" s="328">
        <v>0.152</v>
      </c>
      <c r="Z79" s="3">
        <v>22649</v>
      </c>
      <c r="AA79" s="328">
        <v>0.184</v>
      </c>
      <c r="AB79" s="383"/>
      <c r="AC79" s="365"/>
      <c r="AD79" s="349">
        <v>2020</v>
      </c>
      <c r="AE79" s="328">
        <f t="shared" si="37"/>
        <v>0.44906743185078901</v>
      </c>
      <c r="AF79" s="3">
        <v>9768</v>
      </c>
      <c r="AG79" s="328">
        <f t="shared" si="31"/>
        <v>0.61108362196932209</v>
      </c>
      <c r="AH79" s="363"/>
      <c r="AI79" s="386"/>
      <c r="AJ79" s="363"/>
      <c r="AK79" s="379"/>
      <c r="AL79" s="349">
        <v>1560</v>
      </c>
      <c r="AM79" s="328">
        <f t="shared" si="38"/>
        <v>0.71617161716171607</v>
      </c>
      <c r="AN79" s="349">
        <v>4000</v>
      </c>
      <c r="AO79" s="328">
        <f t="shared" si="39"/>
        <v>0.73913043478260865</v>
      </c>
      <c r="AP79" s="3">
        <v>1442</v>
      </c>
      <c r="AQ79" s="27">
        <f t="shared" si="36"/>
        <v>0.47443762781186094</v>
      </c>
      <c r="AR79" s="3">
        <v>360</v>
      </c>
      <c r="AS79" s="328">
        <f t="shared" si="14"/>
        <v>-0.16083916083916083</v>
      </c>
      <c r="AT79" s="167">
        <v>50</v>
      </c>
      <c r="AU79" s="323" t="str">
        <f t="shared" si="13"/>
        <v>-</v>
      </c>
      <c r="AV79" s="358"/>
      <c r="AW79" s="388"/>
      <c r="AX79" s="358"/>
      <c r="AY79" s="370"/>
      <c r="AZ79" s="3">
        <v>1325</v>
      </c>
      <c r="BA79" s="328">
        <f t="shared" si="21"/>
        <v>0.68147208121827418</v>
      </c>
      <c r="BB79" s="349"/>
      <c r="BC79" s="328"/>
    </row>
    <row r="80" spans="1:55" s="102" customFormat="1" ht="13.5" customHeight="1">
      <c r="A80" s="361"/>
      <c r="B80" s="40" t="s">
        <v>314</v>
      </c>
      <c r="C80" s="3">
        <v>935904</v>
      </c>
      <c r="D80" s="328">
        <v>0.27400000000000002</v>
      </c>
      <c r="E80" s="110"/>
      <c r="F80" s="340">
        <v>189582</v>
      </c>
      <c r="G80" s="328">
        <f t="shared" si="17"/>
        <v>0.67308252362923937</v>
      </c>
      <c r="H80" s="3">
        <v>336500</v>
      </c>
      <c r="I80" s="328">
        <f t="shared" si="35"/>
        <v>0.27317442300416195</v>
      </c>
      <c r="J80" s="3">
        <v>43152</v>
      </c>
      <c r="K80" s="328">
        <f t="shared" si="29"/>
        <v>0.3793191625379575</v>
      </c>
      <c r="L80" s="3">
        <v>51901</v>
      </c>
      <c r="M80" s="328">
        <f t="shared" si="18"/>
        <v>0.15095134607708344</v>
      </c>
      <c r="N80" s="9">
        <v>48128</v>
      </c>
      <c r="O80" s="328">
        <f t="shared" si="4"/>
        <v>0.23143054524985285</v>
      </c>
      <c r="P80" s="6">
        <v>65361</v>
      </c>
      <c r="Q80" s="328">
        <f t="shared" si="40"/>
        <v>0.29200023720571666</v>
      </c>
      <c r="R80" s="3">
        <v>15789</v>
      </c>
      <c r="S80" s="328">
        <f t="shared" si="25"/>
        <v>0.18767865202346923</v>
      </c>
      <c r="T80" s="6">
        <v>25268</v>
      </c>
      <c r="U80" s="27">
        <f t="shared" si="26"/>
        <v>0.55218379507340742</v>
      </c>
      <c r="V80" s="3">
        <v>24772</v>
      </c>
      <c r="W80" s="328">
        <f t="shared" si="19"/>
        <v>0.16175022276415141</v>
      </c>
      <c r="X80" s="3">
        <v>20040</v>
      </c>
      <c r="Y80" s="328">
        <v>0.106</v>
      </c>
      <c r="Z80" s="3">
        <v>20049</v>
      </c>
      <c r="AA80" s="328">
        <v>-1.7999999999999999E-2</v>
      </c>
      <c r="AB80" s="383">
        <v>41393</v>
      </c>
      <c r="AC80" s="391">
        <f>AB80/SUM(AB68:AB69)-1</f>
        <v>0.37916902675507269</v>
      </c>
      <c r="AD80" s="349">
        <v>1962</v>
      </c>
      <c r="AE80" s="328">
        <f t="shared" si="37"/>
        <v>1.0143737166324436</v>
      </c>
      <c r="AF80" s="3">
        <v>12184</v>
      </c>
      <c r="AG80" s="328">
        <f t="shared" si="31"/>
        <v>0.57864731795802016</v>
      </c>
      <c r="AH80" s="363">
        <f>AH207*0.224</f>
        <v>21411.488000000001</v>
      </c>
      <c r="AI80" s="379">
        <f>(AH80/AH68-1)</f>
        <v>0.57395690333554983</v>
      </c>
      <c r="AJ80" s="363">
        <f>15120-AJ77</f>
        <v>13521</v>
      </c>
      <c r="AK80" s="379"/>
      <c r="AL80" s="349">
        <v>1175</v>
      </c>
      <c r="AM80" s="328">
        <f t="shared" si="38"/>
        <v>0.58998646820027068</v>
      </c>
      <c r="AN80" s="349">
        <v>4300</v>
      </c>
      <c r="AO80" s="328">
        <f t="shared" si="39"/>
        <v>1.6875</v>
      </c>
      <c r="AP80" s="340">
        <v>2194</v>
      </c>
      <c r="AQ80" s="27">
        <f t="shared" si="36"/>
        <v>0.735759493670886</v>
      </c>
      <c r="AR80" s="340">
        <v>246</v>
      </c>
      <c r="AS80" s="328">
        <f t="shared" si="14"/>
        <v>0.83582089552238803</v>
      </c>
      <c r="AT80" s="167">
        <v>0</v>
      </c>
      <c r="AU80" s="323">
        <f t="shared" si="13"/>
        <v>-1</v>
      </c>
      <c r="AV80" s="358"/>
      <c r="AW80" s="388"/>
      <c r="AX80" s="358"/>
      <c r="AY80" s="370"/>
      <c r="AZ80" s="3">
        <v>1263</v>
      </c>
      <c r="BA80" s="328">
        <f t="shared" si="21"/>
        <v>0.20285714285714285</v>
      </c>
      <c r="BB80" s="349"/>
      <c r="BC80" s="328"/>
    </row>
    <row r="81" spans="1:55" s="102" customFormat="1" ht="13.5" customHeight="1">
      <c r="A81" s="361"/>
      <c r="B81" s="40" t="s">
        <v>315</v>
      </c>
      <c r="C81" s="3">
        <v>1023815</v>
      </c>
      <c r="D81" s="328">
        <v>0.38800000000000001</v>
      </c>
      <c r="E81" s="110"/>
      <c r="F81" s="340">
        <v>201484</v>
      </c>
      <c r="G81" s="328">
        <f t="shared" ref="G81:G86" si="41">(F81-F69)/F69</f>
        <v>0.70898326505339404</v>
      </c>
      <c r="H81" s="3">
        <v>351200</v>
      </c>
      <c r="I81" s="328">
        <f t="shared" si="35"/>
        <v>0.30557620817843856</v>
      </c>
      <c r="J81" s="3">
        <v>40716</v>
      </c>
      <c r="K81" s="328">
        <f t="shared" si="29"/>
        <v>8.1175814546323499E-2</v>
      </c>
      <c r="L81" s="3">
        <v>44447</v>
      </c>
      <c r="M81" s="328">
        <f t="shared" ref="M81:M112" si="42">(L81-L69)/L69</f>
        <v>3.6471328964857871E-2</v>
      </c>
      <c r="N81" s="9">
        <v>56566</v>
      </c>
      <c r="O81" s="328">
        <f t="shared" ref="O81:O88" si="43">N81/N69-1</f>
        <v>0.40042582689641515</v>
      </c>
      <c r="P81" s="6">
        <v>70554</v>
      </c>
      <c r="Q81" s="328">
        <f t="shared" si="40"/>
        <v>0.44589720468890892</v>
      </c>
      <c r="R81" s="3">
        <v>19286</v>
      </c>
      <c r="S81" s="328">
        <f t="shared" si="25"/>
        <v>0.36171715032125973</v>
      </c>
      <c r="T81" s="6">
        <v>25341</v>
      </c>
      <c r="U81" s="27">
        <f t="shared" si="26"/>
        <v>0.45520845296887558</v>
      </c>
      <c r="V81" s="3">
        <v>32153</v>
      </c>
      <c r="W81" s="328">
        <f t="shared" si="19"/>
        <v>0.47126384185961379</v>
      </c>
      <c r="X81" s="3">
        <v>20047</v>
      </c>
      <c r="Y81" s="328">
        <v>0.14399999999999999</v>
      </c>
      <c r="Z81" s="3">
        <v>24041</v>
      </c>
      <c r="AA81" s="328">
        <v>0.217</v>
      </c>
      <c r="AB81" s="383"/>
      <c r="AC81" s="391"/>
      <c r="AD81" s="349">
        <v>1615</v>
      </c>
      <c r="AE81" s="328">
        <f t="shared" si="37"/>
        <v>0.55888030888030893</v>
      </c>
      <c r="AF81" s="3">
        <v>12320</v>
      </c>
      <c r="AG81" s="328">
        <f t="shared" si="31"/>
        <v>0.74011299435028244</v>
      </c>
      <c r="AH81" s="363"/>
      <c r="AI81" s="379"/>
      <c r="AJ81" s="363"/>
      <c r="AK81" s="379"/>
      <c r="AL81" s="349">
        <v>1367</v>
      </c>
      <c r="AM81" s="328">
        <f t="shared" si="38"/>
        <v>0.80820105820105814</v>
      </c>
      <c r="AN81" s="349">
        <v>2800</v>
      </c>
      <c r="AO81" s="328">
        <f t="shared" si="39"/>
        <v>1.3333333333333335</v>
      </c>
      <c r="AP81" s="340">
        <v>4942</v>
      </c>
      <c r="AQ81" s="27">
        <f t="shared" si="36"/>
        <v>1.4896725440806047</v>
      </c>
      <c r="AR81" s="340">
        <v>247</v>
      </c>
      <c r="AS81" s="328">
        <f t="shared" si="14"/>
        <v>-1.984126984126984E-2</v>
      </c>
      <c r="AT81" s="167">
        <v>0</v>
      </c>
      <c r="AU81" s="323" t="str">
        <f t="shared" si="13"/>
        <v>-</v>
      </c>
      <c r="AV81" s="358"/>
      <c r="AW81" s="388"/>
      <c r="AX81" s="358"/>
      <c r="AY81" s="370"/>
      <c r="AZ81" s="3">
        <v>423</v>
      </c>
      <c r="BA81" s="328">
        <f t="shared" si="21"/>
        <v>-0.1402439024390244</v>
      </c>
      <c r="BB81" s="349"/>
      <c r="BC81" s="328"/>
    </row>
    <row r="82" spans="1:55" s="102" customFormat="1" ht="13.5" customHeight="1">
      <c r="A82" s="361"/>
      <c r="B82" s="40" t="s">
        <v>316</v>
      </c>
      <c r="C82" s="3">
        <v>997597</v>
      </c>
      <c r="D82" s="328">
        <v>0.36399999999999999</v>
      </c>
      <c r="E82" s="110"/>
      <c r="F82" s="340">
        <v>179088</v>
      </c>
      <c r="G82" s="328">
        <f t="shared" si="41"/>
        <v>0.71808474917735543</v>
      </c>
      <c r="H82" s="3">
        <v>341000</v>
      </c>
      <c r="I82" s="328">
        <f t="shared" si="35"/>
        <v>0.38730675345809606</v>
      </c>
      <c r="J82" s="3">
        <v>35448</v>
      </c>
      <c r="K82" s="328">
        <f t="shared" si="29"/>
        <v>0.4204199390928034</v>
      </c>
      <c r="L82" s="3">
        <v>44454</v>
      </c>
      <c r="M82" s="328">
        <f t="shared" si="42"/>
        <v>3.8329479363744659E-2</v>
      </c>
      <c r="N82" s="9">
        <v>54201</v>
      </c>
      <c r="O82" s="328">
        <f t="shared" si="43"/>
        <v>0.42390647576513851</v>
      </c>
      <c r="P82" s="6">
        <v>58162</v>
      </c>
      <c r="Q82" s="328">
        <f t="shared" si="40"/>
        <v>0.35503110220627643</v>
      </c>
      <c r="R82" s="3">
        <v>17023</v>
      </c>
      <c r="S82" s="328">
        <f t="shared" si="25"/>
        <v>0.27733173257297206</v>
      </c>
      <c r="T82" s="6">
        <v>21332</v>
      </c>
      <c r="U82" s="27">
        <f t="shared" si="26"/>
        <v>0.55662580268534745</v>
      </c>
      <c r="V82" s="3">
        <v>30024</v>
      </c>
      <c r="W82" s="328">
        <f t="shared" si="19"/>
        <v>0.43032728312133761</v>
      </c>
      <c r="X82" s="3">
        <v>19788</v>
      </c>
      <c r="Y82" s="328">
        <v>0.16900000000000001</v>
      </c>
      <c r="Z82" s="3">
        <v>24066</v>
      </c>
      <c r="AA82" s="328">
        <v>0.17599999999999999</v>
      </c>
      <c r="AB82" s="383">
        <v>65326</v>
      </c>
      <c r="AC82" s="365">
        <f>AB82/SUM(AB70:AB72)-1</f>
        <v>0.36245755608196673</v>
      </c>
      <c r="AD82" s="349">
        <v>1912</v>
      </c>
      <c r="AE82" s="328">
        <f t="shared" si="37"/>
        <v>1.0318809776833158</v>
      </c>
      <c r="AF82" s="3">
        <v>10195</v>
      </c>
      <c r="AG82" s="328">
        <f t="shared" si="31"/>
        <v>0.33128754243927916</v>
      </c>
      <c r="AH82" s="363"/>
      <c r="AI82" s="379"/>
      <c r="AJ82" s="363"/>
      <c r="AK82" s="379"/>
      <c r="AL82" s="349">
        <v>1379</v>
      </c>
      <c r="AM82" s="328">
        <f t="shared" si="38"/>
        <v>0.52375690607734815</v>
      </c>
      <c r="AN82" s="349">
        <v>3000</v>
      </c>
      <c r="AO82" s="328">
        <f t="shared" si="39"/>
        <v>0.57894736842105265</v>
      </c>
      <c r="AP82" s="340">
        <v>1517</v>
      </c>
      <c r="AQ82" s="27">
        <f t="shared" si="36"/>
        <v>7.0571630204657732E-2</v>
      </c>
      <c r="AR82" s="340">
        <v>303</v>
      </c>
      <c r="AS82" s="328">
        <f t="shared" si="14"/>
        <v>0.31168831168831168</v>
      </c>
      <c r="AT82" s="167">
        <v>0</v>
      </c>
      <c r="AU82" s="323">
        <f t="shared" si="13"/>
        <v>-1</v>
      </c>
      <c r="AV82" s="358"/>
      <c r="AW82" s="388"/>
      <c r="AX82" s="358"/>
      <c r="AY82" s="370"/>
      <c r="AZ82" s="3">
        <v>499</v>
      </c>
      <c r="BA82" s="328">
        <f t="shared" si="21"/>
        <v>-0.35278858625162124</v>
      </c>
      <c r="BB82" s="349"/>
      <c r="BC82" s="328"/>
    </row>
    <row r="83" spans="1:55" s="102" customFormat="1" ht="13.5" customHeight="1">
      <c r="A83" s="361"/>
      <c r="B83" s="40" t="s">
        <v>317</v>
      </c>
      <c r="C83" s="3">
        <v>1223723</v>
      </c>
      <c r="D83" s="328">
        <v>0.22800000000000001</v>
      </c>
      <c r="E83" s="110"/>
      <c r="F83" s="340">
        <v>236092</v>
      </c>
      <c r="G83" s="328">
        <f t="shared" si="41"/>
        <v>0.38681860902255638</v>
      </c>
      <c r="H83" s="3">
        <v>387100</v>
      </c>
      <c r="I83" s="328">
        <f t="shared" si="35"/>
        <v>0.24070512820512824</v>
      </c>
      <c r="J83" s="3">
        <v>36827</v>
      </c>
      <c r="K83" s="328">
        <f t="shared" si="29"/>
        <v>0.54049192671295909</v>
      </c>
      <c r="L83" s="3">
        <v>63314</v>
      </c>
      <c r="M83" s="328">
        <f t="shared" si="42"/>
        <v>7.3664575207732744E-2</v>
      </c>
      <c r="N83" s="9">
        <v>72731</v>
      </c>
      <c r="O83" s="328">
        <f t="shared" si="43"/>
        <v>0.48179614123016123</v>
      </c>
      <c r="P83" s="6">
        <v>76011</v>
      </c>
      <c r="Q83" s="328">
        <f t="shared" si="40"/>
        <v>0.28053033238430558</v>
      </c>
      <c r="R83" s="3">
        <v>17172</v>
      </c>
      <c r="S83" s="328">
        <f t="shared" si="25"/>
        <v>0.19523908958028824</v>
      </c>
      <c r="T83" s="6">
        <v>28590</v>
      </c>
      <c r="U83" s="27">
        <f t="shared" si="26"/>
        <v>0.40147058823529402</v>
      </c>
      <c r="V83" s="3">
        <v>32665</v>
      </c>
      <c r="W83" s="328">
        <f t="shared" si="19"/>
        <v>7.4895521405771825E-2</v>
      </c>
      <c r="X83" s="3">
        <v>30500</v>
      </c>
      <c r="Y83" s="328">
        <v>0.36799999999999999</v>
      </c>
      <c r="Z83" s="3">
        <v>26961</v>
      </c>
      <c r="AA83" s="328">
        <v>0.106</v>
      </c>
      <c r="AB83" s="383"/>
      <c r="AC83" s="365"/>
      <c r="AD83" s="349">
        <v>2822</v>
      </c>
      <c r="AE83" s="328">
        <f t="shared" si="37"/>
        <v>0.20598290598290592</v>
      </c>
      <c r="AF83" s="3">
        <v>12250</v>
      </c>
      <c r="AG83" s="328">
        <f t="shared" si="31"/>
        <v>0.14421819540444611</v>
      </c>
      <c r="AH83" s="363">
        <f>AH207*0.251</f>
        <v>23992.337</v>
      </c>
      <c r="AI83" s="386">
        <f>(AH83/AH71-1)</f>
        <v>0.18602529660720557</v>
      </c>
      <c r="AJ83" s="363">
        <f>36778-AJ80-AJ77</f>
        <v>21658</v>
      </c>
      <c r="AK83" s="373">
        <f>(AJ83/AJ71-1)</f>
        <v>1.1029226138460047</v>
      </c>
      <c r="AL83" s="349">
        <v>1714</v>
      </c>
      <c r="AM83" s="328">
        <f t="shared" si="38"/>
        <v>0.44519392917369305</v>
      </c>
      <c r="AN83" s="349">
        <v>3100</v>
      </c>
      <c r="AO83" s="328">
        <f t="shared" si="39"/>
        <v>0.72222222222222232</v>
      </c>
      <c r="AP83" s="340">
        <v>969</v>
      </c>
      <c r="AQ83" s="27">
        <f t="shared" si="36"/>
        <v>0.26998689384010488</v>
      </c>
      <c r="AR83" s="340">
        <v>443</v>
      </c>
      <c r="AS83" s="328">
        <f t="shared" si="14"/>
        <v>-9.2213114754098366E-2</v>
      </c>
      <c r="AT83" s="167">
        <v>16</v>
      </c>
      <c r="AU83" s="323" t="str">
        <f t="shared" si="13"/>
        <v>-</v>
      </c>
      <c r="AV83" s="358"/>
      <c r="AW83" s="388"/>
      <c r="AX83" s="358"/>
      <c r="AY83" s="370"/>
      <c r="AZ83" s="3">
        <v>1282</v>
      </c>
      <c r="BA83" s="328">
        <f t="shared" si="21"/>
        <v>-2.1374045801526687E-2</v>
      </c>
      <c r="BB83" s="349"/>
      <c r="BC83" s="328"/>
    </row>
    <row r="84" spans="1:55" s="102" customFormat="1" ht="13.5" customHeight="1">
      <c r="A84" s="361"/>
      <c r="B84" s="40" t="s">
        <v>318</v>
      </c>
      <c r="C84" s="3">
        <v>1235742</v>
      </c>
      <c r="D84" s="328">
        <v>0.186</v>
      </c>
      <c r="E84" s="110"/>
      <c r="F84" s="340">
        <v>246882</v>
      </c>
      <c r="G84" s="328">
        <f t="shared" si="41"/>
        <v>0.29266389858995639</v>
      </c>
      <c r="H84" s="3">
        <v>416300</v>
      </c>
      <c r="I84" s="328">
        <f t="shared" si="35"/>
        <v>0.18435277382645809</v>
      </c>
      <c r="J84" s="3">
        <v>42328</v>
      </c>
      <c r="K84" s="328">
        <f t="shared" si="29"/>
        <v>0.16330456769087021</v>
      </c>
      <c r="L84" s="3">
        <v>69738</v>
      </c>
      <c r="M84" s="328">
        <f t="shared" si="42"/>
        <v>7.3470330177788035E-2</v>
      </c>
      <c r="N84" s="9">
        <v>68047</v>
      </c>
      <c r="O84" s="328">
        <f t="shared" si="43"/>
        <v>0.44213203348521768</v>
      </c>
      <c r="P84" s="6">
        <v>90091</v>
      </c>
      <c r="Q84" s="328">
        <f t="shared" si="40"/>
        <v>0.35683303713967285</v>
      </c>
      <c r="R84" s="3">
        <v>19934</v>
      </c>
      <c r="S84" s="328">
        <f t="shared" si="25"/>
        <v>0.43554659369148774</v>
      </c>
      <c r="T84" s="6">
        <v>36071</v>
      </c>
      <c r="U84" s="27">
        <f t="shared" si="26"/>
        <v>0.40206786644381398</v>
      </c>
      <c r="V84" s="3">
        <v>34169</v>
      </c>
      <c r="W84" s="328">
        <f t="shared" si="19"/>
        <v>5.6816775949523723E-2</v>
      </c>
      <c r="X84" s="3">
        <v>27108</v>
      </c>
      <c r="Y84" s="328">
        <v>0.16300000000000001</v>
      </c>
      <c r="Z84" s="3">
        <v>27256</v>
      </c>
      <c r="AA84" s="328">
        <v>0.151</v>
      </c>
      <c r="AB84" s="383"/>
      <c r="AC84" s="365"/>
      <c r="AD84" s="349">
        <v>2935</v>
      </c>
      <c r="AE84" s="328">
        <f t="shared" si="37"/>
        <v>0.86467598475222363</v>
      </c>
      <c r="AF84" s="3">
        <v>11252</v>
      </c>
      <c r="AG84" s="328">
        <f t="shared" si="31"/>
        <v>8.7149758454106274E-2</v>
      </c>
      <c r="AH84" s="363"/>
      <c r="AI84" s="386"/>
      <c r="AJ84" s="363"/>
      <c r="AK84" s="373"/>
      <c r="AL84" s="349">
        <v>1724</v>
      </c>
      <c r="AM84" s="328">
        <f t="shared" si="38"/>
        <v>0.39482200647249188</v>
      </c>
      <c r="AN84" s="349">
        <v>1900</v>
      </c>
      <c r="AO84" s="328">
        <f t="shared" si="39"/>
        <v>0.11764705882352944</v>
      </c>
      <c r="AP84" s="340">
        <v>943</v>
      </c>
      <c r="AQ84" s="27">
        <f t="shared" si="36"/>
        <v>7.4031890660592348E-2</v>
      </c>
      <c r="AR84" s="340">
        <v>456</v>
      </c>
      <c r="AS84" s="328">
        <f t="shared" si="14"/>
        <v>0.2</v>
      </c>
      <c r="AT84" s="167">
        <v>0</v>
      </c>
      <c r="AU84" s="323" t="str">
        <f t="shared" si="13"/>
        <v>-</v>
      </c>
      <c r="AV84" s="358"/>
      <c r="AW84" s="388"/>
      <c r="AX84" s="358"/>
      <c r="AY84" s="370"/>
      <c r="AZ84" s="3">
        <v>1353</v>
      </c>
      <c r="BA84" s="328">
        <f t="shared" si="21"/>
        <v>0.28612167300380231</v>
      </c>
      <c r="BB84" s="349"/>
      <c r="BC84" s="328"/>
    </row>
    <row r="85" spans="1:55" s="102" customFormat="1" ht="13.5" customHeight="1">
      <c r="A85" s="361"/>
      <c r="B85" s="40" t="s">
        <v>319</v>
      </c>
      <c r="C85" s="3">
        <v>1013123</v>
      </c>
      <c r="D85" s="328">
        <v>0.53900000000000003</v>
      </c>
      <c r="E85" s="110"/>
      <c r="F85" s="340">
        <v>193975</v>
      </c>
      <c r="G85" s="328">
        <f t="shared" si="41"/>
        <v>0.83914857305394897</v>
      </c>
      <c r="H85" s="3">
        <v>324900</v>
      </c>
      <c r="I85" s="328">
        <f t="shared" si="35"/>
        <v>0.3908390410958904</v>
      </c>
      <c r="J85" s="3">
        <v>33861</v>
      </c>
      <c r="K85" s="328">
        <f t="shared" si="29"/>
        <v>0.3336878175587854</v>
      </c>
      <c r="L85" s="3">
        <v>59148</v>
      </c>
      <c r="M85" s="328">
        <f t="shared" si="42"/>
        <v>1.0777742649383497</v>
      </c>
      <c r="N85" s="9">
        <v>57618</v>
      </c>
      <c r="O85" s="328">
        <f t="shared" si="43"/>
        <v>1.2942581826869475</v>
      </c>
      <c r="P85" s="6">
        <v>74638</v>
      </c>
      <c r="Q85" s="328">
        <f t="shared" si="40"/>
        <v>1.0686807095343682</v>
      </c>
      <c r="R85" s="3">
        <v>17953</v>
      </c>
      <c r="S85" s="328">
        <f t="shared" si="25"/>
        <v>0.54368013757523648</v>
      </c>
      <c r="T85" s="6">
        <v>29475</v>
      </c>
      <c r="U85" s="27">
        <f t="shared" si="26"/>
        <v>1.4787654528635104</v>
      </c>
      <c r="V85" s="3">
        <v>25649</v>
      </c>
      <c r="W85" s="328">
        <f t="shared" si="19"/>
        <v>0.63223876797759959</v>
      </c>
      <c r="X85" s="3">
        <v>17292</v>
      </c>
      <c r="Y85" s="328">
        <v>0.25800000000000001</v>
      </c>
      <c r="Z85" s="3">
        <v>18955</v>
      </c>
      <c r="AA85" s="328">
        <v>0.44800000000000001</v>
      </c>
      <c r="AB85" s="238">
        <v>16631</v>
      </c>
      <c r="AC85" s="239">
        <f>AB85/AB73-1</f>
        <v>9.7321192926893563E-2</v>
      </c>
      <c r="AD85" s="349">
        <v>2179</v>
      </c>
      <c r="AE85" s="328">
        <f t="shared" si="37"/>
        <v>0.98813868613138678</v>
      </c>
      <c r="AF85" s="3">
        <v>10073</v>
      </c>
      <c r="AG85" s="328">
        <f t="shared" si="31"/>
        <v>0.40782669461914745</v>
      </c>
      <c r="AH85" s="363"/>
      <c r="AI85" s="386"/>
      <c r="AJ85" s="363"/>
      <c r="AK85" s="373"/>
      <c r="AL85" s="349">
        <v>1281</v>
      </c>
      <c r="AM85" s="328">
        <f t="shared" si="38"/>
        <v>0.35412262156448193</v>
      </c>
      <c r="AN85" s="349">
        <v>2400</v>
      </c>
      <c r="AO85" s="328">
        <f t="shared" si="39"/>
        <v>4.3478260869565188E-2</v>
      </c>
      <c r="AP85" s="340">
        <v>1243</v>
      </c>
      <c r="AQ85" s="27">
        <f t="shared" si="36"/>
        <v>-0.13800277392510407</v>
      </c>
      <c r="AR85" s="340">
        <v>233</v>
      </c>
      <c r="AS85" s="328">
        <f>(AR85-AR73)/AR73</f>
        <v>6.8807339449541288E-2</v>
      </c>
      <c r="AT85" s="167">
        <v>77</v>
      </c>
      <c r="AU85" s="323" t="str">
        <f t="shared" si="13"/>
        <v>-</v>
      </c>
      <c r="AV85" s="358"/>
      <c r="AW85" s="388"/>
      <c r="AX85" s="358"/>
      <c r="AY85" s="370"/>
      <c r="AZ85" s="3">
        <v>1001</v>
      </c>
      <c r="BA85" s="328">
        <f t="shared" ref="BA85:BA120" si="44">(AZ85/AZ73-1)</f>
        <v>0.52127659574468077</v>
      </c>
      <c r="BB85" s="349"/>
      <c r="BC85" s="328"/>
    </row>
    <row r="86" spans="1:55" s="102" customFormat="1" ht="13.5" customHeight="1">
      <c r="A86" s="361"/>
      <c r="B86" s="40" t="s">
        <v>320</v>
      </c>
      <c r="C86" s="3">
        <v>1055581</v>
      </c>
      <c r="D86" s="328">
        <v>0.47699999999999998</v>
      </c>
      <c r="E86" s="110"/>
      <c r="F86" s="340">
        <v>193829</v>
      </c>
      <c r="G86" s="328">
        <f t="shared" si="41"/>
        <v>0.47741148671824385</v>
      </c>
      <c r="H86" s="3">
        <v>372900</v>
      </c>
      <c r="I86" s="328">
        <f t="shared" si="35"/>
        <v>0.45834962847086436</v>
      </c>
      <c r="J86" s="3">
        <v>39197</v>
      </c>
      <c r="K86" s="328">
        <f t="shared" si="29"/>
        <v>1.5942815540406379</v>
      </c>
      <c r="L86" s="3">
        <v>71717</v>
      </c>
      <c r="M86" s="328">
        <f t="shared" si="42"/>
        <v>0.86219879518072284</v>
      </c>
      <c r="N86" s="9">
        <v>59991</v>
      </c>
      <c r="O86" s="328">
        <f t="shared" si="43"/>
        <v>1.251153889451762</v>
      </c>
      <c r="P86" s="6">
        <v>66466</v>
      </c>
      <c r="Q86" s="328">
        <f t="shared" si="40"/>
        <v>0.57461325246973538</v>
      </c>
      <c r="R86" s="3">
        <v>17103</v>
      </c>
      <c r="S86" s="328">
        <f t="shared" si="25"/>
        <v>0.5811223074789682</v>
      </c>
      <c r="T86" s="6">
        <v>21931</v>
      </c>
      <c r="U86" s="27">
        <f t="shared" si="26"/>
        <v>0.59800349752258808</v>
      </c>
      <c r="V86" s="3">
        <v>28993</v>
      </c>
      <c r="W86" s="328">
        <v>0.80400000000000005</v>
      </c>
      <c r="X86" s="3">
        <v>14943</v>
      </c>
      <c r="Y86" s="328">
        <v>0.05</v>
      </c>
      <c r="Z86" s="3">
        <v>25020</v>
      </c>
      <c r="AA86" s="328">
        <v>0.27800000000000002</v>
      </c>
      <c r="AB86" s="383">
        <v>82290</v>
      </c>
      <c r="AC86" s="365">
        <f>AB86/SUM(AB74:AB76)-1</f>
        <v>1.0233587410867964</v>
      </c>
      <c r="AD86" s="349">
        <v>2158</v>
      </c>
      <c r="AE86" s="328">
        <f t="shared" si="37"/>
        <v>0.64106463878326991</v>
      </c>
      <c r="AF86" s="3">
        <v>11386</v>
      </c>
      <c r="AG86" s="328">
        <f t="shared" si="31"/>
        <v>0.47353436003623656</v>
      </c>
      <c r="AH86" s="363">
        <f>AH207*0.216</f>
        <v>20646.792000000001</v>
      </c>
      <c r="AI86" s="386">
        <f>(AH86/AH74-1)</f>
        <v>5.7489611047131239E-2</v>
      </c>
      <c r="AJ86" s="363">
        <f>42231-AJ83-AJ80-AJ77</f>
        <v>5453</v>
      </c>
      <c r="AK86" s="373">
        <f>(AJ86/AJ74-1)</f>
        <v>-6.0799173269032059E-2</v>
      </c>
      <c r="AL86" s="349">
        <v>1655</v>
      </c>
      <c r="AM86" s="328">
        <f t="shared" si="38"/>
        <v>0.72395833333333326</v>
      </c>
      <c r="AN86" s="349">
        <v>3200</v>
      </c>
      <c r="AO86" s="328">
        <f t="shared" si="39"/>
        <v>0.68421052631578938</v>
      </c>
      <c r="AP86" s="340">
        <v>4102</v>
      </c>
      <c r="AQ86" s="27">
        <f t="shared" si="36"/>
        <v>1.018700787401575</v>
      </c>
      <c r="AR86" s="340">
        <v>224</v>
      </c>
      <c r="AS86" s="328">
        <f>(AR86-AR74)/AR74</f>
        <v>-0.39784946236559138</v>
      </c>
      <c r="AT86" s="167">
        <v>0</v>
      </c>
      <c r="AU86" s="323" t="str">
        <f t="shared" si="13"/>
        <v>-</v>
      </c>
      <c r="AV86" s="358"/>
      <c r="AW86" s="388"/>
      <c r="AX86" s="358"/>
      <c r="AY86" s="370"/>
      <c r="AZ86" s="3">
        <v>1412</v>
      </c>
      <c r="BA86" s="328">
        <f t="shared" si="44"/>
        <v>0.26071428571428568</v>
      </c>
      <c r="BB86" s="349"/>
      <c r="BC86" s="328"/>
    </row>
    <row r="87" spans="1:55" s="102" customFormat="1" ht="13.5" customHeight="1">
      <c r="A87" s="361"/>
      <c r="B87" s="40" t="s">
        <v>321</v>
      </c>
      <c r="C87" s="3">
        <v>1004902</v>
      </c>
      <c r="D87" s="328">
        <v>0.39200000000000002</v>
      </c>
      <c r="E87" s="110"/>
      <c r="F87" s="340">
        <v>197244</v>
      </c>
      <c r="G87" s="328">
        <v>0.51300000000000001</v>
      </c>
      <c r="H87" s="3">
        <v>318600</v>
      </c>
      <c r="I87" s="328">
        <v>0.34589999999999999</v>
      </c>
      <c r="J87" s="3">
        <v>45797</v>
      </c>
      <c r="K87" s="328">
        <v>1.1679999999999999</v>
      </c>
      <c r="L87" s="3">
        <v>77298</v>
      </c>
      <c r="M87" s="328">
        <f t="shared" si="42"/>
        <v>0.48339058511965305</v>
      </c>
      <c r="N87" s="9">
        <v>67393</v>
      </c>
      <c r="O87" s="328">
        <f t="shared" si="43"/>
        <v>0.65259931338891608</v>
      </c>
      <c r="P87" s="6">
        <v>74845</v>
      </c>
      <c r="Q87" s="328">
        <v>0.54500000000000004</v>
      </c>
      <c r="R87" s="3">
        <v>19532</v>
      </c>
      <c r="S87" s="328">
        <v>0.54810000000000003</v>
      </c>
      <c r="T87" s="6">
        <v>26832</v>
      </c>
      <c r="U87" s="27">
        <v>0.77200000000000002</v>
      </c>
      <c r="V87" s="3">
        <v>27812</v>
      </c>
      <c r="W87" s="328">
        <f t="shared" ref="W87:W112" si="45">(V87-V75)/V75</f>
        <v>0.41760538253733626</v>
      </c>
      <c r="X87" s="3">
        <v>22000</v>
      </c>
      <c r="Y87" s="328">
        <v>5.7000000000000002E-2</v>
      </c>
      <c r="Z87" s="3">
        <v>23019</v>
      </c>
      <c r="AA87" s="328">
        <v>0.17399999999999999</v>
      </c>
      <c r="AB87" s="383"/>
      <c r="AC87" s="365"/>
      <c r="AD87" s="349">
        <v>2305</v>
      </c>
      <c r="AE87" s="328">
        <f t="shared" si="37"/>
        <v>0.5234633179114343</v>
      </c>
      <c r="AF87" s="3">
        <v>8678</v>
      </c>
      <c r="AG87" s="328">
        <f t="shared" si="31"/>
        <v>0.4069390402075227</v>
      </c>
      <c r="AH87" s="363"/>
      <c r="AI87" s="386"/>
      <c r="AJ87" s="363"/>
      <c r="AK87" s="373"/>
      <c r="AL87" s="349">
        <v>1952</v>
      </c>
      <c r="AM87" s="328">
        <f t="shared" si="38"/>
        <v>0.33515731874145005</v>
      </c>
      <c r="AN87" s="349">
        <v>2300</v>
      </c>
      <c r="AO87" s="328">
        <f t="shared" si="39"/>
        <v>0.4375</v>
      </c>
      <c r="AP87" s="340">
        <v>3898</v>
      </c>
      <c r="AQ87" s="27">
        <f t="shared" si="36"/>
        <v>0.45828656939768053</v>
      </c>
      <c r="AR87" s="340">
        <v>458</v>
      </c>
      <c r="AS87" s="328">
        <f t="shared" ref="AS87:AS88" si="46">(AR87-AR75)/AR75</f>
        <v>0.56849315068493156</v>
      </c>
      <c r="AT87" s="167">
        <v>0</v>
      </c>
      <c r="AU87" s="323" t="str">
        <f t="shared" si="13"/>
        <v>-</v>
      </c>
      <c r="AV87" s="358"/>
      <c r="AW87" s="388"/>
      <c r="AX87" s="358"/>
      <c r="AY87" s="370"/>
      <c r="AZ87" s="3">
        <v>1607</v>
      </c>
      <c r="BA87" s="328">
        <f t="shared" si="44"/>
        <v>0.44905320108205582</v>
      </c>
      <c r="BB87" s="349"/>
      <c r="BC87" s="328"/>
    </row>
    <row r="88" spans="1:55" s="102" customFormat="1" ht="13.5" customHeight="1">
      <c r="A88" s="362"/>
      <c r="B88" s="29" t="s">
        <v>307</v>
      </c>
      <c r="C88" s="3">
        <v>1021428</v>
      </c>
      <c r="D88" s="328">
        <v>0.14899999999999999</v>
      </c>
      <c r="E88" s="110"/>
      <c r="F88" s="340">
        <v>202508</v>
      </c>
      <c r="G88" s="334">
        <v>0.13700000000000001</v>
      </c>
      <c r="H88" s="340">
        <v>294800</v>
      </c>
      <c r="I88" s="334">
        <v>9.06E-2</v>
      </c>
      <c r="J88" s="340">
        <v>45529</v>
      </c>
      <c r="K88" s="334">
        <v>0.99399999999999999</v>
      </c>
      <c r="L88" s="3">
        <v>81767</v>
      </c>
      <c r="M88" s="328">
        <f t="shared" si="42"/>
        <v>1.8509983682315864E-2</v>
      </c>
      <c r="N88" s="36">
        <v>81225</v>
      </c>
      <c r="O88" s="334">
        <f t="shared" si="43"/>
        <v>0.43443708609271514</v>
      </c>
      <c r="P88" s="6">
        <v>89561</v>
      </c>
      <c r="Q88" s="328">
        <v>0.33600000000000002</v>
      </c>
      <c r="R88" s="3">
        <v>18365</v>
      </c>
      <c r="S88" s="328">
        <v>0.13900000000000001</v>
      </c>
      <c r="T88" s="36">
        <v>33775</v>
      </c>
      <c r="U88" s="32">
        <v>0.49</v>
      </c>
      <c r="V88" s="340">
        <v>25250</v>
      </c>
      <c r="W88" s="334">
        <f t="shared" si="45"/>
        <v>0.26067202556293373</v>
      </c>
      <c r="X88" s="340">
        <v>21143</v>
      </c>
      <c r="Y88" s="328">
        <f>(X88-X76)/X76</f>
        <v>3.1718147660176645E-2</v>
      </c>
      <c r="Z88" s="340">
        <v>21544</v>
      </c>
      <c r="AA88" s="334">
        <v>6.0999999999999999E-2</v>
      </c>
      <c r="AB88" s="384"/>
      <c r="AC88" s="366"/>
      <c r="AD88" s="33">
        <v>2305</v>
      </c>
      <c r="AE88" s="334">
        <f t="shared" si="37"/>
        <v>0.13101079489695788</v>
      </c>
      <c r="AF88" s="3">
        <v>7464</v>
      </c>
      <c r="AG88" s="334">
        <f t="shared" si="31"/>
        <v>-6.3957863054928524E-2</v>
      </c>
      <c r="AH88" s="375"/>
      <c r="AI88" s="386"/>
      <c r="AJ88" s="375"/>
      <c r="AK88" s="373"/>
      <c r="AL88" s="33">
        <v>2109</v>
      </c>
      <c r="AM88" s="334">
        <f t="shared" si="38"/>
        <v>0.87300177619893438</v>
      </c>
      <c r="AN88" s="33">
        <v>1400</v>
      </c>
      <c r="AO88" s="334">
        <f t="shared" si="39"/>
        <v>7.6923076923076872E-2</v>
      </c>
      <c r="AP88" s="341">
        <v>1658</v>
      </c>
      <c r="AQ88" s="27">
        <f t="shared" si="36"/>
        <v>0.18175338560228083</v>
      </c>
      <c r="AR88" s="341">
        <v>424</v>
      </c>
      <c r="AS88" s="328">
        <f t="shared" si="46"/>
        <v>0.81974248927038629</v>
      </c>
      <c r="AT88" s="172">
        <v>0</v>
      </c>
      <c r="AU88" s="323" t="str">
        <f t="shared" si="13"/>
        <v>-</v>
      </c>
      <c r="AV88" s="359"/>
      <c r="AW88" s="389"/>
      <c r="AX88" s="359"/>
      <c r="AY88" s="371"/>
      <c r="AZ88" s="340">
        <v>1453</v>
      </c>
      <c r="BA88" s="328">
        <f t="shared" si="44"/>
        <v>0.22306397306397296</v>
      </c>
      <c r="BB88" s="33"/>
      <c r="BC88" s="328"/>
    </row>
    <row r="89" spans="1:55" s="102" customFormat="1" ht="13.5" customHeight="1">
      <c r="A89" s="360" t="s">
        <v>322</v>
      </c>
      <c r="B89" s="2" t="s">
        <v>309</v>
      </c>
      <c r="C89" s="17">
        <v>1268007</v>
      </c>
      <c r="D89" s="330">
        <v>0.13400000000000001</v>
      </c>
      <c r="E89" s="110"/>
      <c r="F89" s="17">
        <v>268368</v>
      </c>
      <c r="G89" s="328">
        <f>(F89-F77)/F77</f>
        <v>0.15649442153301185</v>
      </c>
      <c r="H89" s="17">
        <v>323200</v>
      </c>
      <c r="I89" s="328">
        <f>(H89/H77-1)</f>
        <v>2.5380710659898442E-2</v>
      </c>
      <c r="J89" s="17">
        <v>51794</v>
      </c>
      <c r="K89" s="328">
        <f t="shared" ref="K89:K111" si="47">(J89/J77-1)</f>
        <v>0.20336423410236759</v>
      </c>
      <c r="L89" s="16">
        <v>116450</v>
      </c>
      <c r="M89" s="330">
        <f t="shared" si="42"/>
        <v>0.26320699455448765</v>
      </c>
      <c r="N89" s="39">
        <v>92249</v>
      </c>
      <c r="O89" s="328">
        <f t="shared" ref="O89:O105" si="48">(N89/N77-1)</f>
        <v>0.28291102272411206</v>
      </c>
      <c r="P89" s="39">
        <v>102546</v>
      </c>
      <c r="Q89" s="330">
        <v>0.249</v>
      </c>
      <c r="R89" s="17">
        <v>24316</v>
      </c>
      <c r="S89" s="330">
        <v>0.30780000000000002</v>
      </c>
      <c r="T89" s="39">
        <v>42127</v>
      </c>
      <c r="U89" s="20">
        <v>0.39</v>
      </c>
      <c r="V89" s="17">
        <v>41070</v>
      </c>
      <c r="W89" s="42">
        <f t="shared" si="45"/>
        <v>4.1539866098600123E-2</v>
      </c>
      <c r="X89" s="16">
        <v>27995</v>
      </c>
      <c r="Y89" s="330">
        <f t="shared" ref="Y89:Y100" si="49">(X89/X77-1)</f>
        <v>-9.0265486725663591E-3</v>
      </c>
      <c r="Z89" s="17">
        <v>27432</v>
      </c>
      <c r="AA89" s="330">
        <v>-7.0000000000000001E-3</v>
      </c>
      <c r="AB89" s="374">
        <v>198780</v>
      </c>
      <c r="AC89" s="376">
        <f>(SUM(AB77:AB84)/AB89)</f>
        <v>0.95975953315222862</v>
      </c>
      <c r="AD89" s="17">
        <v>4254</v>
      </c>
      <c r="AE89" s="328">
        <f>(AD89/AD77-1)</f>
        <v>0.31784386617100369</v>
      </c>
      <c r="AF89" s="16">
        <v>13131</v>
      </c>
      <c r="AG89" s="328">
        <f t="shared" si="31"/>
        <v>0.30074294205052005</v>
      </c>
      <c r="AH89" s="374">
        <f>AH208*0.279</f>
        <v>30321.72</v>
      </c>
      <c r="AI89" s="385">
        <f>(AH89/AH77-1)</f>
        <v>2.6588800666621948E-2</v>
      </c>
      <c r="AJ89" s="374">
        <v>5161</v>
      </c>
      <c r="AK89" s="372">
        <f>(AJ89/AJ77-1)</f>
        <v>2.2276422764227641</v>
      </c>
      <c r="AL89" s="21">
        <v>2608</v>
      </c>
      <c r="AM89" s="328">
        <f t="shared" ref="AM89:AM105" si="50">(AL89/AL77-1)</f>
        <v>0.33675038441824712</v>
      </c>
      <c r="AN89" s="17">
        <v>6200</v>
      </c>
      <c r="AO89" s="330">
        <f>(AN89/AN77-1)</f>
        <v>6.8965517241379226E-2</v>
      </c>
      <c r="AP89" s="17">
        <v>1154</v>
      </c>
      <c r="AQ89" s="20">
        <f t="shared" si="36"/>
        <v>2.3049645390070816E-2</v>
      </c>
      <c r="AR89" s="17">
        <v>727</v>
      </c>
      <c r="AS89" s="330">
        <f>(AR89-AR77)/AR77</f>
        <v>0.23011844331641285</v>
      </c>
      <c r="AT89" s="39">
        <v>0</v>
      </c>
      <c r="AU89" s="322" t="str">
        <f t="shared" si="13"/>
        <v>-</v>
      </c>
      <c r="AV89" s="364">
        <v>407</v>
      </c>
      <c r="AW89" s="387">
        <f>AV89/AV77-1</f>
        <v>1.2362637362637363</v>
      </c>
      <c r="AX89" s="364">
        <v>17859</v>
      </c>
      <c r="AY89" s="369">
        <f>AX89/AX77-1</f>
        <v>0.32494992210104612</v>
      </c>
      <c r="AZ89" s="17">
        <v>2720</v>
      </c>
      <c r="BA89" s="330">
        <f t="shared" si="44"/>
        <v>0.20300751879699241</v>
      </c>
      <c r="BB89" s="17"/>
      <c r="BC89" s="330"/>
    </row>
    <row r="90" spans="1:55" s="102" customFormat="1" ht="13.5" customHeight="1">
      <c r="A90" s="361"/>
      <c r="B90" s="10" t="s">
        <v>310</v>
      </c>
      <c r="C90" s="340">
        <v>1091628</v>
      </c>
      <c r="D90" s="328">
        <f t="shared" ref="D90:D124" si="51">(C90-C78)/C78</f>
        <v>0.20209711893915117</v>
      </c>
      <c r="E90" s="110"/>
      <c r="F90" s="340">
        <v>231640</v>
      </c>
      <c r="G90" s="328">
        <f>(F90-F78)/F78</f>
        <v>0.17117663713950573</v>
      </c>
      <c r="H90" s="340">
        <v>320800</v>
      </c>
      <c r="I90" s="328">
        <v>0.13200000000000001</v>
      </c>
      <c r="J90" s="340">
        <v>50718</v>
      </c>
      <c r="K90" s="328">
        <f t="shared" si="47"/>
        <v>0.14528949507722877</v>
      </c>
      <c r="L90" s="3">
        <v>96958</v>
      </c>
      <c r="M90" s="328">
        <f t="shared" si="42"/>
        <v>0.30866930313541824</v>
      </c>
      <c r="N90" s="55">
        <v>73619</v>
      </c>
      <c r="O90" s="328">
        <f t="shared" si="48"/>
        <v>0.45044920797541188</v>
      </c>
      <c r="P90" s="36">
        <v>90597</v>
      </c>
      <c r="Q90" s="328">
        <f>P90/P78-1</f>
        <v>0.24321765262854544</v>
      </c>
      <c r="R90" s="340">
        <v>23190</v>
      </c>
      <c r="S90" s="328">
        <f>(R90/R78-1)</f>
        <v>0.28383989370536455</v>
      </c>
      <c r="T90" s="36">
        <v>39332</v>
      </c>
      <c r="U90" s="27">
        <f>(T90/T78-1)</f>
        <v>0.42465951898000576</v>
      </c>
      <c r="V90" s="340">
        <v>36810</v>
      </c>
      <c r="W90" s="43">
        <f t="shared" si="45"/>
        <v>0.24408544004326077</v>
      </c>
      <c r="X90" s="3">
        <v>18144</v>
      </c>
      <c r="Y90" s="328">
        <f t="shared" si="49"/>
        <v>-0.24292748059751312</v>
      </c>
      <c r="Z90" s="3">
        <v>24731</v>
      </c>
      <c r="AA90" s="328">
        <f t="shared" ref="AA90:AA147" si="52">(Z90/Z78-1)</f>
        <v>0.20275265052037739</v>
      </c>
      <c r="AB90" s="363"/>
      <c r="AC90" s="377"/>
      <c r="AD90" s="3">
        <v>3209</v>
      </c>
      <c r="AE90" s="328">
        <f t="shared" ref="AE90:AE100" si="53">(AD90/AD78-1)</f>
        <v>0.7151256012827365</v>
      </c>
      <c r="AF90" s="3">
        <v>9548</v>
      </c>
      <c r="AG90" s="328">
        <f t="shared" si="31"/>
        <v>0.24810457516339871</v>
      </c>
      <c r="AH90" s="363"/>
      <c r="AI90" s="386"/>
      <c r="AJ90" s="363"/>
      <c r="AK90" s="373"/>
      <c r="AL90" s="349">
        <v>1847</v>
      </c>
      <c r="AM90" s="328">
        <f t="shared" si="50"/>
        <v>0.73753527751646275</v>
      </c>
      <c r="AN90" s="3">
        <v>4100</v>
      </c>
      <c r="AO90" s="328">
        <f t="shared" si="39"/>
        <v>0</v>
      </c>
      <c r="AP90" s="3">
        <v>1147</v>
      </c>
      <c r="AQ90" s="27">
        <f t="shared" si="36"/>
        <v>0.48575129533678751</v>
      </c>
      <c r="AR90" s="340">
        <v>405</v>
      </c>
      <c r="AS90" s="328">
        <f t="shared" ref="AS90:AS123" si="54">(AR90-AR78)/AR78</f>
        <v>-8.1632653061224483E-2</v>
      </c>
      <c r="AT90" s="6">
        <v>24</v>
      </c>
      <c r="AU90" s="323" t="str">
        <f t="shared" si="13"/>
        <v>-</v>
      </c>
      <c r="AV90" s="358"/>
      <c r="AW90" s="388"/>
      <c r="AX90" s="358"/>
      <c r="AY90" s="370"/>
      <c r="AZ90" s="3">
        <v>1652</v>
      </c>
      <c r="BA90" s="328">
        <f t="shared" si="44"/>
        <v>0.29874213836477992</v>
      </c>
      <c r="BB90" s="3"/>
      <c r="BC90" s="328"/>
    </row>
    <row r="91" spans="1:55" s="102" customFormat="1" ht="13.5" customHeight="1">
      <c r="A91" s="361"/>
      <c r="B91" s="10" t="s">
        <v>12</v>
      </c>
      <c r="C91" s="340">
        <v>868694</v>
      </c>
      <c r="D91" s="328">
        <f t="shared" si="51"/>
        <v>-8.5763298726037565E-2</v>
      </c>
      <c r="E91" s="110"/>
      <c r="F91" s="237">
        <v>89121</v>
      </c>
      <c r="G91" s="328">
        <f>(F91-F79)/F79</f>
        <v>-0.47357571103694734</v>
      </c>
      <c r="H91" s="340">
        <v>308800</v>
      </c>
      <c r="I91" s="328">
        <v>-7.6999999999999999E-2</v>
      </c>
      <c r="J91" s="340">
        <v>41462</v>
      </c>
      <c r="K91" s="328">
        <f t="shared" si="47"/>
        <v>-9.3171777262586963E-2</v>
      </c>
      <c r="L91" s="3">
        <v>75395</v>
      </c>
      <c r="M91" s="328">
        <f t="shared" si="42"/>
        <v>1.1938556230599846E-4</v>
      </c>
      <c r="N91" s="55">
        <v>62530</v>
      </c>
      <c r="O91" s="328">
        <f t="shared" si="48"/>
        <v>0.20111409911640421</v>
      </c>
      <c r="P91" s="36">
        <v>66392</v>
      </c>
      <c r="Q91" s="328">
        <f>P91/P79-1</f>
        <v>-5.6073703366697036E-2</v>
      </c>
      <c r="R91" s="340">
        <v>19531</v>
      </c>
      <c r="S91" s="328">
        <f>(R91/R79-1)</f>
        <v>4.988442724291775E-2</v>
      </c>
      <c r="T91" s="36">
        <v>24971</v>
      </c>
      <c r="U91" s="27">
        <f>(T91/T79-1)</f>
        <v>-1.0775264429742859E-2</v>
      </c>
      <c r="V91" s="340">
        <v>29619</v>
      </c>
      <c r="W91" s="43">
        <f t="shared" si="45"/>
        <v>-1.6241530490235155E-2</v>
      </c>
      <c r="X91" s="41">
        <v>16505</v>
      </c>
      <c r="Y91" s="328">
        <f t="shared" si="49"/>
        <v>-0.13017127799736494</v>
      </c>
      <c r="Z91" s="3">
        <v>22637</v>
      </c>
      <c r="AA91" s="328">
        <f t="shared" si="52"/>
        <v>-5.2982471632301298E-4</v>
      </c>
      <c r="AB91" s="363"/>
      <c r="AC91" s="377"/>
      <c r="AD91" s="3">
        <v>2305</v>
      </c>
      <c r="AE91" s="328">
        <f t="shared" si="53"/>
        <v>0.14108910891089099</v>
      </c>
      <c r="AF91" s="3">
        <v>11317</v>
      </c>
      <c r="AG91" s="328">
        <f t="shared" si="31"/>
        <v>0.15857903357903358</v>
      </c>
      <c r="AH91" s="363"/>
      <c r="AI91" s="386"/>
      <c r="AJ91" s="363"/>
      <c r="AK91" s="373"/>
      <c r="AL91" s="349">
        <v>2035</v>
      </c>
      <c r="AM91" s="328">
        <f t="shared" si="50"/>
        <v>0.30448717948717952</v>
      </c>
      <c r="AN91" s="3">
        <v>2300</v>
      </c>
      <c r="AO91" s="328">
        <f t="shared" si="39"/>
        <v>-0.42500000000000004</v>
      </c>
      <c r="AP91" s="3">
        <v>1257</v>
      </c>
      <c r="AQ91" s="27">
        <f t="shared" si="36"/>
        <v>-0.12829403606102641</v>
      </c>
      <c r="AR91" s="340">
        <v>471</v>
      </c>
      <c r="AS91" s="328">
        <f t="shared" si="54"/>
        <v>0.30833333333333335</v>
      </c>
      <c r="AT91" s="6">
        <v>0</v>
      </c>
      <c r="AU91" s="323">
        <f t="shared" si="13"/>
        <v>-1</v>
      </c>
      <c r="AV91" s="358"/>
      <c r="AW91" s="388"/>
      <c r="AX91" s="358"/>
      <c r="AY91" s="370"/>
      <c r="AZ91" s="3">
        <v>1485</v>
      </c>
      <c r="BA91" s="328">
        <f t="shared" si="44"/>
        <v>0.12075471698113205</v>
      </c>
      <c r="BB91" s="3"/>
      <c r="BC91" s="328"/>
    </row>
    <row r="92" spans="1:55" s="102" customFormat="1" ht="13.5" customHeight="1">
      <c r="A92" s="361"/>
      <c r="B92" s="10" t="s">
        <v>13</v>
      </c>
      <c r="C92" s="340">
        <v>867487</v>
      </c>
      <c r="D92" s="328">
        <f t="shared" si="51"/>
        <v>-7.310258317092351E-2</v>
      </c>
      <c r="E92" s="110"/>
      <c r="F92" s="340">
        <v>63790</v>
      </c>
      <c r="G92" s="328">
        <f>(F92-F80)/F80</f>
        <v>-0.66352290829298144</v>
      </c>
      <c r="H92" s="340">
        <v>348800</v>
      </c>
      <c r="I92" s="328">
        <f>(H92/H80-1)</f>
        <v>3.6552748885587016E-2</v>
      </c>
      <c r="J92" s="340">
        <v>43817</v>
      </c>
      <c r="K92" s="328">
        <f t="shared" si="47"/>
        <v>1.5410641453466711E-2</v>
      </c>
      <c r="L92" s="3">
        <v>69858</v>
      </c>
      <c r="M92" s="328">
        <f t="shared" si="42"/>
        <v>0.34598562648118536</v>
      </c>
      <c r="N92" s="55">
        <v>57620</v>
      </c>
      <c r="O92" s="328">
        <f t="shared" si="48"/>
        <v>0.1972240691489362</v>
      </c>
      <c r="P92" s="36">
        <v>74392</v>
      </c>
      <c r="Q92" s="328">
        <f>P92/P80-1</f>
        <v>0.13817108061382166</v>
      </c>
      <c r="R92" s="340">
        <v>18656</v>
      </c>
      <c r="S92" s="328">
        <f>(R92/R80-1)</f>
        <v>0.18158211413009062</v>
      </c>
      <c r="T92" s="36">
        <v>25865</v>
      </c>
      <c r="U92" s="27">
        <f>(T92/T80-1)</f>
        <v>2.3626721545037199E-2</v>
      </c>
      <c r="V92" s="340">
        <v>28004</v>
      </c>
      <c r="W92" s="43">
        <f t="shared" si="45"/>
        <v>0.13046988535443244</v>
      </c>
      <c r="X92" s="3">
        <v>15795</v>
      </c>
      <c r="Y92" s="328">
        <f t="shared" si="49"/>
        <v>-0.21182634730538918</v>
      </c>
      <c r="Z92" s="340">
        <v>22239</v>
      </c>
      <c r="AA92" s="328">
        <f t="shared" si="52"/>
        <v>0.10923238066736496</v>
      </c>
      <c r="AB92" s="363"/>
      <c r="AC92" s="377"/>
      <c r="AD92" s="36">
        <v>2198</v>
      </c>
      <c r="AE92" s="328">
        <f t="shared" si="53"/>
        <v>0.12028542303771661</v>
      </c>
      <c r="AF92" s="3">
        <v>13025</v>
      </c>
      <c r="AG92" s="328">
        <f t="shared" si="31"/>
        <v>6.9024950755088646E-2</v>
      </c>
      <c r="AH92" s="363">
        <f>AH208*0.233</f>
        <v>25322.440000000002</v>
      </c>
      <c r="AI92" s="379">
        <f>(AH92/AH80-1)</f>
        <v>0.18265671213509305</v>
      </c>
      <c r="AJ92" s="363">
        <f>16200-AJ89</f>
        <v>11039</v>
      </c>
      <c r="AK92" s="379">
        <f>(AJ92/AJ80-1)</f>
        <v>-0.18356630426743581</v>
      </c>
      <c r="AL92" s="349">
        <v>1213</v>
      </c>
      <c r="AM92" s="328">
        <f t="shared" si="50"/>
        <v>3.2340425531914851E-2</v>
      </c>
      <c r="AN92" s="36">
        <v>1600</v>
      </c>
      <c r="AO92" s="328">
        <f t="shared" si="39"/>
        <v>-0.62790697674418605</v>
      </c>
      <c r="AP92" s="340">
        <v>1863</v>
      </c>
      <c r="AQ92" s="27">
        <f t="shared" si="36"/>
        <v>-0.15086599817684598</v>
      </c>
      <c r="AR92" s="343">
        <v>315</v>
      </c>
      <c r="AS92" s="328">
        <f t="shared" si="54"/>
        <v>0.28048780487804881</v>
      </c>
      <c r="AT92" s="36">
        <v>26</v>
      </c>
      <c r="AU92" s="323" t="str">
        <f t="shared" si="13"/>
        <v>-</v>
      </c>
      <c r="AV92" s="358"/>
      <c r="AW92" s="388"/>
      <c r="AX92" s="358"/>
      <c r="AY92" s="370"/>
      <c r="AZ92" s="340">
        <v>1310</v>
      </c>
      <c r="BA92" s="328">
        <f t="shared" si="44"/>
        <v>3.7212984956452866E-2</v>
      </c>
      <c r="BB92" s="340"/>
      <c r="BC92" s="328"/>
    </row>
    <row r="93" spans="1:55" s="102" customFormat="1" ht="13.5" customHeight="1">
      <c r="A93" s="361"/>
      <c r="B93" s="10" t="s">
        <v>14</v>
      </c>
      <c r="C93" s="340">
        <v>1014409</v>
      </c>
      <c r="D93" s="328">
        <f t="shared" si="51"/>
        <v>-9.1872066730805859E-3</v>
      </c>
      <c r="E93" s="110"/>
      <c r="F93" s="340">
        <v>84014</v>
      </c>
      <c r="G93" s="328">
        <v>-0.58299999999999996</v>
      </c>
      <c r="H93" s="340">
        <v>384900</v>
      </c>
      <c r="I93" s="328">
        <f t="shared" ref="I93:I115" si="55">(H93-H81)/H81</f>
        <v>9.5956719817767655E-2</v>
      </c>
      <c r="J93" s="340">
        <v>38488</v>
      </c>
      <c r="K93" s="328">
        <f t="shared" si="47"/>
        <v>-5.4720502996365106E-2</v>
      </c>
      <c r="L93" s="3">
        <v>79706</v>
      </c>
      <c r="M93" s="328">
        <f t="shared" si="42"/>
        <v>0.79328188629153829</v>
      </c>
      <c r="N93" s="55">
        <v>67289</v>
      </c>
      <c r="O93" s="328">
        <f t="shared" si="48"/>
        <v>0.1895661704911078</v>
      </c>
      <c r="P93" s="36">
        <v>83827</v>
      </c>
      <c r="Q93" s="328">
        <f t="shared" ref="Q93:Q124" si="56">(P93-P81)/P81</f>
        <v>0.18812540748929898</v>
      </c>
      <c r="R93" s="340">
        <v>20413</v>
      </c>
      <c r="S93" s="328">
        <v>5.8000000000000003E-2</v>
      </c>
      <c r="T93" s="36">
        <v>31975</v>
      </c>
      <c r="U93" s="27">
        <f t="shared" ref="U93:U125" si="57">(T93-T81)/T81</f>
        <v>0.26178919537508388</v>
      </c>
      <c r="V93" s="340">
        <v>33736</v>
      </c>
      <c r="W93" s="43">
        <f t="shared" si="45"/>
        <v>4.9233353030821388E-2</v>
      </c>
      <c r="X93" s="3">
        <v>19599</v>
      </c>
      <c r="Y93" s="328">
        <f t="shared" si="49"/>
        <v>-2.2347483413977187E-2</v>
      </c>
      <c r="Z93" s="340">
        <v>24317</v>
      </c>
      <c r="AA93" s="328">
        <f t="shared" si="52"/>
        <v>1.1480387671061854E-2</v>
      </c>
      <c r="AB93" s="363"/>
      <c r="AC93" s="377"/>
      <c r="AD93" s="36">
        <v>2024</v>
      </c>
      <c r="AE93" s="328">
        <f t="shared" si="53"/>
        <v>0.25325077399380813</v>
      </c>
      <c r="AF93" s="3">
        <v>15305</v>
      </c>
      <c r="AG93" s="328">
        <f t="shared" si="31"/>
        <v>0.24228896103896103</v>
      </c>
      <c r="AH93" s="363"/>
      <c r="AI93" s="379"/>
      <c r="AJ93" s="363"/>
      <c r="AK93" s="379"/>
      <c r="AL93" s="349">
        <v>1551</v>
      </c>
      <c r="AM93" s="328">
        <f t="shared" si="50"/>
        <v>0.1346013167520117</v>
      </c>
      <c r="AN93" s="36">
        <v>2300</v>
      </c>
      <c r="AO93" s="328">
        <f t="shared" si="39"/>
        <v>-0.1785714285714286</v>
      </c>
      <c r="AP93" s="340">
        <v>3031</v>
      </c>
      <c r="AQ93" s="27">
        <f t="shared" si="36"/>
        <v>-0.38668555240793201</v>
      </c>
      <c r="AR93" s="340">
        <v>328</v>
      </c>
      <c r="AS93" s="328">
        <f t="shared" si="54"/>
        <v>0.32793522267206476</v>
      </c>
      <c r="AT93" s="36">
        <v>58</v>
      </c>
      <c r="AU93" s="323" t="str">
        <f t="shared" si="13"/>
        <v>-</v>
      </c>
      <c r="AV93" s="358"/>
      <c r="AW93" s="388"/>
      <c r="AX93" s="358"/>
      <c r="AY93" s="370"/>
      <c r="AZ93" s="340">
        <v>821</v>
      </c>
      <c r="BA93" s="328">
        <f t="shared" si="44"/>
        <v>0.94089834515366433</v>
      </c>
      <c r="BB93" s="340"/>
      <c r="BC93" s="328"/>
    </row>
    <row r="94" spans="1:55" s="102" customFormat="1" ht="13.5" customHeight="1">
      <c r="A94" s="361"/>
      <c r="B94" s="10" t="s">
        <v>15</v>
      </c>
      <c r="C94" s="340">
        <v>1053658</v>
      </c>
      <c r="D94" s="328">
        <f t="shared" si="51"/>
        <v>5.619603908191384E-2</v>
      </c>
      <c r="E94" s="110"/>
      <c r="F94" s="340">
        <v>103817</v>
      </c>
      <c r="G94" s="328">
        <f t="shared" ref="G94:G114" si="58">(F94-F82)/F82</f>
        <v>-0.42030175109443402</v>
      </c>
      <c r="H94" s="340">
        <v>377900</v>
      </c>
      <c r="I94" s="328">
        <f t="shared" si="55"/>
        <v>0.10821114369501467</v>
      </c>
      <c r="J94" s="340">
        <v>39407</v>
      </c>
      <c r="K94" s="328">
        <f t="shared" si="47"/>
        <v>0.11168472128187767</v>
      </c>
      <c r="L94" s="3">
        <v>76993</v>
      </c>
      <c r="M94" s="328">
        <f t="shared" si="42"/>
        <v>0.73197012642281911</v>
      </c>
      <c r="N94" s="55">
        <v>76262</v>
      </c>
      <c r="O94" s="328">
        <f t="shared" si="48"/>
        <v>0.40702201066400989</v>
      </c>
      <c r="P94" s="36">
        <v>79869</v>
      </c>
      <c r="Q94" s="328">
        <f t="shared" si="56"/>
        <v>0.3732161892644682</v>
      </c>
      <c r="R94" s="340">
        <v>20161</v>
      </c>
      <c r="S94" s="328">
        <f t="shared" ref="S94:S114" si="59">(R94-R82)/R82</f>
        <v>0.18433883569288609</v>
      </c>
      <c r="T94" s="36">
        <v>31114</v>
      </c>
      <c r="U94" s="27">
        <f t="shared" si="57"/>
        <v>0.45855990999437463</v>
      </c>
      <c r="V94" s="340">
        <v>34233</v>
      </c>
      <c r="W94" s="43">
        <f t="shared" si="45"/>
        <v>0.14018784972022383</v>
      </c>
      <c r="X94" s="3">
        <v>19086</v>
      </c>
      <c r="Y94" s="328">
        <f t="shared" si="49"/>
        <v>-3.5476046088538493E-2</v>
      </c>
      <c r="Z94" s="340">
        <v>25475</v>
      </c>
      <c r="AA94" s="328">
        <f t="shared" si="52"/>
        <v>5.8547328180835967E-2</v>
      </c>
      <c r="AB94" s="363"/>
      <c r="AC94" s="377"/>
      <c r="AD94" s="36">
        <v>2585</v>
      </c>
      <c r="AE94" s="328">
        <f t="shared" si="53"/>
        <v>0.35198744769874479</v>
      </c>
      <c r="AF94" s="3">
        <v>13678</v>
      </c>
      <c r="AG94" s="328">
        <f t="shared" si="31"/>
        <v>0.34163805787150564</v>
      </c>
      <c r="AH94" s="363"/>
      <c r="AI94" s="379"/>
      <c r="AJ94" s="363"/>
      <c r="AK94" s="379"/>
      <c r="AL94" s="349">
        <v>1759</v>
      </c>
      <c r="AM94" s="328">
        <f t="shared" si="50"/>
        <v>0.27556200145032639</v>
      </c>
      <c r="AN94" s="36">
        <v>2100</v>
      </c>
      <c r="AO94" s="328">
        <f t="shared" si="39"/>
        <v>-0.30000000000000004</v>
      </c>
      <c r="AP94" s="340">
        <v>1869</v>
      </c>
      <c r="AQ94" s="27">
        <f t="shared" si="36"/>
        <v>0.23203691496374423</v>
      </c>
      <c r="AR94" s="343">
        <v>369</v>
      </c>
      <c r="AS94" s="328">
        <f t="shared" si="54"/>
        <v>0.21782178217821782</v>
      </c>
      <c r="AT94" s="36">
        <v>0</v>
      </c>
      <c r="AU94" s="323" t="str">
        <f t="shared" ref="AU94:AU157" si="60">IFERROR(AT94/AT82-1,"-")</f>
        <v>-</v>
      </c>
      <c r="AV94" s="358"/>
      <c r="AW94" s="388"/>
      <c r="AX94" s="358"/>
      <c r="AY94" s="370"/>
      <c r="AZ94" s="340">
        <v>678</v>
      </c>
      <c r="BA94" s="328">
        <f t="shared" si="44"/>
        <v>0.3587174348697395</v>
      </c>
      <c r="BB94" s="340"/>
      <c r="BC94" s="328"/>
    </row>
    <row r="95" spans="1:55" s="102" customFormat="1" ht="13.5" customHeight="1">
      <c r="A95" s="361"/>
      <c r="B95" s="10" t="s">
        <v>16</v>
      </c>
      <c r="C95" s="340">
        <v>1241629</v>
      </c>
      <c r="D95" s="328">
        <f t="shared" si="51"/>
        <v>1.4632396383822155E-2</v>
      </c>
      <c r="E95" s="110"/>
      <c r="F95" s="340">
        <v>140053</v>
      </c>
      <c r="G95" s="328">
        <f t="shared" si="58"/>
        <v>-0.40678633752943766</v>
      </c>
      <c r="H95" s="340">
        <v>395400</v>
      </c>
      <c r="I95" s="328">
        <f t="shared" si="55"/>
        <v>2.1441487987600105E-2</v>
      </c>
      <c r="J95" s="340">
        <v>38948</v>
      </c>
      <c r="K95" s="328">
        <f t="shared" si="47"/>
        <v>5.7593613381486497E-2</v>
      </c>
      <c r="L95" s="3">
        <v>95806</v>
      </c>
      <c r="M95" s="328">
        <f t="shared" si="42"/>
        <v>0.51318823640900901</v>
      </c>
      <c r="N95" s="55">
        <v>93899</v>
      </c>
      <c r="O95" s="328">
        <f t="shared" si="48"/>
        <v>0.29104508393944806</v>
      </c>
      <c r="P95" s="36">
        <v>89604</v>
      </c>
      <c r="Q95" s="328">
        <f t="shared" si="56"/>
        <v>0.17882937995816395</v>
      </c>
      <c r="R95" s="340">
        <v>17752</v>
      </c>
      <c r="S95" s="328">
        <f t="shared" si="59"/>
        <v>3.3775914279058933E-2</v>
      </c>
      <c r="T95" s="36">
        <v>35337</v>
      </c>
      <c r="U95" s="27">
        <f t="shared" si="57"/>
        <v>0.23599160545645331</v>
      </c>
      <c r="V95" s="340">
        <v>40587</v>
      </c>
      <c r="W95" s="43">
        <f t="shared" si="45"/>
        <v>0.24252257768253482</v>
      </c>
      <c r="X95" s="3">
        <v>29200</v>
      </c>
      <c r="Y95" s="328">
        <f t="shared" si="49"/>
        <v>-4.2622950819672156E-2</v>
      </c>
      <c r="Z95" s="340">
        <v>28607</v>
      </c>
      <c r="AA95" s="328">
        <f t="shared" si="52"/>
        <v>6.1051147954452656E-2</v>
      </c>
      <c r="AB95" s="363"/>
      <c r="AC95" s="377"/>
      <c r="AD95" s="340">
        <v>3541</v>
      </c>
      <c r="AE95" s="328">
        <f t="shared" si="53"/>
        <v>0.25478384124734221</v>
      </c>
      <c r="AF95" s="3">
        <v>15702</v>
      </c>
      <c r="AG95" s="328">
        <f t="shared" si="31"/>
        <v>0.28179591836734696</v>
      </c>
      <c r="AH95" s="363">
        <f>AH208*0.226</f>
        <v>24561.68</v>
      </c>
      <c r="AI95" s="386">
        <f>(AH95/AH83-1)</f>
        <v>2.373020185570085E-2</v>
      </c>
      <c r="AJ95" s="363">
        <f>38183-AJ92-AJ89</f>
        <v>21983</v>
      </c>
      <c r="AK95" s="373">
        <f>(AJ95/AJ83-1)</f>
        <v>1.5006002400960394E-2</v>
      </c>
      <c r="AL95" s="349">
        <v>1973</v>
      </c>
      <c r="AM95" s="328">
        <f t="shared" si="50"/>
        <v>0.15110851808634762</v>
      </c>
      <c r="AN95" s="340">
        <v>2500</v>
      </c>
      <c r="AO95" s="328">
        <f t="shared" si="39"/>
        <v>-0.19354838709677424</v>
      </c>
      <c r="AP95" s="340">
        <v>1204</v>
      </c>
      <c r="AQ95" s="27">
        <f t="shared" si="36"/>
        <v>0.24251805985552122</v>
      </c>
      <c r="AR95" s="340">
        <v>707</v>
      </c>
      <c r="AS95" s="328">
        <f t="shared" si="54"/>
        <v>0.59593679458239279</v>
      </c>
      <c r="AT95" s="36">
        <v>70</v>
      </c>
      <c r="AU95" s="323">
        <f t="shared" si="60"/>
        <v>3.375</v>
      </c>
      <c r="AV95" s="358"/>
      <c r="AW95" s="388"/>
      <c r="AX95" s="358"/>
      <c r="AY95" s="370"/>
      <c r="AZ95" s="340">
        <v>1588</v>
      </c>
      <c r="BA95" s="328">
        <f t="shared" si="44"/>
        <v>0.23868954758190331</v>
      </c>
      <c r="BB95" s="340"/>
      <c r="BC95" s="328"/>
    </row>
    <row r="96" spans="1:55" s="102" customFormat="1" ht="13.5" customHeight="1">
      <c r="A96" s="361"/>
      <c r="B96" s="10" t="s">
        <v>17</v>
      </c>
      <c r="C96" s="340">
        <v>1247222</v>
      </c>
      <c r="D96" s="328">
        <f t="shared" si="51"/>
        <v>9.2899650574310814E-3</v>
      </c>
      <c r="E96" s="110"/>
      <c r="F96" s="340">
        <v>147030</v>
      </c>
      <c r="G96" s="328">
        <f t="shared" si="58"/>
        <v>-0.40445232945293702</v>
      </c>
      <c r="H96" s="340">
        <v>420300</v>
      </c>
      <c r="I96" s="328">
        <f t="shared" si="55"/>
        <v>9.6084554407878942E-3</v>
      </c>
      <c r="J96" s="340">
        <v>52072</v>
      </c>
      <c r="K96" s="328">
        <f t="shared" si="47"/>
        <v>0.23020223020223018</v>
      </c>
      <c r="L96" s="340">
        <v>112238</v>
      </c>
      <c r="M96" s="328">
        <f t="shared" si="42"/>
        <v>0.60942384352863577</v>
      </c>
      <c r="N96" s="55">
        <v>91750</v>
      </c>
      <c r="O96" s="328">
        <f t="shared" si="48"/>
        <v>0.34833276999720786</v>
      </c>
      <c r="P96" s="36">
        <v>104831</v>
      </c>
      <c r="Q96" s="328">
        <f t="shared" si="56"/>
        <v>0.16361234751529011</v>
      </c>
      <c r="R96" s="340">
        <v>21348</v>
      </c>
      <c r="S96" s="328">
        <f t="shared" si="59"/>
        <v>7.0934082472158128E-2</v>
      </c>
      <c r="T96" s="36">
        <v>45132</v>
      </c>
      <c r="U96" s="27">
        <f t="shared" si="57"/>
        <v>0.25119902414682155</v>
      </c>
      <c r="V96" s="340">
        <v>44364</v>
      </c>
      <c r="W96" s="43">
        <f t="shared" si="45"/>
        <v>0.29836986742368815</v>
      </c>
      <c r="X96" s="3">
        <v>29048</v>
      </c>
      <c r="Y96" s="328">
        <f t="shared" si="49"/>
        <v>7.1565589493876258E-2</v>
      </c>
      <c r="Z96" s="340">
        <v>26461</v>
      </c>
      <c r="AA96" s="328">
        <f t="shared" si="52"/>
        <v>-2.9167889638978539E-2</v>
      </c>
      <c r="AB96" s="238">
        <v>28765</v>
      </c>
      <c r="AC96" s="350"/>
      <c r="AD96" s="340">
        <v>3418</v>
      </c>
      <c r="AE96" s="328">
        <f t="shared" si="53"/>
        <v>0.16456558773424201</v>
      </c>
      <c r="AF96" s="3">
        <v>14420</v>
      </c>
      <c r="AG96" s="328">
        <f t="shared" si="31"/>
        <v>0.28154994667614647</v>
      </c>
      <c r="AH96" s="363"/>
      <c r="AI96" s="386"/>
      <c r="AJ96" s="363"/>
      <c r="AK96" s="373"/>
      <c r="AL96" s="349">
        <v>1827</v>
      </c>
      <c r="AM96" s="328">
        <f t="shared" si="50"/>
        <v>5.9744779582366681E-2</v>
      </c>
      <c r="AN96" s="340">
        <v>2200</v>
      </c>
      <c r="AO96" s="328">
        <f t="shared" si="39"/>
        <v>0.15789473684210531</v>
      </c>
      <c r="AP96" s="340">
        <v>1051</v>
      </c>
      <c r="AQ96" s="27">
        <f t="shared" si="36"/>
        <v>0.11452810180275708</v>
      </c>
      <c r="AR96" s="343">
        <v>462</v>
      </c>
      <c r="AS96" s="328">
        <f t="shared" si="54"/>
        <v>1.3157894736842105E-2</v>
      </c>
      <c r="AT96" s="36">
        <v>87</v>
      </c>
      <c r="AU96" s="323" t="str">
        <f t="shared" si="60"/>
        <v>-</v>
      </c>
      <c r="AV96" s="358"/>
      <c r="AW96" s="388"/>
      <c r="AX96" s="358"/>
      <c r="AY96" s="370"/>
      <c r="AZ96" s="340">
        <v>1208</v>
      </c>
      <c r="BA96" s="328">
        <f t="shared" si="44"/>
        <v>-0.10716925351071693</v>
      </c>
      <c r="BB96" s="340"/>
      <c r="BC96" s="328"/>
    </row>
    <row r="97" spans="1:55" s="102" customFormat="1" ht="13.5" customHeight="1">
      <c r="A97" s="361"/>
      <c r="B97" s="10" t="s">
        <v>18</v>
      </c>
      <c r="C97" s="340">
        <v>1013507</v>
      </c>
      <c r="D97" s="328">
        <f t="shared" si="51"/>
        <v>3.7902604126053798E-4</v>
      </c>
      <c r="E97" s="110"/>
      <c r="F97" s="340">
        <v>122436</v>
      </c>
      <c r="G97" s="328">
        <f t="shared" si="58"/>
        <v>-0.36880525840958889</v>
      </c>
      <c r="H97" s="340">
        <v>336100</v>
      </c>
      <c r="I97" s="328">
        <f t="shared" si="55"/>
        <v>3.4472145275469372E-2</v>
      </c>
      <c r="J97" s="340">
        <v>23449</v>
      </c>
      <c r="K97" s="328">
        <f t="shared" si="47"/>
        <v>-0.30749239538111695</v>
      </c>
      <c r="L97" s="340">
        <v>74198</v>
      </c>
      <c r="M97" s="328">
        <f t="shared" si="42"/>
        <v>0.25444647325353353</v>
      </c>
      <c r="N97" s="55">
        <v>71683</v>
      </c>
      <c r="O97" s="328">
        <f t="shared" si="48"/>
        <v>0.24410774410774416</v>
      </c>
      <c r="P97" s="36">
        <v>72652</v>
      </c>
      <c r="Q97" s="328">
        <f t="shared" si="56"/>
        <v>-2.660843002224068E-2</v>
      </c>
      <c r="R97" s="340">
        <v>17996</v>
      </c>
      <c r="S97" s="328">
        <f t="shared" si="59"/>
        <v>2.3951428730574278E-3</v>
      </c>
      <c r="T97" s="36">
        <v>26677</v>
      </c>
      <c r="U97" s="27">
        <f t="shared" si="57"/>
        <v>-9.4927905004240878E-2</v>
      </c>
      <c r="V97" s="340">
        <v>30112</v>
      </c>
      <c r="W97" s="43">
        <f t="shared" si="45"/>
        <v>0.17400288510273304</v>
      </c>
      <c r="X97" s="3">
        <v>18150</v>
      </c>
      <c r="Y97" s="328">
        <f t="shared" si="49"/>
        <v>4.961832061068705E-2</v>
      </c>
      <c r="Z97" s="340">
        <v>21590</v>
      </c>
      <c r="AA97" s="328">
        <f t="shared" si="52"/>
        <v>0.13901345291479816</v>
      </c>
      <c r="AB97" s="238">
        <v>19836</v>
      </c>
      <c r="AC97" s="239">
        <f>AB97/AB85-1</f>
        <v>0.1927124045457278</v>
      </c>
      <c r="AD97" s="340">
        <v>2341</v>
      </c>
      <c r="AE97" s="328">
        <f t="shared" si="53"/>
        <v>7.4346030289123455E-2</v>
      </c>
      <c r="AF97" s="3">
        <v>12891</v>
      </c>
      <c r="AG97" s="328">
        <f t="shared" si="31"/>
        <v>0.27975776829147225</v>
      </c>
      <c r="AH97" s="363"/>
      <c r="AI97" s="386"/>
      <c r="AJ97" s="363"/>
      <c r="AK97" s="373"/>
      <c r="AL97" s="349">
        <v>1487</v>
      </c>
      <c r="AM97" s="328">
        <f t="shared" si="50"/>
        <v>0.16081186572989847</v>
      </c>
      <c r="AN97" s="340">
        <v>2300</v>
      </c>
      <c r="AO97" s="328">
        <f t="shared" si="39"/>
        <v>-4.166666666666663E-2</v>
      </c>
      <c r="AP97" s="340">
        <v>1893</v>
      </c>
      <c r="AQ97" s="27">
        <f t="shared" si="36"/>
        <v>0.52292839903459365</v>
      </c>
      <c r="AR97" s="343">
        <v>281</v>
      </c>
      <c r="AS97" s="328">
        <f t="shared" si="54"/>
        <v>0.20600858369098712</v>
      </c>
      <c r="AT97" s="36">
        <v>25</v>
      </c>
      <c r="AU97" s="323">
        <f t="shared" si="60"/>
        <v>-0.67532467532467533</v>
      </c>
      <c r="AV97" s="358"/>
      <c r="AW97" s="388"/>
      <c r="AX97" s="358"/>
      <c r="AY97" s="370"/>
      <c r="AZ97" s="340">
        <v>707</v>
      </c>
      <c r="BA97" s="328">
        <f t="shared" si="44"/>
        <v>-0.29370629370629375</v>
      </c>
      <c r="BB97" s="340"/>
      <c r="BC97" s="328"/>
    </row>
    <row r="98" spans="1:55" s="102" customFormat="1" ht="13.5" customHeight="1">
      <c r="A98" s="361"/>
      <c r="B98" s="10" t="s">
        <v>19</v>
      </c>
      <c r="C98" s="340">
        <v>1032589</v>
      </c>
      <c r="D98" s="328">
        <f t="shared" si="51"/>
        <v>-2.178136969119376E-2</v>
      </c>
      <c r="E98" s="110"/>
      <c r="F98" s="340">
        <v>132259</v>
      </c>
      <c r="G98" s="328">
        <f t="shared" si="58"/>
        <v>-0.31765112547657987</v>
      </c>
      <c r="H98" s="340">
        <v>368300</v>
      </c>
      <c r="I98" s="328">
        <f t="shared" si="55"/>
        <v>-1.2335746849021185E-2</v>
      </c>
      <c r="J98" s="340">
        <v>47888</v>
      </c>
      <c r="K98" s="328">
        <f t="shared" si="47"/>
        <v>0.22172615251167183</v>
      </c>
      <c r="L98" s="340">
        <v>74602</v>
      </c>
      <c r="M98" s="328">
        <f t="shared" si="42"/>
        <v>4.0227561108244908E-2</v>
      </c>
      <c r="N98" s="55">
        <v>69962</v>
      </c>
      <c r="O98" s="328">
        <f t="shared" si="48"/>
        <v>0.16620826457301918</v>
      </c>
      <c r="P98" s="36">
        <v>76859</v>
      </c>
      <c r="Q98" s="328">
        <f t="shared" si="56"/>
        <v>0.15636566063852195</v>
      </c>
      <c r="R98" s="340">
        <v>17859</v>
      </c>
      <c r="S98" s="328">
        <f t="shared" si="59"/>
        <v>4.4202771443606383E-2</v>
      </c>
      <c r="T98" s="36">
        <v>27391</v>
      </c>
      <c r="U98" s="27">
        <f t="shared" si="57"/>
        <v>0.24896265560165975</v>
      </c>
      <c r="V98" s="340">
        <v>33594</v>
      </c>
      <c r="W98" s="43">
        <f t="shared" si="45"/>
        <v>0.15869347773600526</v>
      </c>
      <c r="X98" s="3">
        <v>20263</v>
      </c>
      <c r="Y98" s="328">
        <f t="shared" si="49"/>
        <v>0.35601954092217092</v>
      </c>
      <c r="Z98" s="340">
        <v>25507</v>
      </c>
      <c r="AA98" s="328">
        <f t="shared" si="52"/>
        <v>1.9464428457234284E-2</v>
      </c>
      <c r="AB98" s="238">
        <v>26237</v>
      </c>
      <c r="AC98" s="365">
        <f>(SUM(AB98:AB100)/AB86-1)</f>
        <v>0.15966703123101222</v>
      </c>
      <c r="AD98" s="340">
        <v>2751</v>
      </c>
      <c r="AE98" s="328">
        <f t="shared" si="53"/>
        <v>0.27479147358665434</v>
      </c>
      <c r="AF98" s="3">
        <v>13845</v>
      </c>
      <c r="AG98" s="328">
        <f t="shared" si="31"/>
        <v>0.21596697698928508</v>
      </c>
      <c r="AH98" s="363">
        <f>AH208*0.262</f>
        <v>28474.16</v>
      </c>
      <c r="AI98" s="386">
        <f>(AH98/AH86-1)</f>
        <v>0.37910819269162976</v>
      </c>
      <c r="AJ98" s="363">
        <f>43994-AJ95-AJ92-AJ89</f>
        <v>5811</v>
      </c>
      <c r="AK98" s="373">
        <f>(AJ98/AJ86-1)</f>
        <v>6.565193471483588E-2</v>
      </c>
      <c r="AL98" s="349">
        <v>1718</v>
      </c>
      <c r="AM98" s="328">
        <f t="shared" si="50"/>
        <v>3.8066465256797688E-2</v>
      </c>
      <c r="AN98" s="340">
        <v>2300</v>
      </c>
      <c r="AO98" s="328">
        <f t="shared" si="39"/>
        <v>-0.28125</v>
      </c>
      <c r="AP98" s="340">
        <v>4451</v>
      </c>
      <c r="AQ98" s="27">
        <f t="shared" si="36"/>
        <v>8.508044856167718E-2</v>
      </c>
      <c r="AR98" s="340">
        <v>547</v>
      </c>
      <c r="AS98" s="328">
        <f t="shared" si="54"/>
        <v>1.4419642857142858</v>
      </c>
      <c r="AT98" s="36">
        <v>0</v>
      </c>
      <c r="AU98" s="323" t="str">
        <f t="shared" si="60"/>
        <v>-</v>
      </c>
      <c r="AV98" s="358"/>
      <c r="AW98" s="388"/>
      <c r="AX98" s="358"/>
      <c r="AY98" s="370"/>
      <c r="AZ98" s="340">
        <v>1827</v>
      </c>
      <c r="BA98" s="328">
        <f t="shared" si="44"/>
        <v>0.2939093484419264</v>
      </c>
      <c r="BB98" s="340"/>
      <c r="BC98" s="328"/>
    </row>
    <row r="99" spans="1:55" s="102" customFormat="1" ht="13.5" customHeight="1">
      <c r="A99" s="361"/>
      <c r="B99" s="10" t="s">
        <v>20</v>
      </c>
      <c r="C99" s="340">
        <v>974255</v>
      </c>
      <c r="D99" s="328">
        <f t="shared" si="51"/>
        <v>-3.0497501248878001E-2</v>
      </c>
      <c r="E99" s="110"/>
      <c r="F99" s="340">
        <v>134009</v>
      </c>
      <c r="G99" s="328">
        <f t="shared" si="58"/>
        <v>-0.32059276834783312</v>
      </c>
      <c r="H99" s="340">
        <v>307500</v>
      </c>
      <c r="I99" s="328">
        <f t="shared" si="55"/>
        <v>-3.4839924670433148E-2</v>
      </c>
      <c r="J99" s="340">
        <v>54729</v>
      </c>
      <c r="K99" s="328">
        <f t="shared" si="47"/>
        <v>0.19503460925388127</v>
      </c>
      <c r="L99" s="340">
        <v>61784</v>
      </c>
      <c r="M99" s="328">
        <f t="shared" si="42"/>
        <v>-0.20070376982586871</v>
      </c>
      <c r="N99" s="55">
        <v>82248</v>
      </c>
      <c r="O99" s="328">
        <f t="shared" si="48"/>
        <v>0.22042348611873641</v>
      </c>
      <c r="P99" s="36">
        <v>81146</v>
      </c>
      <c r="Q99" s="328">
        <f t="shared" si="56"/>
        <v>8.4187320462288731E-2</v>
      </c>
      <c r="R99" s="340">
        <v>20878</v>
      </c>
      <c r="S99" s="328">
        <f t="shared" si="59"/>
        <v>6.8912553757935702E-2</v>
      </c>
      <c r="T99" s="36">
        <v>30381</v>
      </c>
      <c r="U99" s="27">
        <f t="shared" si="57"/>
        <v>0.13226744186046513</v>
      </c>
      <c r="V99" s="340">
        <v>33145</v>
      </c>
      <c r="W99" s="43">
        <f t="shared" si="45"/>
        <v>0.19175176182942616</v>
      </c>
      <c r="X99" s="3">
        <v>24269</v>
      </c>
      <c r="Y99" s="328">
        <f t="shared" si="49"/>
        <v>0.10313636363636358</v>
      </c>
      <c r="Z99" s="340">
        <v>28643</v>
      </c>
      <c r="AA99" s="328">
        <f t="shared" si="52"/>
        <v>0.24431990963986272</v>
      </c>
      <c r="AB99" s="238">
        <v>31304</v>
      </c>
      <c r="AC99" s="365"/>
      <c r="AD99" s="340">
        <v>2640</v>
      </c>
      <c r="AE99" s="328">
        <f t="shared" si="53"/>
        <v>0.14533622559652937</v>
      </c>
      <c r="AF99" s="3">
        <v>8273</v>
      </c>
      <c r="AG99" s="328">
        <f t="shared" si="31"/>
        <v>-4.6669739571329798E-2</v>
      </c>
      <c r="AH99" s="363"/>
      <c r="AI99" s="386"/>
      <c r="AJ99" s="363"/>
      <c r="AK99" s="373"/>
      <c r="AL99" s="349">
        <v>2148</v>
      </c>
      <c r="AM99" s="328">
        <f t="shared" si="50"/>
        <v>0.10040983606557385</v>
      </c>
      <c r="AN99" s="340">
        <v>2500</v>
      </c>
      <c r="AO99" s="328">
        <f t="shared" si="39"/>
        <v>8.6956521739130377E-2</v>
      </c>
      <c r="AP99" s="340">
        <v>3919</v>
      </c>
      <c r="AQ99" s="27">
        <f t="shared" si="36"/>
        <v>5.3873781426372336E-3</v>
      </c>
      <c r="AR99" s="340">
        <v>473</v>
      </c>
      <c r="AS99" s="328">
        <f t="shared" si="54"/>
        <v>3.2751091703056769E-2</v>
      </c>
      <c r="AT99" s="36">
        <v>0</v>
      </c>
      <c r="AU99" s="323" t="str">
        <f t="shared" si="60"/>
        <v>-</v>
      </c>
      <c r="AV99" s="358"/>
      <c r="AW99" s="388"/>
      <c r="AX99" s="358"/>
      <c r="AY99" s="370"/>
      <c r="AZ99" s="340">
        <v>1788</v>
      </c>
      <c r="BA99" s="328">
        <f t="shared" si="44"/>
        <v>0.11263223397635347</v>
      </c>
      <c r="BB99" s="340"/>
      <c r="BC99" s="328"/>
    </row>
    <row r="100" spans="1:55" s="102" customFormat="1" ht="13.5" customHeight="1">
      <c r="A100" s="362"/>
      <c r="B100" s="29" t="s">
        <v>21</v>
      </c>
      <c r="C100" s="340">
        <v>1020648</v>
      </c>
      <c r="D100" s="334">
        <f t="shared" si="51"/>
        <v>-7.6363679084575709E-4</v>
      </c>
      <c r="E100" s="110"/>
      <c r="F100" s="340">
        <v>141536</v>
      </c>
      <c r="G100" s="334">
        <f t="shared" si="58"/>
        <v>-0.30108440160388728</v>
      </c>
      <c r="H100" s="340">
        <v>293400</v>
      </c>
      <c r="I100" s="334">
        <f t="shared" si="55"/>
        <v>-4.7489823609226595E-3</v>
      </c>
      <c r="J100" s="340">
        <v>52928</v>
      </c>
      <c r="K100" s="334">
        <f t="shared" si="47"/>
        <v>0.16251180566232515</v>
      </c>
      <c r="L100" s="340">
        <v>72295</v>
      </c>
      <c r="M100" s="328">
        <f t="shared" si="42"/>
        <v>-0.11584135409150391</v>
      </c>
      <c r="N100" s="165">
        <v>86093</v>
      </c>
      <c r="O100" s="334">
        <f t="shared" si="48"/>
        <v>5.9932286857494521E-2</v>
      </c>
      <c r="P100" s="36">
        <v>98281</v>
      </c>
      <c r="Q100" s="334">
        <f t="shared" si="56"/>
        <v>9.7363807907459715E-2</v>
      </c>
      <c r="R100" s="340">
        <v>20802</v>
      </c>
      <c r="S100" s="334">
        <f t="shared" si="59"/>
        <v>0.1326980669752246</v>
      </c>
      <c r="T100" s="36">
        <v>38505</v>
      </c>
      <c r="U100" s="32">
        <f t="shared" si="57"/>
        <v>0.14004441154700223</v>
      </c>
      <c r="V100" s="340">
        <v>29605</v>
      </c>
      <c r="W100" s="44">
        <f t="shared" si="45"/>
        <v>0.17247524752475246</v>
      </c>
      <c r="X100" s="340">
        <v>25374</v>
      </c>
      <c r="Y100" s="334">
        <f t="shared" si="49"/>
        <v>0.20011351274653544</v>
      </c>
      <c r="Z100" s="340">
        <v>24545</v>
      </c>
      <c r="AA100" s="328">
        <f t="shared" si="52"/>
        <v>0.13929632380245072</v>
      </c>
      <c r="AB100" s="240">
        <v>37888</v>
      </c>
      <c r="AC100" s="366"/>
      <c r="AD100" s="340">
        <v>3450</v>
      </c>
      <c r="AE100" s="334">
        <f t="shared" si="53"/>
        <v>0.49674620390455537</v>
      </c>
      <c r="AF100" s="3">
        <v>8808</v>
      </c>
      <c r="AG100" s="334">
        <f t="shared" si="31"/>
        <v>0.18006430868167203</v>
      </c>
      <c r="AH100" s="375"/>
      <c r="AI100" s="386"/>
      <c r="AJ100" s="375"/>
      <c r="AK100" s="373"/>
      <c r="AL100" s="33">
        <v>2358</v>
      </c>
      <c r="AM100" s="334">
        <f t="shared" si="50"/>
        <v>0.11806543385490764</v>
      </c>
      <c r="AN100" s="340">
        <v>1400</v>
      </c>
      <c r="AO100" s="334">
        <f t="shared" si="39"/>
        <v>0</v>
      </c>
      <c r="AP100" s="340">
        <v>2446</v>
      </c>
      <c r="AQ100" s="27">
        <f t="shared" si="36"/>
        <v>0.47527141133896267</v>
      </c>
      <c r="AR100" s="340">
        <v>400</v>
      </c>
      <c r="AS100" s="328">
        <f t="shared" si="54"/>
        <v>-5.6603773584905662E-2</v>
      </c>
      <c r="AT100" s="36">
        <v>0</v>
      </c>
      <c r="AU100" s="324" t="str">
        <f t="shared" si="60"/>
        <v>-</v>
      </c>
      <c r="AV100" s="359"/>
      <c r="AW100" s="389"/>
      <c r="AX100" s="359"/>
      <c r="AY100" s="371"/>
      <c r="AZ100" s="340">
        <v>1711</v>
      </c>
      <c r="BA100" s="334">
        <f t="shared" si="44"/>
        <v>0.17756366139022717</v>
      </c>
      <c r="BB100" s="340"/>
      <c r="BC100" s="334"/>
    </row>
    <row r="101" spans="1:55" s="102" customFormat="1" ht="13.5" customHeight="1">
      <c r="A101" s="360" t="s">
        <v>323</v>
      </c>
      <c r="B101" s="2" t="s">
        <v>309</v>
      </c>
      <c r="C101" s="17">
        <v>1200782</v>
      </c>
      <c r="D101" s="328">
        <f t="shared" si="51"/>
        <v>-5.3016268837632601E-2</v>
      </c>
      <c r="E101" s="110"/>
      <c r="F101" s="17">
        <v>173000</v>
      </c>
      <c r="G101" s="330">
        <f t="shared" si="58"/>
        <v>-0.35536278542896321</v>
      </c>
      <c r="H101" s="17">
        <v>297800</v>
      </c>
      <c r="I101" s="330">
        <f t="shared" si="55"/>
        <v>-7.858910891089109E-2</v>
      </c>
      <c r="J101" s="17">
        <v>60624</v>
      </c>
      <c r="K101" s="330">
        <f t="shared" si="47"/>
        <v>0.17048306753678033</v>
      </c>
      <c r="L101" s="16">
        <v>100202</v>
      </c>
      <c r="M101" s="330">
        <f t="shared" si="42"/>
        <v>-0.1395276942893946</v>
      </c>
      <c r="N101" s="39">
        <v>102166</v>
      </c>
      <c r="O101" s="328">
        <f t="shared" si="48"/>
        <v>0.10750252035252417</v>
      </c>
      <c r="P101" s="39">
        <v>110448</v>
      </c>
      <c r="Q101" s="328">
        <f t="shared" si="56"/>
        <v>7.7058100754783213E-2</v>
      </c>
      <c r="R101" s="17">
        <v>25760</v>
      </c>
      <c r="S101" s="328">
        <f t="shared" si="59"/>
        <v>5.9384767231452543E-2</v>
      </c>
      <c r="T101" s="39">
        <v>46176</v>
      </c>
      <c r="U101" s="27">
        <f t="shared" si="57"/>
        <v>9.6114131079830037E-2</v>
      </c>
      <c r="V101" s="17">
        <v>45933</v>
      </c>
      <c r="W101" s="45">
        <f t="shared" si="45"/>
        <v>0.11840759678597516</v>
      </c>
      <c r="X101" s="17">
        <v>29740</v>
      </c>
      <c r="Y101" s="330">
        <f t="shared" ref="Y101:Y120" si="61">(X101-X89)/X89</f>
        <v>6.2332559385604572E-2</v>
      </c>
      <c r="Z101" s="17">
        <v>29758</v>
      </c>
      <c r="AA101" s="330">
        <f t="shared" si="52"/>
        <v>8.4791484397783501E-2</v>
      </c>
      <c r="AB101" s="364">
        <v>256315</v>
      </c>
      <c r="AC101" s="376">
        <f>AB101/AB89-1</f>
        <v>0.28944058758426405</v>
      </c>
      <c r="AD101" s="364">
        <v>53829</v>
      </c>
      <c r="AE101" s="376">
        <f>(AD101/AD208-1)</f>
        <v>0.55095513873282043</v>
      </c>
      <c r="AF101" s="16">
        <v>12578</v>
      </c>
      <c r="AG101" s="328">
        <f t="shared" si="31"/>
        <v>-4.2114081181935874E-2</v>
      </c>
      <c r="AH101" s="374">
        <v>109469</v>
      </c>
      <c r="AI101" s="380">
        <f>AH101/SUM(AH89:AH100)-1</f>
        <v>7.2598454177401628E-3</v>
      </c>
      <c r="AJ101" s="363">
        <v>5078</v>
      </c>
      <c r="AK101" s="372">
        <f>(AJ101/AJ89-1)</f>
        <v>-1.6082154621197442E-2</v>
      </c>
      <c r="AL101" s="21">
        <v>3853</v>
      </c>
      <c r="AM101" s="328">
        <f t="shared" si="50"/>
        <v>0.47737730061349692</v>
      </c>
      <c r="AN101" s="17">
        <v>4200</v>
      </c>
      <c r="AO101" s="330">
        <f>(AN101/AN89-1)</f>
        <v>-0.32258064516129037</v>
      </c>
      <c r="AP101" s="17">
        <v>930</v>
      </c>
      <c r="AQ101" s="20">
        <f t="shared" si="36"/>
        <v>-0.19410745233968807</v>
      </c>
      <c r="AR101" s="17">
        <v>897</v>
      </c>
      <c r="AS101" s="330">
        <f t="shared" si="54"/>
        <v>0.23383768913342504</v>
      </c>
      <c r="AT101" s="39">
        <v>0</v>
      </c>
      <c r="AU101" s="322" t="str">
        <f t="shared" si="60"/>
        <v>-</v>
      </c>
      <c r="AV101" s="364">
        <v>630</v>
      </c>
      <c r="AW101" s="387">
        <f>AV101/AV89-1</f>
        <v>0.54791154791154795</v>
      </c>
      <c r="AX101" s="364">
        <v>18225</v>
      </c>
      <c r="AY101" s="369">
        <f>AX101/AX89-1</f>
        <v>2.0493868637661672E-2</v>
      </c>
      <c r="AZ101" s="17">
        <v>2936</v>
      </c>
      <c r="BA101" s="330">
        <f t="shared" si="44"/>
        <v>7.9411764705882293E-2</v>
      </c>
      <c r="BB101" s="17"/>
      <c r="BC101" s="330"/>
    </row>
    <row r="102" spans="1:55" s="102" customFormat="1" ht="13.5" customHeight="1">
      <c r="A102" s="361"/>
      <c r="B102" s="10" t="s">
        <v>310</v>
      </c>
      <c r="C102" s="340">
        <v>1150334</v>
      </c>
      <c r="D102" s="328">
        <f t="shared" si="51"/>
        <v>5.3778393372101121E-2</v>
      </c>
      <c r="E102" s="110"/>
      <c r="F102" s="340">
        <v>169025</v>
      </c>
      <c r="G102" s="328">
        <f t="shared" si="58"/>
        <v>-0.27031169055430843</v>
      </c>
      <c r="H102" s="340">
        <v>336000</v>
      </c>
      <c r="I102" s="328">
        <f t="shared" si="55"/>
        <v>4.738154613466334E-2</v>
      </c>
      <c r="J102" s="340">
        <v>81220</v>
      </c>
      <c r="K102" s="328">
        <f t="shared" si="47"/>
        <v>0.60140384084545917</v>
      </c>
      <c r="L102" s="3">
        <v>102945</v>
      </c>
      <c r="M102" s="328">
        <f t="shared" si="42"/>
        <v>6.1748385899049074E-2</v>
      </c>
      <c r="N102" s="55">
        <v>89758</v>
      </c>
      <c r="O102" s="328">
        <f t="shared" si="48"/>
        <v>0.21922329833331067</v>
      </c>
      <c r="P102" s="36">
        <v>110751</v>
      </c>
      <c r="Q102" s="328">
        <f t="shared" si="56"/>
        <v>0.22245769727474421</v>
      </c>
      <c r="R102" s="340">
        <v>23284</v>
      </c>
      <c r="S102" s="328">
        <f t="shared" si="59"/>
        <v>4.0534713238464855E-3</v>
      </c>
      <c r="T102" s="36">
        <v>45441</v>
      </c>
      <c r="U102" s="27">
        <f t="shared" si="57"/>
        <v>0.1553188243669277</v>
      </c>
      <c r="V102" s="340">
        <v>45397</v>
      </c>
      <c r="W102" s="45">
        <f t="shared" si="45"/>
        <v>0.23327900027166532</v>
      </c>
      <c r="X102" s="340">
        <v>27922</v>
      </c>
      <c r="Y102" s="328">
        <f t="shared" si="61"/>
        <v>0.5389109347442681</v>
      </c>
      <c r="Z102" s="3">
        <v>30175</v>
      </c>
      <c r="AA102" s="328">
        <f t="shared" si="52"/>
        <v>0.22012858355909581</v>
      </c>
      <c r="AB102" s="358"/>
      <c r="AC102" s="377"/>
      <c r="AD102" s="358"/>
      <c r="AE102" s="377"/>
      <c r="AF102" s="3">
        <v>10718</v>
      </c>
      <c r="AG102" s="328">
        <f t="shared" si="31"/>
        <v>0.12253875157100963</v>
      </c>
      <c r="AH102" s="363"/>
      <c r="AI102" s="381"/>
      <c r="AJ102" s="363"/>
      <c r="AK102" s="373"/>
      <c r="AL102" s="349">
        <v>2639</v>
      </c>
      <c r="AM102" s="328">
        <f t="shared" si="50"/>
        <v>0.42880346507850575</v>
      </c>
      <c r="AN102" s="3">
        <v>5500</v>
      </c>
      <c r="AO102" s="328">
        <f t="shared" si="39"/>
        <v>0.34146341463414642</v>
      </c>
      <c r="AP102" s="3">
        <v>1600</v>
      </c>
      <c r="AQ102" s="27">
        <f t="shared" si="36"/>
        <v>0.39494333042720142</v>
      </c>
      <c r="AR102" s="340">
        <v>645</v>
      </c>
      <c r="AS102" s="328">
        <f t="shared" si="54"/>
        <v>0.59259259259259256</v>
      </c>
      <c r="AT102" s="6">
        <v>0</v>
      </c>
      <c r="AU102" s="323">
        <f t="shared" si="60"/>
        <v>-1</v>
      </c>
      <c r="AV102" s="358"/>
      <c r="AW102" s="388"/>
      <c r="AX102" s="358"/>
      <c r="AY102" s="370"/>
      <c r="AZ102" s="3">
        <v>2173</v>
      </c>
      <c r="BA102" s="328">
        <f t="shared" si="44"/>
        <v>0.31537530266343827</v>
      </c>
      <c r="BB102" s="3"/>
      <c r="BC102" s="328"/>
    </row>
    <row r="103" spans="1:55" s="102" customFormat="1" ht="13.5" customHeight="1">
      <c r="A103" s="361"/>
      <c r="B103" s="10" t="s">
        <v>12</v>
      </c>
      <c r="C103" s="340">
        <v>1018952</v>
      </c>
      <c r="D103" s="328">
        <f t="shared" si="51"/>
        <v>0.17296999864163906</v>
      </c>
      <c r="E103" s="110"/>
      <c r="F103" s="237">
        <v>150291</v>
      </c>
      <c r="G103" s="328">
        <f t="shared" si="58"/>
        <v>0.68637021577405999</v>
      </c>
      <c r="H103" s="340">
        <v>320400</v>
      </c>
      <c r="I103" s="328">
        <f t="shared" si="55"/>
        <v>3.756476683937824E-2</v>
      </c>
      <c r="J103" s="340">
        <v>64484</v>
      </c>
      <c r="K103" s="328">
        <f t="shared" si="47"/>
        <v>0.55525541459649808</v>
      </c>
      <c r="L103" s="3">
        <v>89463</v>
      </c>
      <c r="M103" s="328">
        <f t="shared" si="42"/>
        <v>0.18659062272033955</v>
      </c>
      <c r="N103" s="55">
        <v>73107</v>
      </c>
      <c r="O103" s="328">
        <f t="shared" si="48"/>
        <v>0.16915080761234602</v>
      </c>
      <c r="P103" s="36">
        <v>82981</v>
      </c>
      <c r="Q103" s="328">
        <f t="shared" si="56"/>
        <v>0.24986444149897577</v>
      </c>
      <c r="R103" s="340">
        <v>21571</v>
      </c>
      <c r="S103" s="328">
        <f t="shared" si="59"/>
        <v>0.10444933695151298</v>
      </c>
      <c r="T103" s="36">
        <v>33965</v>
      </c>
      <c r="U103" s="27">
        <f t="shared" si="57"/>
        <v>0.36017780625525608</v>
      </c>
      <c r="V103" s="340">
        <v>34077</v>
      </c>
      <c r="W103" s="45">
        <f t="shared" si="45"/>
        <v>0.1505114959991897</v>
      </c>
      <c r="X103" s="340">
        <v>19315</v>
      </c>
      <c r="Y103" s="328">
        <f t="shared" si="61"/>
        <v>0.17025143895789155</v>
      </c>
      <c r="Z103" s="3">
        <v>23263</v>
      </c>
      <c r="AA103" s="328">
        <f t="shared" si="52"/>
        <v>2.765384105667712E-2</v>
      </c>
      <c r="AB103" s="358"/>
      <c r="AC103" s="377"/>
      <c r="AD103" s="358"/>
      <c r="AE103" s="377"/>
      <c r="AF103" s="3">
        <v>11971</v>
      </c>
      <c r="AG103" s="328">
        <f t="shared" si="31"/>
        <v>5.7789166740302197E-2</v>
      </c>
      <c r="AH103" s="363"/>
      <c r="AI103" s="381"/>
      <c r="AJ103" s="363"/>
      <c r="AK103" s="373"/>
      <c r="AL103" s="349">
        <v>2310</v>
      </c>
      <c r="AM103" s="328">
        <f t="shared" si="50"/>
        <v>0.13513513513513509</v>
      </c>
      <c r="AN103" s="3">
        <v>3400</v>
      </c>
      <c r="AO103" s="328">
        <f t="shared" si="39"/>
        <v>0.47826086956521729</v>
      </c>
      <c r="AP103" s="3">
        <v>1799</v>
      </c>
      <c r="AQ103" s="27">
        <f t="shared" si="36"/>
        <v>0.43118536197295154</v>
      </c>
      <c r="AR103" s="340">
        <v>645</v>
      </c>
      <c r="AS103" s="328">
        <f t="shared" si="54"/>
        <v>0.36942675159235666</v>
      </c>
      <c r="AT103" s="48">
        <v>0</v>
      </c>
      <c r="AU103" s="323" t="str">
        <f t="shared" si="60"/>
        <v>-</v>
      </c>
      <c r="AV103" s="358"/>
      <c r="AW103" s="388"/>
      <c r="AX103" s="358"/>
      <c r="AY103" s="370"/>
      <c r="AZ103" s="3">
        <v>1853</v>
      </c>
      <c r="BA103" s="328">
        <f t="shared" si="44"/>
        <v>0.2478114478114477</v>
      </c>
      <c r="BB103" s="3"/>
      <c r="BC103" s="328"/>
    </row>
    <row r="104" spans="1:55" s="102" customFormat="1" ht="13.5" customHeight="1">
      <c r="A104" s="361"/>
      <c r="B104" s="46" t="s">
        <v>13</v>
      </c>
      <c r="C104" s="343">
        <v>1018645</v>
      </c>
      <c r="D104" s="47">
        <f t="shared" si="51"/>
        <v>0.17424814435259547</v>
      </c>
      <c r="E104" s="110"/>
      <c r="F104" s="343">
        <v>152323</v>
      </c>
      <c r="G104" s="47">
        <f t="shared" si="58"/>
        <v>1.3878821131838845</v>
      </c>
      <c r="H104" s="343">
        <v>340900</v>
      </c>
      <c r="I104" s="47">
        <f t="shared" si="55"/>
        <v>-2.2649082568807339E-2</v>
      </c>
      <c r="J104" s="343">
        <v>68272</v>
      </c>
      <c r="K104" s="47">
        <f t="shared" si="47"/>
        <v>0.55811671269142105</v>
      </c>
      <c r="L104" s="50">
        <v>78638</v>
      </c>
      <c r="M104" s="47">
        <f t="shared" si="42"/>
        <v>0.12568352944544647</v>
      </c>
      <c r="N104" s="54">
        <v>65312</v>
      </c>
      <c r="O104" s="47">
        <f t="shared" si="48"/>
        <v>0.13349531412703919</v>
      </c>
      <c r="P104" s="48">
        <v>73401</v>
      </c>
      <c r="Q104" s="47">
        <f t="shared" si="56"/>
        <v>-1.3321324873642328E-2</v>
      </c>
      <c r="R104" s="343">
        <v>19862</v>
      </c>
      <c r="S104" s="47">
        <f t="shared" si="59"/>
        <v>6.4644082332761574E-2</v>
      </c>
      <c r="T104" s="48">
        <v>28119</v>
      </c>
      <c r="U104" s="49">
        <f t="shared" si="57"/>
        <v>8.7144790257104199E-2</v>
      </c>
      <c r="V104" s="343">
        <v>31252</v>
      </c>
      <c r="W104" s="51">
        <f t="shared" si="45"/>
        <v>0.11598343093843737</v>
      </c>
      <c r="X104" s="343">
        <v>18116</v>
      </c>
      <c r="Y104" s="47">
        <f t="shared" si="61"/>
        <v>0.14694523583412472</v>
      </c>
      <c r="Z104" s="343">
        <v>23085</v>
      </c>
      <c r="AA104" s="328">
        <f t="shared" si="52"/>
        <v>3.8041278834479941E-2</v>
      </c>
      <c r="AB104" s="358"/>
      <c r="AC104" s="377"/>
      <c r="AD104" s="358"/>
      <c r="AE104" s="377"/>
      <c r="AF104" s="50">
        <v>14514</v>
      </c>
      <c r="AG104" s="47">
        <f t="shared" si="31"/>
        <v>0.11431861804222648</v>
      </c>
      <c r="AH104" s="363"/>
      <c r="AI104" s="381"/>
      <c r="AJ104" s="363">
        <f>15366-AJ101</f>
        <v>10288</v>
      </c>
      <c r="AK104" s="379">
        <f>(AJ104/AJ92-1)</f>
        <v>-6.8031524594619031E-2</v>
      </c>
      <c r="AL104" s="349">
        <v>1867</v>
      </c>
      <c r="AM104" s="328">
        <f t="shared" si="50"/>
        <v>0.53915910964550706</v>
      </c>
      <c r="AN104" s="48">
        <v>2900</v>
      </c>
      <c r="AO104" s="328">
        <f t="shared" si="39"/>
        <v>0.8125</v>
      </c>
      <c r="AP104" s="343">
        <v>2225</v>
      </c>
      <c r="AQ104" s="27">
        <f t="shared" si="36"/>
        <v>0.19431025228126675</v>
      </c>
      <c r="AR104" s="343">
        <v>421</v>
      </c>
      <c r="AS104" s="328">
        <f t="shared" si="54"/>
        <v>0.33650793650793653</v>
      </c>
      <c r="AT104" s="48">
        <v>0</v>
      </c>
      <c r="AU104" s="323">
        <f t="shared" si="60"/>
        <v>-1</v>
      </c>
      <c r="AV104" s="358"/>
      <c r="AW104" s="388"/>
      <c r="AX104" s="358"/>
      <c r="AY104" s="370"/>
      <c r="AZ104" s="343">
        <v>1360</v>
      </c>
      <c r="BA104" s="328">
        <f t="shared" si="44"/>
        <v>3.8167938931297662E-2</v>
      </c>
      <c r="BB104" s="343"/>
      <c r="BC104" s="328"/>
    </row>
    <row r="105" spans="1:55" s="102" customFormat="1" ht="13.5" customHeight="1">
      <c r="A105" s="361"/>
      <c r="B105" s="10" t="s">
        <v>14</v>
      </c>
      <c r="C105" s="340">
        <v>1096950</v>
      </c>
      <c r="D105" s="328">
        <f t="shared" si="51"/>
        <v>8.1368560413008953E-2</v>
      </c>
      <c r="E105" s="110"/>
      <c r="F105" s="340">
        <v>157141</v>
      </c>
      <c r="G105" s="328">
        <f t="shared" si="58"/>
        <v>0.8704144547337348</v>
      </c>
      <c r="H105" s="340">
        <v>368700</v>
      </c>
      <c r="I105" s="328">
        <f t="shared" si="55"/>
        <v>-4.2088854247856584E-2</v>
      </c>
      <c r="J105" s="340">
        <v>48409</v>
      </c>
      <c r="K105" s="47">
        <f t="shared" si="47"/>
        <v>0.25776865516524627</v>
      </c>
      <c r="L105" s="3">
        <v>73476</v>
      </c>
      <c r="M105" s="328">
        <f t="shared" si="42"/>
        <v>-7.8162246254987078E-2</v>
      </c>
      <c r="N105" s="55">
        <v>66827</v>
      </c>
      <c r="O105" s="47">
        <f t="shared" si="48"/>
        <v>-6.8659067603917823E-3</v>
      </c>
      <c r="P105" s="36">
        <v>78574</v>
      </c>
      <c r="Q105" s="328">
        <f t="shared" si="56"/>
        <v>-6.2664773879537616E-2</v>
      </c>
      <c r="R105" s="340">
        <v>20535</v>
      </c>
      <c r="S105" s="328">
        <f t="shared" si="59"/>
        <v>5.9765835496987212E-3</v>
      </c>
      <c r="T105" s="36">
        <v>31292</v>
      </c>
      <c r="U105" s="27">
        <f t="shared" si="57"/>
        <v>-2.1360437842064112E-2</v>
      </c>
      <c r="V105" s="340">
        <v>33018</v>
      </c>
      <c r="W105" s="51">
        <f t="shared" si="45"/>
        <v>-2.1282902537348825E-2</v>
      </c>
      <c r="X105" s="340">
        <v>19899</v>
      </c>
      <c r="Y105" s="328">
        <f t="shared" si="61"/>
        <v>1.5306903413439462E-2</v>
      </c>
      <c r="Z105" s="340">
        <v>25106</v>
      </c>
      <c r="AA105" s="328">
        <f t="shared" si="52"/>
        <v>3.2446436649257615E-2</v>
      </c>
      <c r="AB105" s="358"/>
      <c r="AC105" s="377"/>
      <c r="AD105" s="358"/>
      <c r="AE105" s="377"/>
      <c r="AF105" s="3">
        <v>15768</v>
      </c>
      <c r="AG105" s="328">
        <f t="shared" si="31"/>
        <v>3.02515517804639E-2</v>
      </c>
      <c r="AH105" s="363"/>
      <c r="AI105" s="381"/>
      <c r="AJ105" s="363"/>
      <c r="AK105" s="379"/>
      <c r="AL105" s="349">
        <v>1986</v>
      </c>
      <c r="AM105" s="328">
        <f t="shared" si="50"/>
        <v>0.28046421663442933</v>
      </c>
      <c r="AN105" s="36">
        <v>2800</v>
      </c>
      <c r="AO105" s="328">
        <f t="shared" si="39"/>
        <v>0.21739130434782616</v>
      </c>
      <c r="AP105" s="340">
        <v>1742</v>
      </c>
      <c r="AQ105" s="27">
        <f t="shared" si="36"/>
        <v>-0.42527218739689876</v>
      </c>
      <c r="AR105" s="340">
        <v>493</v>
      </c>
      <c r="AS105" s="328">
        <f t="shared" si="54"/>
        <v>0.50304878048780488</v>
      </c>
      <c r="AT105" s="36">
        <v>0</v>
      </c>
      <c r="AU105" s="323">
        <f t="shared" si="60"/>
        <v>-1</v>
      </c>
      <c r="AV105" s="358"/>
      <c r="AW105" s="388"/>
      <c r="AX105" s="358"/>
      <c r="AY105" s="370"/>
      <c r="AZ105" s="340">
        <v>569</v>
      </c>
      <c r="BA105" s="328">
        <f t="shared" si="44"/>
        <v>-0.30694275274056027</v>
      </c>
      <c r="BB105" s="340"/>
      <c r="BC105" s="328"/>
    </row>
    <row r="106" spans="1:55" s="102" customFormat="1" ht="13.5" customHeight="1">
      <c r="A106" s="361"/>
      <c r="B106" s="46" t="s">
        <v>15</v>
      </c>
      <c r="C106" s="343">
        <v>1109273</v>
      </c>
      <c r="D106" s="47">
        <f t="shared" si="51"/>
        <v>5.278278150974984E-2</v>
      </c>
      <c r="E106" s="110"/>
      <c r="F106" s="343">
        <v>152131</v>
      </c>
      <c r="G106" s="47">
        <f t="shared" si="58"/>
        <v>0.465376576090621</v>
      </c>
      <c r="H106" s="50">
        <v>347200</v>
      </c>
      <c r="I106" s="47">
        <f t="shared" si="55"/>
        <v>-8.1238422863191315E-2</v>
      </c>
      <c r="J106" s="343">
        <v>46923</v>
      </c>
      <c r="K106" s="47">
        <f t="shared" si="47"/>
        <v>0.19072753571700463</v>
      </c>
      <c r="L106" s="50">
        <v>89031</v>
      </c>
      <c r="M106" s="47">
        <f t="shared" si="42"/>
        <v>0.15635187614458457</v>
      </c>
      <c r="N106" s="54">
        <v>77515</v>
      </c>
      <c r="O106" s="47">
        <f>(N106/N94-1)</f>
        <v>1.6430201148671664E-2</v>
      </c>
      <c r="P106" s="48">
        <v>75664</v>
      </c>
      <c r="Q106" s="47">
        <f t="shared" si="56"/>
        <v>-5.2648712266336127E-2</v>
      </c>
      <c r="R106" s="343">
        <v>19831</v>
      </c>
      <c r="S106" s="47">
        <f t="shared" si="59"/>
        <v>-1.6368235702594117E-2</v>
      </c>
      <c r="T106" s="48">
        <v>29792</v>
      </c>
      <c r="U106" s="49">
        <f t="shared" si="57"/>
        <v>-4.2488911743909494E-2</v>
      </c>
      <c r="V106" s="343">
        <v>34394</v>
      </c>
      <c r="W106" s="51">
        <f t="shared" si="45"/>
        <v>4.703064294686414E-3</v>
      </c>
      <c r="X106" s="343">
        <v>23261</v>
      </c>
      <c r="Y106" s="328">
        <f t="shared" si="61"/>
        <v>0.21874672534842293</v>
      </c>
      <c r="Z106" s="343">
        <v>23272</v>
      </c>
      <c r="AA106" s="328">
        <f t="shared" si="52"/>
        <v>-8.6476938174681051E-2</v>
      </c>
      <c r="AB106" s="358"/>
      <c r="AC106" s="377"/>
      <c r="AD106" s="358"/>
      <c r="AE106" s="377"/>
      <c r="AF106" s="50">
        <v>13343</v>
      </c>
      <c r="AG106" s="47">
        <f t="shared" si="31"/>
        <v>-2.4491884778476386E-2</v>
      </c>
      <c r="AH106" s="363"/>
      <c r="AI106" s="381"/>
      <c r="AJ106" s="363"/>
      <c r="AK106" s="379"/>
      <c r="AL106" s="349">
        <v>2300</v>
      </c>
      <c r="AM106" s="328">
        <f t="shared" ref="AM106:AM112" si="62">(AL106/AL94-1)</f>
        <v>0.30756111426947119</v>
      </c>
      <c r="AN106" s="48">
        <v>2300</v>
      </c>
      <c r="AO106" s="328">
        <f t="shared" si="39"/>
        <v>9.5238095238095344E-2</v>
      </c>
      <c r="AP106" s="343">
        <v>2358</v>
      </c>
      <c r="AQ106" s="27">
        <f t="shared" si="36"/>
        <v>0.26163723916532899</v>
      </c>
      <c r="AR106" s="343">
        <v>433</v>
      </c>
      <c r="AS106" s="328">
        <f t="shared" si="54"/>
        <v>0.17344173441734417</v>
      </c>
      <c r="AT106" s="48">
        <v>0</v>
      </c>
      <c r="AU106" s="323" t="str">
        <f t="shared" si="60"/>
        <v>-</v>
      </c>
      <c r="AV106" s="358"/>
      <c r="AW106" s="388"/>
      <c r="AX106" s="358"/>
      <c r="AY106" s="370"/>
      <c r="AZ106" s="343">
        <v>1109</v>
      </c>
      <c r="BA106" s="328">
        <f t="shared" si="44"/>
        <v>0.63569321533923295</v>
      </c>
      <c r="BB106" s="343"/>
      <c r="BC106" s="328"/>
    </row>
    <row r="107" spans="1:55" s="102" customFormat="1" ht="13.5" customHeight="1">
      <c r="A107" s="361"/>
      <c r="B107" s="10" t="s">
        <v>16</v>
      </c>
      <c r="C107" s="340">
        <v>1305418</v>
      </c>
      <c r="D107" s="47">
        <f t="shared" si="51"/>
        <v>5.137524977267767E-2</v>
      </c>
      <c r="E107" s="110"/>
      <c r="F107" s="340">
        <v>189701</v>
      </c>
      <c r="G107" s="328">
        <f t="shared" si="58"/>
        <v>0.35449436998850437</v>
      </c>
      <c r="H107" s="340">
        <v>369300</v>
      </c>
      <c r="I107" s="328">
        <f t="shared" si="55"/>
        <v>-6.6009104704097113E-2</v>
      </c>
      <c r="J107" s="340">
        <v>51075</v>
      </c>
      <c r="K107" s="47">
        <f t="shared" si="47"/>
        <v>0.31136386977508468</v>
      </c>
      <c r="L107" s="3">
        <v>104928</v>
      </c>
      <c r="M107" s="47">
        <f t="shared" si="42"/>
        <v>9.5213243429430314E-2</v>
      </c>
      <c r="N107" s="55">
        <v>103377</v>
      </c>
      <c r="O107" s="47">
        <f t="shared" ref="O107:O160" si="63">(N107/N95-1)</f>
        <v>0.10093824215380365</v>
      </c>
      <c r="P107" s="36">
        <v>88247</v>
      </c>
      <c r="Q107" s="328">
        <f t="shared" si="56"/>
        <v>-1.5144413195839472E-2</v>
      </c>
      <c r="R107" s="340">
        <v>18976</v>
      </c>
      <c r="S107" s="328">
        <f t="shared" si="59"/>
        <v>6.8949977467327631E-2</v>
      </c>
      <c r="T107" s="36">
        <v>36030</v>
      </c>
      <c r="U107" s="49">
        <f t="shared" si="57"/>
        <v>1.9611172425503014E-2</v>
      </c>
      <c r="V107" s="340">
        <v>42524</v>
      </c>
      <c r="W107" s="51">
        <f t="shared" si="45"/>
        <v>4.7724640894867817E-2</v>
      </c>
      <c r="X107" s="340">
        <v>32326</v>
      </c>
      <c r="Y107" s="328">
        <f t="shared" si="61"/>
        <v>0.10705479452054795</v>
      </c>
      <c r="Z107" s="340">
        <v>28279</v>
      </c>
      <c r="AA107" s="328">
        <f t="shared" si="52"/>
        <v>-1.1465725172160712E-2</v>
      </c>
      <c r="AB107" s="358"/>
      <c r="AC107" s="377"/>
      <c r="AD107" s="358"/>
      <c r="AE107" s="377"/>
      <c r="AF107" s="3">
        <v>15958</v>
      </c>
      <c r="AG107" s="47">
        <f t="shared" si="31"/>
        <v>1.6303655585275762E-2</v>
      </c>
      <c r="AH107" s="363"/>
      <c r="AI107" s="381"/>
      <c r="AJ107" s="363">
        <f>38738-AJ104-AJ101</f>
        <v>23372</v>
      </c>
      <c r="AK107" s="373">
        <f>(AJ107/AJ95-1)</f>
        <v>6.3185188554792271E-2</v>
      </c>
      <c r="AL107" s="349">
        <v>2851</v>
      </c>
      <c r="AM107" s="328">
        <f t="shared" si="62"/>
        <v>0.44500760263558026</v>
      </c>
      <c r="AN107" s="340">
        <v>1900</v>
      </c>
      <c r="AO107" s="328">
        <f t="shared" si="39"/>
        <v>-0.24</v>
      </c>
      <c r="AP107" s="340">
        <v>1518</v>
      </c>
      <c r="AQ107" s="27">
        <f t="shared" si="36"/>
        <v>0.26079734219269102</v>
      </c>
      <c r="AR107" s="340">
        <v>897</v>
      </c>
      <c r="AS107" s="328">
        <f t="shared" si="54"/>
        <v>0.26874115983026875</v>
      </c>
      <c r="AT107" s="36">
        <v>81</v>
      </c>
      <c r="AU107" s="323">
        <f t="shared" si="60"/>
        <v>0.15714285714285725</v>
      </c>
      <c r="AV107" s="358"/>
      <c r="AW107" s="388"/>
      <c r="AX107" s="358"/>
      <c r="AY107" s="370"/>
      <c r="AZ107" s="340">
        <v>1444</v>
      </c>
      <c r="BA107" s="328">
        <f t="shared" si="44"/>
        <v>-9.0680100755667459E-2</v>
      </c>
      <c r="BB107" s="340"/>
      <c r="BC107" s="328"/>
    </row>
    <row r="108" spans="1:55" s="102" customFormat="1" ht="13.5" customHeight="1">
      <c r="A108" s="361"/>
      <c r="B108" s="46" t="s">
        <v>17</v>
      </c>
      <c r="C108" s="343">
        <v>1334651</v>
      </c>
      <c r="D108" s="47">
        <f t="shared" si="51"/>
        <v>7.0098987990911008E-2</v>
      </c>
      <c r="E108" s="110"/>
      <c r="F108" s="343">
        <v>201764</v>
      </c>
      <c r="G108" s="47">
        <f t="shared" si="58"/>
        <v>0.37226416377610011</v>
      </c>
      <c r="H108" s="343">
        <v>403400</v>
      </c>
      <c r="I108" s="47">
        <f t="shared" si="55"/>
        <v>-4.0209374256483466E-2</v>
      </c>
      <c r="J108" s="343">
        <v>59255</v>
      </c>
      <c r="K108" s="47">
        <f t="shared" si="47"/>
        <v>0.1379436165309571</v>
      </c>
      <c r="L108" s="343">
        <v>120549</v>
      </c>
      <c r="M108" s="47">
        <f t="shared" si="42"/>
        <v>7.4048005131951741E-2</v>
      </c>
      <c r="N108" s="54">
        <v>101061</v>
      </c>
      <c r="O108" s="47">
        <f t="shared" si="63"/>
        <v>0.10148228882833799</v>
      </c>
      <c r="P108" s="48">
        <v>109102</v>
      </c>
      <c r="Q108" s="47">
        <f t="shared" si="56"/>
        <v>4.0741765317511044E-2</v>
      </c>
      <c r="R108" s="343">
        <v>21566</v>
      </c>
      <c r="S108" s="47">
        <f t="shared" si="59"/>
        <v>1.0211729436012741E-2</v>
      </c>
      <c r="T108" s="48">
        <v>48035</v>
      </c>
      <c r="U108" s="49">
        <f t="shared" si="57"/>
        <v>6.4322431977310995E-2</v>
      </c>
      <c r="V108" s="343">
        <v>47383</v>
      </c>
      <c r="W108" s="51">
        <f t="shared" si="45"/>
        <v>6.8050671715805602E-2</v>
      </c>
      <c r="X108" s="343">
        <v>27402</v>
      </c>
      <c r="Y108" s="328">
        <f t="shared" si="61"/>
        <v>-5.6664830625172129E-2</v>
      </c>
      <c r="Z108" s="343">
        <v>24224</v>
      </c>
      <c r="AA108" s="47">
        <f t="shared" si="52"/>
        <v>-8.4539510978421051E-2</v>
      </c>
      <c r="AB108" s="52">
        <v>30895</v>
      </c>
      <c r="AC108" s="53">
        <f>(AB108/AB96-1)</f>
        <v>7.4048322614288287E-2</v>
      </c>
      <c r="AD108" s="358"/>
      <c r="AE108" s="377"/>
      <c r="AF108" s="50">
        <v>14729</v>
      </c>
      <c r="AG108" s="47">
        <f t="shared" si="31"/>
        <v>2.1428571428571429E-2</v>
      </c>
      <c r="AH108" s="363"/>
      <c r="AI108" s="381"/>
      <c r="AJ108" s="363"/>
      <c r="AK108" s="373"/>
      <c r="AL108" s="349">
        <v>2612</v>
      </c>
      <c r="AM108" s="328">
        <f t="shared" si="62"/>
        <v>0.42966611932129184</v>
      </c>
      <c r="AN108" s="343">
        <v>1800</v>
      </c>
      <c r="AO108" s="328">
        <f t="shared" si="39"/>
        <v>-0.18181818181818177</v>
      </c>
      <c r="AP108" s="343">
        <v>1197</v>
      </c>
      <c r="AQ108" s="27">
        <f t="shared" si="36"/>
        <v>0.13891531874405327</v>
      </c>
      <c r="AR108" s="343">
        <v>708</v>
      </c>
      <c r="AS108" s="328">
        <f t="shared" si="54"/>
        <v>0.53246753246753242</v>
      </c>
      <c r="AT108" s="48">
        <v>0</v>
      </c>
      <c r="AU108" s="323">
        <f t="shared" si="60"/>
        <v>-1</v>
      </c>
      <c r="AV108" s="358"/>
      <c r="AW108" s="388"/>
      <c r="AX108" s="358"/>
      <c r="AY108" s="370"/>
      <c r="AZ108" s="343">
        <v>1429</v>
      </c>
      <c r="BA108" s="328">
        <f t="shared" si="44"/>
        <v>0.18294701986754958</v>
      </c>
      <c r="BB108" s="343"/>
      <c r="BC108" s="328"/>
    </row>
    <row r="109" spans="1:55" s="102" customFormat="1" ht="13.5" customHeight="1">
      <c r="A109" s="361"/>
      <c r="B109" s="46" t="s">
        <v>18</v>
      </c>
      <c r="C109" s="343">
        <v>1059709</v>
      </c>
      <c r="D109" s="47">
        <f t="shared" si="51"/>
        <v>4.5586266301071425E-2</v>
      </c>
      <c r="E109" s="110"/>
      <c r="F109" s="343">
        <v>145742</v>
      </c>
      <c r="G109" s="47">
        <f t="shared" si="58"/>
        <v>0.19035251069946749</v>
      </c>
      <c r="H109" s="343">
        <v>319200</v>
      </c>
      <c r="I109" s="47">
        <f t="shared" si="55"/>
        <v>-5.0282653972032132E-2</v>
      </c>
      <c r="J109" s="343">
        <v>46208</v>
      </c>
      <c r="K109" s="47">
        <f t="shared" si="47"/>
        <v>0.97057443814235156</v>
      </c>
      <c r="L109" s="343">
        <v>84266</v>
      </c>
      <c r="M109" s="47">
        <f t="shared" si="42"/>
        <v>0.13569098897544407</v>
      </c>
      <c r="N109" s="54">
        <v>73795</v>
      </c>
      <c r="O109" s="47">
        <f t="shared" si="63"/>
        <v>2.9463052606615303E-2</v>
      </c>
      <c r="P109" s="48">
        <v>76876</v>
      </c>
      <c r="Q109" s="47">
        <f t="shared" si="56"/>
        <v>5.8140175081209049E-2</v>
      </c>
      <c r="R109" s="343">
        <v>19439</v>
      </c>
      <c r="S109" s="47">
        <f t="shared" si="59"/>
        <v>8.0184485441209152E-2</v>
      </c>
      <c r="T109" s="48">
        <v>32585</v>
      </c>
      <c r="U109" s="49">
        <f t="shared" si="57"/>
        <v>0.22146418262923118</v>
      </c>
      <c r="V109" s="343">
        <v>31247</v>
      </c>
      <c r="W109" s="51">
        <f t="shared" si="45"/>
        <v>3.7692614240170029E-2</v>
      </c>
      <c r="X109" s="343">
        <v>22380</v>
      </c>
      <c r="Y109" s="328">
        <f t="shared" si="61"/>
        <v>0.23305785123966943</v>
      </c>
      <c r="Z109" s="343">
        <v>22339</v>
      </c>
      <c r="AA109" s="47">
        <f t="shared" si="52"/>
        <v>3.4691987031032934E-2</v>
      </c>
      <c r="AB109" s="54">
        <v>19340</v>
      </c>
      <c r="AC109" s="53">
        <f>(AB109/AB97-1)</f>
        <v>-2.5005041338979628E-2</v>
      </c>
      <c r="AD109" s="358"/>
      <c r="AE109" s="377"/>
      <c r="AF109" s="50">
        <v>12380</v>
      </c>
      <c r="AG109" s="47">
        <f t="shared" si="31"/>
        <v>-3.9640058955860681E-2</v>
      </c>
      <c r="AH109" s="363"/>
      <c r="AI109" s="381"/>
      <c r="AJ109" s="363"/>
      <c r="AK109" s="373"/>
      <c r="AL109" s="349">
        <v>2755</v>
      </c>
      <c r="AM109" s="328">
        <f t="shared" si="62"/>
        <v>0.85272360457296581</v>
      </c>
      <c r="AN109" s="343">
        <v>1700</v>
      </c>
      <c r="AO109" s="328">
        <f t="shared" si="39"/>
        <v>-0.26086956521739135</v>
      </c>
      <c r="AP109" s="343">
        <v>2292</v>
      </c>
      <c r="AQ109" s="27">
        <f>(AP109/AP97-1)</f>
        <v>0.21077654516640254</v>
      </c>
      <c r="AR109" s="343">
        <v>404</v>
      </c>
      <c r="AS109" s="328">
        <f t="shared" si="54"/>
        <v>0.4377224199288256</v>
      </c>
      <c r="AT109" s="48">
        <v>0</v>
      </c>
      <c r="AU109" s="323">
        <f t="shared" si="60"/>
        <v>-1</v>
      </c>
      <c r="AV109" s="358"/>
      <c r="AW109" s="388"/>
      <c r="AX109" s="358"/>
      <c r="AY109" s="370"/>
      <c r="AZ109" s="343">
        <v>891</v>
      </c>
      <c r="BA109" s="328">
        <f t="shared" si="44"/>
        <v>0.26025459688826036</v>
      </c>
      <c r="BB109" s="343"/>
      <c r="BC109" s="328"/>
    </row>
    <row r="110" spans="1:55" s="102" customFormat="1" ht="13.5" customHeight="1">
      <c r="A110" s="361"/>
      <c r="B110" s="10" t="s">
        <v>19</v>
      </c>
      <c r="C110" s="340">
        <v>1154742</v>
      </c>
      <c r="D110" s="47">
        <f t="shared" si="51"/>
        <v>0.11829779321685588</v>
      </c>
      <c r="E110" s="110"/>
      <c r="F110" s="340">
        <v>168150</v>
      </c>
      <c r="G110" s="328">
        <f t="shared" si="58"/>
        <v>0.27136905617009049</v>
      </c>
      <c r="H110" s="340">
        <v>372200</v>
      </c>
      <c r="I110" s="47">
        <f t="shared" si="55"/>
        <v>1.0589193592180288E-2</v>
      </c>
      <c r="J110" s="340">
        <v>49695</v>
      </c>
      <c r="K110" s="328">
        <f t="shared" si="47"/>
        <v>3.7733879051119246E-2</v>
      </c>
      <c r="L110" s="340">
        <v>97324</v>
      </c>
      <c r="M110" s="328">
        <f t="shared" si="42"/>
        <v>0.30457628481810139</v>
      </c>
      <c r="N110" s="55">
        <v>79519</v>
      </c>
      <c r="O110" s="47">
        <f t="shared" si="63"/>
        <v>0.13660272719476296</v>
      </c>
      <c r="P110" s="36">
        <v>83248</v>
      </c>
      <c r="Q110" s="47">
        <f t="shared" si="56"/>
        <v>8.3126244161386434E-2</v>
      </c>
      <c r="R110" s="340">
        <v>20839</v>
      </c>
      <c r="S110" s="328">
        <f t="shared" si="59"/>
        <v>0.16686264628478639</v>
      </c>
      <c r="T110" s="36">
        <v>34502</v>
      </c>
      <c r="U110" s="27">
        <f t="shared" si="57"/>
        <v>0.25961082107261507</v>
      </c>
      <c r="V110" s="340">
        <v>34712</v>
      </c>
      <c r="W110" s="51">
        <f t="shared" si="45"/>
        <v>3.3279752336726795E-2</v>
      </c>
      <c r="X110" s="340">
        <v>18270</v>
      </c>
      <c r="Y110" s="328">
        <f t="shared" si="61"/>
        <v>-9.835661057099146E-2</v>
      </c>
      <c r="Z110" s="340">
        <v>24686</v>
      </c>
      <c r="AA110" s="47">
        <f t="shared" si="52"/>
        <v>-3.218724271768536E-2</v>
      </c>
      <c r="AB110" s="55">
        <v>31132</v>
      </c>
      <c r="AC110" s="53">
        <f>(AB110/AB98-1)</f>
        <v>0.18656858634752438</v>
      </c>
      <c r="AD110" s="358"/>
      <c r="AE110" s="377"/>
      <c r="AF110" s="3">
        <v>14038</v>
      </c>
      <c r="AG110" s="47">
        <f t="shared" si="31"/>
        <v>1.3940050559768869E-2</v>
      </c>
      <c r="AH110" s="363"/>
      <c r="AI110" s="381"/>
      <c r="AJ110" s="363">
        <f>44360-AJ107-AJ104-AJ101</f>
        <v>5622</v>
      </c>
      <c r="AK110" s="373">
        <f>(AJ110/AJ98-1)</f>
        <v>-3.2524522457408334E-2</v>
      </c>
      <c r="AL110" s="349">
        <v>3414</v>
      </c>
      <c r="AM110" s="328">
        <f t="shared" si="62"/>
        <v>0.98719441210710124</v>
      </c>
      <c r="AN110" s="340">
        <v>2300</v>
      </c>
      <c r="AO110" s="328">
        <f t="shared" si="39"/>
        <v>0</v>
      </c>
      <c r="AP110" s="340">
        <v>3044</v>
      </c>
      <c r="AQ110" s="27">
        <f t="shared" si="36"/>
        <v>-0.31610873960907659</v>
      </c>
      <c r="AR110" s="340">
        <v>499</v>
      </c>
      <c r="AS110" s="328">
        <f t="shared" si="54"/>
        <v>-8.7751371115173671E-2</v>
      </c>
      <c r="AT110" s="36">
        <v>0</v>
      </c>
      <c r="AU110" s="323" t="str">
        <f t="shared" si="60"/>
        <v>-</v>
      </c>
      <c r="AV110" s="358"/>
      <c r="AW110" s="388"/>
      <c r="AX110" s="358"/>
      <c r="AY110" s="370"/>
      <c r="AZ110" s="340">
        <v>1527</v>
      </c>
      <c r="BA110" s="328">
        <f t="shared" si="44"/>
        <v>-0.16420361247947457</v>
      </c>
      <c r="BB110" s="340"/>
      <c r="BC110" s="328"/>
    </row>
    <row r="111" spans="1:55" s="102" customFormat="1" ht="13.5" customHeight="1">
      <c r="A111" s="361"/>
      <c r="B111" s="10" t="s">
        <v>20</v>
      </c>
      <c r="C111" s="340">
        <v>1117550</v>
      </c>
      <c r="D111" s="47">
        <f t="shared" si="51"/>
        <v>0.14708161620930865</v>
      </c>
      <c r="E111" s="110"/>
      <c r="F111" s="340">
        <v>183557</v>
      </c>
      <c r="G111" s="328">
        <f t="shared" si="58"/>
        <v>0.36973636099067975</v>
      </c>
      <c r="H111" s="340">
        <v>313500</v>
      </c>
      <c r="I111" s="47">
        <f t="shared" si="55"/>
        <v>1.9512195121951219E-2</v>
      </c>
      <c r="J111" s="340">
        <v>59774</v>
      </c>
      <c r="K111" s="328">
        <f t="shared" si="47"/>
        <v>9.2181475999926876E-2</v>
      </c>
      <c r="L111" s="340">
        <v>109837</v>
      </c>
      <c r="M111" s="328">
        <f t="shared" si="42"/>
        <v>0.77775799559756575</v>
      </c>
      <c r="N111" s="55">
        <v>89656</v>
      </c>
      <c r="O111" s="47">
        <f t="shared" si="63"/>
        <v>9.006905943001664E-2</v>
      </c>
      <c r="P111" s="36">
        <v>86841</v>
      </c>
      <c r="Q111" s="47">
        <f t="shared" si="56"/>
        <v>7.0182140832573389E-2</v>
      </c>
      <c r="R111" s="340">
        <v>23001</v>
      </c>
      <c r="S111" s="328">
        <f t="shared" si="59"/>
        <v>0.10168598524762908</v>
      </c>
      <c r="T111" s="36">
        <v>34686</v>
      </c>
      <c r="U111" s="27">
        <f t="shared" si="57"/>
        <v>0.1417004048582996</v>
      </c>
      <c r="V111" s="340">
        <v>34012</v>
      </c>
      <c r="W111" s="51">
        <f t="shared" si="45"/>
        <v>2.6157791522099863E-2</v>
      </c>
      <c r="X111" s="340">
        <v>22469</v>
      </c>
      <c r="Y111" s="328">
        <f t="shared" si="61"/>
        <v>-7.4168692570769287E-2</v>
      </c>
      <c r="Z111" s="340">
        <v>25392</v>
      </c>
      <c r="AA111" s="47">
        <f t="shared" si="52"/>
        <v>-0.11350068079460951</v>
      </c>
      <c r="AB111" s="55">
        <v>30259</v>
      </c>
      <c r="AC111" s="53">
        <f>(AB111/AB99-1)</f>
        <v>-3.3382315359059556E-2</v>
      </c>
      <c r="AD111" s="358"/>
      <c r="AE111" s="377"/>
      <c r="AF111" s="3">
        <v>11903</v>
      </c>
      <c r="AG111" s="47">
        <f t="shared" si="31"/>
        <v>0.43877674362383656</v>
      </c>
      <c r="AH111" s="363"/>
      <c r="AI111" s="381"/>
      <c r="AJ111" s="363"/>
      <c r="AK111" s="373"/>
      <c r="AL111" s="349">
        <v>3922</v>
      </c>
      <c r="AM111" s="328">
        <f t="shared" si="62"/>
        <v>0.82588454376163867</v>
      </c>
      <c r="AN111" s="340">
        <v>2100</v>
      </c>
      <c r="AO111" s="328">
        <f t="shared" si="39"/>
        <v>-0.16000000000000003</v>
      </c>
      <c r="AP111" s="340">
        <v>2819</v>
      </c>
      <c r="AQ111" s="27">
        <f t="shared" si="36"/>
        <v>-0.28068384792038781</v>
      </c>
      <c r="AR111" s="340">
        <v>871</v>
      </c>
      <c r="AS111" s="328">
        <f t="shared" si="54"/>
        <v>0.84143763213530653</v>
      </c>
      <c r="AT111" s="36">
        <v>0</v>
      </c>
      <c r="AU111" s="323" t="str">
        <f t="shared" si="60"/>
        <v>-</v>
      </c>
      <c r="AV111" s="358"/>
      <c r="AW111" s="388"/>
      <c r="AX111" s="358"/>
      <c r="AY111" s="370"/>
      <c r="AZ111" s="340">
        <v>1570</v>
      </c>
      <c r="BA111" s="328">
        <f t="shared" si="44"/>
        <v>-0.12192393736017892</v>
      </c>
      <c r="BB111" s="340"/>
      <c r="BC111" s="328"/>
    </row>
    <row r="112" spans="1:55" s="102" customFormat="1" ht="13.5" customHeight="1">
      <c r="A112" s="362"/>
      <c r="B112" s="29" t="s">
        <v>21</v>
      </c>
      <c r="C112" s="340">
        <v>1169970</v>
      </c>
      <c r="D112" s="47">
        <f t="shared" si="51"/>
        <v>0.1463011733722106</v>
      </c>
      <c r="E112" s="110"/>
      <c r="F112" s="340">
        <v>199950</v>
      </c>
      <c r="G112" s="328">
        <f t="shared" si="58"/>
        <v>0.41271478634411035</v>
      </c>
      <c r="H112" s="340">
        <v>281200</v>
      </c>
      <c r="I112" s="47">
        <f t="shared" si="55"/>
        <v>-4.1581458759372872E-2</v>
      </c>
      <c r="J112" s="340">
        <v>64978</v>
      </c>
      <c r="K112" s="328">
        <v>0.22770000000000001</v>
      </c>
      <c r="L112" s="340">
        <v>112960</v>
      </c>
      <c r="M112" s="328">
        <f t="shared" si="42"/>
        <v>0.56248703229822261</v>
      </c>
      <c r="N112" s="55">
        <v>109062</v>
      </c>
      <c r="O112" s="47">
        <f t="shared" si="63"/>
        <v>0.26679288676198998</v>
      </c>
      <c r="P112" s="36">
        <v>102325</v>
      </c>
      <c r="Q112" s="57">
        <f t="shared" si="56"/>
        <v>4.114732247331631E-2</v>
      </c>
      <c r="R112" s="340">
        <v>24425</v>
      </c>
      <c r="S112" s="328">
        <f t="shared" si="59"/>
        <v>0.17416594558215556</v>
      </c>
      <c r="T112" s="36">
        <v>44150</v>
      </c>
      <c r="U112" s="27">
        <f t="shared" si="57"/>
        <v>0.14660433709907805</v>
      </c>
      <c r="V112" s="340">
        <v>31208</v>
      </c>
      <c r="W112" s="51">
        <f t="shared" si="45"/>
        <v>5.4146259077858472E-2</v>
      </c>
      <c r="X112" s="340">
        <v>22877</v>
      </c>
      <c r="Y112" s="328">
        <f t="shared" si="61"/>
        <v>-9.8407819027350837E-2</v>
      </c>
      <c r="Z112" s="340">
        <v>24277</v>
      </c>
      <c r="AA112" s="57">
        <f t="shared" si="52"/>
        <v>-1.0918720717050356E-2</v>
      </c>
      <c r="AB112" s="55">
        <v>43550</v>
      </c>
      <c r="AC112" s="53">
        <f>(AB112/AB100-1)</f>
        <v>0.14944045608108114</v>
      </c>
      <c r="AD112" s="359"/>
      <c r="AE112" s="378"/>
      <c r="AF112" s="3">
        <v>11184</v>
      </c>
      <c r="AG112" s="47">
        <f t="shared" si="31"/>
        <v>0.26975476839237056</v>
      </c>
      <c r="AH112" s="375"/>
      <c r="AI112" s="382"/>
      <c r="AJ112" s="375"/>
      <c r="AK112" s="373"/>
      <c r="AL112" s="33">
        <v>4296</v>
      </c>
      <c r="AM112" s="334">
        <f t="shared" si="62"/>
        <v>0.82188295165394409</v>
      </c>
      <c r="AN112" s="340">
        <v>1300</v>
      </c>
      <c r="AO112" s="334">
        <f t="shared" si="39"/>
        <v>-7.1428571428571397E-2</v>
      </c>
      <c r="AP112" s="340">
        <v>2409</v>
      </c>
      <c r="AQ112" s="27">
        <f t="shared" si="36"/>
        <v>-1.5126737530662293E-2</v>
      </c>
      <c r="AR112" s="340">
        <v>925</v>
      </c>
      <c r="AS112" s="328">
        <f t="shared" si="54"/>
        <v>1.3125</v>
      </c>
      <c r="AT112" s="36">
        <v>0</v>
      </c>
      <c r="AU112" s="323" t="str">
        <f t="shared" si="60"/>
        <v>-</v>
      </c>
      <c r="AV112" s="359"/>
      <c r="AW112" s="389"/>
      <c r="AX112" s="359"/>
      <c r="AY112" s="371"/>
      <c r="AZ112" s="340">
        <v>1683</v>
      </c>
      <c r="BA112" s="328">
        <f t="shared" si="44"/>
        <v>-1.6364699006429007E-2</v>
      </c>
      <c r="BB112" s="340"/>
      <c r="BC112" s="328"/>
    </row>
    <row r="113" spans="1:55" s="102" customFormat="1">
      <c r="A113" s="360" t="s">
        <v>324</v>
      </c>
      <c r="B113" s="2" t="s">
        <v>309</v>
      </c>
      <c r="C113" s="17">
        <v>1425900</v>
      </c>
      <c r="D113" s="330">
        <f t="shared" si="51"/>
        <v>0.18747616136817508</v>
      </c>
      <c r="E113" s="110"/>
      <c r="F113" s="17">
        <v>234456</v>
      </c>
      <c r="G113" s="330">
        <f>(F113-F101)/F101</f>
        <v>0.35523699421965316</v>
      </c>
      <c r="H113" s="17">
        <v>322500</v>
      </c>
      <c r="I113" s="330">
        <f t="shared" si="55"/>
        <v>8.2941571524513091E-2</v>
      </c>
      <c r="J113" s="17">
        <v>84283</v>
      </c>
      <c r="K113" s="330">
        <f t="shared" ref="K113:K124" si="64">(J113/J101-1)</f>
        <v>0.39025798363684339</v>
      </c>
      <c r="L113" s="17">
        <v>143799</v>
      </c>
      <c r="M113" s="330">
        <f t="shared" ref="M113:M125" si="65">(L113-L101)/L101</f>
        <v>0.43509111594578953</v>
      </c>
      <c r="N113" s="39">
        <v>134994</v>
      </c>
      <c r="O113" s="330">
        <f t="shared" si="63"/>
        <v>0.3213202043732748</v>
      </c>
      <c r="P113" s="39">
        <v>112089</v>
      </c>
      <c r="Q113" s="47">
        <f t="shared" si="56"/>
        <v>1.485767057800956E-2</v>
      </c>
      <c r="R113" s="17">
        <v>31129</v>
      </c>
      <c r="S113" s="330">
        <f t="shared" si="59"/>
        <v>0.20842391304347826</v>
      </c>
      <c r="T113" s="39">
        <v>52668</v>
      </c>
      <c r="U113" s="20">
        <f t="shared" si="57"/>
        <v>0.14059251559251559</v>
      </c>
      <c r="V113" s="17">
        <v>53193</v>
      </c>
      <c r="W113" s="330">
        <f t="shared" ref="W113:W148" si="66">(V113-V101)/V101</f>
        <v>0.15805629939259355</v>
      </c>
      <c r="X113" s="17">
        <v>31178</v>
      </c>
      <c r="Y113" s="330">
        <f t="shared" si="61"/>
        <v>4.8352387357094823E-2</v>
      </c>
      <c r="Z113" s="17">
        <v>31708</v>
      </c>
      <c r="AA113" s="47">
        <f t="shared" si="52"/>
        <v>6.5528597351972584E-2</v>
      </c>
      <c r="AB113" s="21">
        <v>70770</v>
      </c>
      <c r="AC113" s="376">
        <f>SUM(AB113:AB119)/AB101-1</f>
        <v>0.10525720305093333</v>
      </c>
      <c r="AD113" s="364">
        <v>81799</v>
      </c>
      <c r="AE113" s="376">
        <f>(AD113/AD101-1)</f>
        <v>0.51960838952980737</v>
      </c>
      <c r="AF113" s="17">
        <v>16530</v>
      </c>
      <c r="AG113" s="330">
        <f t="shared" si="31"/>
        <v>0.31419939577039274</v>
      </c>
      <c r="AH113" s="374">
        <v>112619</v>
      </c>
      <c r="AI113" s="380">
        <f>AH113/SUM(AH101:AH112)-1</f>
        <v>2.8775269711059703E-2</v>
      </c>
      <c r="AJ113" s="363">
        <v>5375</v>
      </c>
      <c r="AK113" s="402">
        <f>(AJ113/AJ101-1)</f>
        <v>5.8487593540764049E-2</v>
      </c>
      <c r="AL113" s="17">
        <v>6565</v>
      </c>
      <c r="AM113" s="328">
        <f>(AL113/AL101-1)</f>
        <v>0.70386711653257206</v>
      </c>
      <c r="AN113" s="17">
        <v>3700</v>
      </c>
      <c r="AO113" s="330">
        <f>(AN113/AN101-1)</f>
        <v>-0.11904761904761907</v>
      </c>
      <c r="AP113" s="17">
        <v>1410</v>
      </c>
      <c r="AQ113" s="20" t="e">
        <f>(AP113/AP101-#REF!)</f>
        <v>#REF!</v>
      </c>
      <c r="AR113" s="17">
        <v>1429</v>
      </c>
      <c r="AS113" s="330">
        <f t="shared" si="54"/>
        <v>0.59308807134894093</v>
      </c>
      <c r="AT113" s="39">
        <v>0</v>
      </c>
      <c r="AU113" s="322" t="str">
        <f t="shared" si="60"/>
        <v>-</v>
      </c>
      <c r="AV113" s="364">
        <v>596</v>
      </c>
      <c r="AW113" s="387">
        <f>AV113/AV101-1</f>
        <v>-5.3968253968253999E-2</v>
      </c>
      <c r="AX113" s="364">
        <v>18683</v>
      </c>
      <c r="AY113" s="369">
        <f>AX113/AX101-1</f>
        <v>2.5130315500685896E-2</v>
      </c>
      <c r="AZ113" s="17">
        <v>3265</v>
      </c>
      <c r="BA113" s="330">
        <f t="shared" si="44"/>
        <v>0.11205722070844693</v>
      </c>
      <c r="BB113" s="17"/>
      <c r="BC113" s="330"/>
    </row>
    <row r="114" spans="1:55" s="102" customFormat="1" ht="12" customHeight="1">
      <c r="A114" s="367"/>
      <c r="B114" s="10" t="s">
        <v>310</v>
      </c>
      <c r="C114" s="340">
        <v>1184807</v>
      </c>
      <c r="D114" s="328">
        <f t="shared" si="51"/>
        <v>2.9967818042412029E-2</v>
      </c>
      <c r="E114" s="110"/>
      <c r="F114" s="340">
        <v>234390</v>
      </c>
      <c r="G114" s="328">
        <f t="shared" si="58"/>
        <v>0.38671794113296848</v>
      </c>
      <c r="H114" s="340">
        <v>280900</v>
      </c>
      <c r="I114" s="328">
        <f t="shared" si="55"/>
        <v>-0.16398809523809524</v>
      </c>
      <c r="J114" s="340">
        <v>72348</v>
      </c>
      <c r="K114" s="328">
        <f t="shared" si="64"/>
        <v>-0.10923417877370101</v>
      </c>
      <c r="L114" s="340">
        <v>110734</v>
      </c>
      <c r="M114" s="328">
        <f t="shared" si="65"/>
        <v>7.5661761134586433E-2</v>
      </c>
      <c r="N114" s="36">
        <v>106122</v>
      </c>
      <c r="O114" s="328">
        <f t="shared" si="63"/>
        <v>0.1823124401167584</v>
      </c>
      <c r="P114" s="36">
        <v>90724</v>
      </c>
      <c r="Q114" s="47">
        <f t="shared" si="56"/>
        <v>-0.18082906700616699</v>
      </c>
      <c r="R114" s="340">
        <v>24129</v>
      </c>
      <c r="S114" s="328">
        <f t="shared" si="59"/>
        <v>3.6291015289469167E-2</v>
      </c>
      <c r="T114" s="36">
        <v>39380</v>
      </c>
      <c r="U114" s="27">
        <f t="shared" si="57"/>
        <v>-0.13338174776083273</v>
      </c>
      <c r="V114" s="340">
        <v>40229</v>
      </c>
      <c r="W114" s="328">
        <f t="shared" si="66"/>
        <v>-0.11384012159393793</v>
      </c>
      <c r="X114" s="340">
        <v>26397</v>
      </c>
      <c r="Y114" s="328">
        <f t="shared" si="61"/>
        <v>-5.4616431487715777E-2</v>
      </c>
      <c r="Z114" s="340">
        <v>25114</v>
      </c>
      <c r="AA114" s="47">
        <f t="shared" si="52"/>
        <v>-0.16772162386081191</v>
      </c>
      <c r="AB114" s="349">
        <v>49330</v>
      </c>
      <c r="AC114" s="390"/>
      <c r="AD114" s="358"/>
      <c r="AE114" s="377"/>
      <c r="AF114" s="340">
        <v>12534</v>
      </c>
      <c r="AG114" s="328">
        <f t="shared" si="31"/>
        <v>0.16943459600671767</v>
      </c>
      <c r="AH114" s="363"/>
      <c r="AI114" s="381"/>
      <c r="AJ114" s="363"/>
      <c r="AK114" s="396"/>
      <c r="AL114" s="340">
        <v>4480</v>
      </c>
      <c r="AM114" s="328">
        <f>(AL114/AL102-1)</f>
        <v>0.6976127320954908</v>
      </c>
      <c r="AN114" s="340">
        <v>3700</v>
      </c>
      <c r="AO114" s="328">
        <f t="shared" si="39"/>
        <v>-0.32727272727272727</v>
      </c>
      <c r="AP114" s="340">
        <v>1050</v>
      </c>
      <c r="AQ114" s="27">
        <f t="shared" si="36"/>
        <v>-0.34375</v>
      </c>
      <c r="AR114" s="340">
        <v>576</v>
      </c>
      <c r="AS114" s="328">
        <f t="shared" si="54"/>
        <v>-0.10697674418604651</v>
      </c>
      <c r="AT114" s="36">
        <v>0</v>
      </c>
      <c r="AU114" s="323" t="str">
        <f t="shared" si="60"/>
        <v>-</v>
      </c>
      <c r="AV114" s="358"/>
      <c r="AW114" s="388"/>
      <c r="AX114" s="358"/>
      <c r="AY114" s="370"/>
      <c r="AZ114" s="340">
        <v>1535</v>
      </c>
      <c r="BA114" s="328">
        <f t="shared" si="44"/>
        <v>-0.29360331339162449</v>
      </c>
      <c r="BB114" s="340"/>
      <c r="BC114" s="328"/>
    </row>
    <row r="115" spans="1:55" s="102" customFormat="1" ht="12" customHeight="1">
      <c r="A115" s="367"/>
      <c r="B115" s="10" t="s">
        <v>12</v>
      </c>
      <c r="C115" s="340">
        <v>1113946</v>
      </c>
      <c r="D115" s="328">
        <f t="shared" si="51"/>
        <v>9.322715888481499E-2</v>
      </c>
      <c r="E115" s="110"/>
      <c r="F115" s="237">
        <v>206946</v>
      </c>
      <c r="G115" s="328">
        <f t="shared" ref="G115:G124" si="67">(F115-F103)/F103</f>
        <v>0.37696868075932688</v>
      </c>
      <c r="H115" s="340">
        <v>315000</v>
      </c>
      <c r="I115" s="328">
        <f t="shared" si="55"/>
        <v>-1.6853932584269662E-2</v>
      </c>
      <c r="J115" s="340">
        <v>67745</v>
      </c>
      <c r="K115" s="328">
        <f t="shared" si="64"/>
        <v>5.0570684200732074E-2</v>
      </c>
      <c r="L115" s="340">
        <v>96983</v>
      </c>
      <c r="M115" s="328">
        <f t="shared" si="65"/>
        <v>8.405709622972625E-2</v>
      </c>
      <c r="N115" s="36">
        <v>87338</v>
      </c>
      <c r="O115" s="328">
        <f t="shared" si="63"/>
        <v>0.19465988209063423</v>
      </c>
      <c r="P115" s="36">
        <v>79894</v>
      </c>
      <c r="Q115" s="47">
        <f t="shared" si="56"/>
        <v>-3.7201287041611936E-2</v>
      </c>
      <c r="R115" s="340">
        <v>24252</v>
      </c>
      <c r="S115" s="328">
        <f t="shared" ref="S115:S125" si="68">(R115-R103)/R103</f>
        <v>0.12428723749478467</v>
      </c>
      <c r="T115" s="36">
        <v>36786</v>
      </c>
      <c r="U115" s="27">
        <f t="shared" si="57"/>
        <v>8.3056087148535254E-2</v>
      </c>
      <c r="V115" s="340">
        <v>36755</v>
      </c>
      <c r="W115" s="328">
        <f t="shared" si="66"/>
        <v>7.85867300525281E-2</v>
      </c>
      <c r="X115" s="340">
        <v>21920</v>
      </c>
      <c r="Y115" s="328">
        <f t="shared" si="61"/>
        <v>0.13486927258607301</v>
      </c>
      <c r="Z115" s="340">
        <v>25083</v>
      </c>
      <c r="AA115" s="47">
        <f t="shared" si="52"/>
        <v>7.8235825130034797E-2</v>
      </c>
      <c r="AB115" s="349">
        <v>41971</v>
      </c>
      <c r="AC115" s="390"/>
      <c r="AD115" s="358"/>
      <c r="AE115" s="377"/>
      <c r="AF115" s="340">
        <v>14165</v>
      </c>
      <c r="AG115" s="328">
        <f t="shared" si="31"/>
        <v>0.18327625093977112</v>
      </c>
      <c r="AH115" s="363"/>
      <c r="AI115" s="381"/>
      <c r="AJ115" s="363"/>
      <c r="AK115" s="396"/>
      <c r="AL115" s="340">
        <v>4219</v>
      </c>
      <c r="AM115" s="328">
        <f>(AL115/AL103-1)</f>
        <v>0.82640692640692648</v>
      </c>
      <c r="AN115" s="340">
        <v>2100</v>
      </c>
      <c r="AO115" s="328">
        <f t="shared" si="39"/>
        <v>-0.38235294117647056</v>
      </c>
      <c r="AP115" s="340">
        <v>1882</v>
      </c>
      <c r="AQ115" s="27">
        <f t="shared" si="36"/>
        <v>4.6136742634797168E-2</v>
      </c>
      <c r="AR115" s="340">
        <v>1349</v>
      </c>
      <c r="AS115" s="328">
        <f t="shared" si="54"/>
        <v>1.0914728682170542</v>
      </c>
      <c r="AT115" s="36">
        <v>0</v>
      </c>
      <c r="AU115" s="323" t="str">
        <f t="shared" si="60"/>
        <v>-</v>
      </c>
      <c r="AV115" s="358"/>
      <c r="AW115" s="388"/>
      <c r="AX115" s="358"/>
      <c r="AY115" s="370"/>
      <c r="AZ115" s="340">
        <v>1431</v>
      </c>
      <c r="BA115" s="328">
        <f>(AZ115/AZ103-1)</f>
        <v>-0.2277388019427955</v>
      </c>
      <c r="BB115" s="340"/>
      <c r="BC115" s="328"/>
    </row>
    <row r="116" spans="1:55" s="102" customFormat="1" ht="12" customHeight="1">
      <c r="A116" s="367"/>
      <c r="B116" s="46" t="s">
        <v>13</v>
      </c>
      <c r="C116" s="343">
        <v>1097420</v>
      </c>
      <c r="D116" s="328">
        <f t="shared" si="51"/>
        <v>7.733312390479509E-2</v>
      </c>
      <c r="E116" s="110"/>
      <c r="F116" s="343">
        <v>204229</v>
      </c>
      <c r="G116" s="328">
        <f t="shared" si="67"/>
        <v>0.34076272132245294</v>
      </c>
      <c r="H116" s="343">
        <v>319900</v>
      </c>
      <c r="I116" s="328">
        <f t="shared" ref="I116:I122" si="69">(H116-H104)/H104</f>
        <v>-6.1601642710472276E-2</v>
      </c>
      <c r="J116" s="343">
        <v>55720</v>
      </c>
      <c r="K116" s="328">
        <f t="shared" si="64"/>
        <v>-0.18385282399812519</v>
      </c>
      <c r="L116" s="343">
        <v>84569</v>
      </c>
      <c r="M116" s="328">
        <f t="shared" si="65"/>
        <v>7.5421551921462909E-2</v>
      </c>
      <c r="N116" s="48">
        <v>78141</v>
      </c>
      <c r="O116" s="328">
        <f t="shared" si="63"/>
        <v>0.19642638412542879</v>
      </c>
      <c r="P116" s="48">
        <v>74355</v>
      </c>
      <c r="Q116" s="47">
        <f t="shared" si="56"/>
        <v>1.2997098132178036E-2</v>
      </c>
      <c r="R116" s="343">
        <v>22332</v>
      </c>
      <c r="S116" s="328">
        <f t="shared" si="68"/>
        <v>0.12435807068774545</v>
      </c>
      <c r="T116" s="48">
        <v>30616</v>
      </c>
      <c r="U116" s="27">
        <f t="shared" si="57"/>
        <v>8.8801166471069379E-2</v>
      </c>
      <c r="V116" s="343">
        <v>31296</v>
      </c>
      <c r="W116" s="328">
        <f t="shared" si="66"/>
        <v>1.407909893766799E-3</v>
      </c>
      <c r="X116" s="343">
        <v>17485</v>
      </c>
      <c r="Y116" s="328">
        <f t="shared" si="61"/>
        <v>-3.4831088540516669E-2</v>
      </c>
      <c r="Z116" s="343">
        <v>23885</v>
      </c>
      <c r="AA116" s="47">
        <f t="shared" si="52"/>
        <v>3.4654537578514111E-2</v>
      </c>
      <c r="AB116" s="349">
        <v>28844</v>
      </c>
      <c r="AC116" s="390"/>
      <c r="AD116" s="358"/>
      <c r="AE116" s="377"/>
      <c r="AF116" s="343">
        <v>17016</v>
      </c>
      <c r="AG116" s="328">
        <f t="shared" si="31"/>
        <v>0.17238528317486565</v>
      </c>
      <c r="AH116" s="363"/>
      <c r="AI116" s="381"/>
      <c r="AJ116" s="363">
        <f>15854-AJ113</f>
        <v>10479</v>
      </c>
      <c r="AK116" s="373">
        <f>(AJ116/AJ104-1)</f>
        <v>1.8565318818040355E-2</v>
      </c>
      <c r="AL116" s="343">
        <v>3551</v>
      </c>
      <c r="AM116" s="328">
        <f>(AL116/AL104-1)</f>
        <v>0.90198178896625603</v>
      </c>
      <c r="AN116" s="343">
        <v>3000</v>
      </c>
      <c r="AO116" s="328">
        <f t="shared" si="39"/>
        <v>3.4482758620689724E-2</v>
      </c>
      <c r="AP116" s="343">
        <v>2569</v>
      </c>
      <c r="AQ116" s="27">
        <f t="shared" si="36"/>
        <v>0.15460674157303367</v>
      </c>
      <c r="AR116" s="343">
        <v>814</v>
      </c>
      <c r="AS116" s="328">
        <f t="shared" si="54"/>
        <v>0.9334916864608076</v>
      </c>
      <c r="AT116" s="48">
        <v>0</v>
      </c>
      <c r="AU116" s="318" t="str">
        <f t="shared" si="60"/>
        <v>-</v>
      </c>
      <c r="AV116" s="358"/>
      <c r="AW116" s="388"/>
      <c r="AX116" s="358"/>
      <c r="AY116" s="370"/>
      <c r="AZ116" s="343">
        <v>1281</v>
      </c>
      <c r="BA116" s="328">
        <f t="shared" si="44"/>
        <v>-5.8088235294117663E-2</v>
      </c>
      <c r="BB116" s="343"/>
      <c r="BC116" s="47"/>
    </row>
    <row r="117" spans="1:55" s="102" customFormat="1" ht="12" customHeight="1">
      <c r="A117" s="367"/>
      <c r="B117" s="10" t="s">
        <v>14</v>
      </c>
      <c r="C117" s="340">
        <v>1185405</v>
      </c>
      <c r="D117" s="328">
        <f t="shared" si="51"/>
        <v>8.0637221386571853E-2</v>
      </c>
      <c r="E117" s="110"/>
      <c r="F117" s="340">
        <v>228670</v>
      </c>
      <c r="G117" s="328">
        <f t="shared" si="67"/>
        <v>0.45518992497184058</v>
      </c>
      <c r="H117" s="340">
        <v>324000</v>
      </c>
      <c r="I117" s="328">
        <f t="shared" si="69"/>
        <v>-0.12123677786818551</v>
      </c>
      <c r="J117" s="340">
        <v>51101</v>
      </c>
      <c r="K117" s="328">
        <f t="shared" si="64"/>
        <v>5.5609494102336399E-2</v>
      </c>
      <c r="L117" s="340">
        <v>88950</v>
      </c>
      <c r="M117" s="328">
        <f t="shared" si="65"/>
        <v>0.2105993793891883</v>
      </c>
      <c r="N117" s="36">
        <v>82794</v>
      </c>
      <c r="O117" s="328">
        <f t="shared" si="63"/>
        <v>0.23893037245424753</v>
      </c>
      <c r="P117" s="36">
        <v>80457</v>
      </c>
      <c r="Q117" s="47">
        <f t="shared" si="56"/>
        <v>2.3964670247155546E-2</v>
      </c>
      <c r="R117" s="340">
        <v>23154</v>
      </c>
      <c r="S117" s="328">
        <f t="shared" si="68"/>
        <v>0.12753834915997078</v>
      </c>
      <c r="T117" s="36">
        <v>33113</v>
      </c>
      <c r="U117" s="27">
        <f t="shared" si="57"/>
        <v>5.8193787549533429E-2</v>
      </c>
      <c r="V117" s="138">
        <v>33857</v>
      </c>
      <c r="W117" s="328">
        <f t="shared" si="66"/>
        <v>2.5410382215761099E-2</v>
      </c>
      <c r="X117" s="340">
        <v>19612</v>
      </c>
      <c r="Y117" s="328">
        <f t="shared" si="61"/>
        <v>-1.4422835318357707E-2</v>
      </c>
      <c r="Z117" s="340">
        <v>22322</v>
      </c>
      <c r="AA117" s="47">
        <f t="shared" si="52"/>
        <v>-0.11088982713295625</v>
      </c>
      <c r="AB117" s="6">
        <f>215254-SUM(AB113:AB116)</f>
        <v>24339</v>
      </c>
      <c r="AC117" s="390"/>
      <c r="AD117" s="358"/>
      <c r="AE117" s="377"/>
      <c r="AF117" s="340">
        <v>17788</v>
      </c>
      <c r="AG117" s="328">
        <f t="shared" si="31"/>
        <v>0.12810755961440892</v>
      </c>
      <c r="AH117" s="363"/>
      <c r="AI117" s="381"/>
      <c r="AJ117" s="363"/>
      <c r="AK117" s="373"/>
      <c r="AL117" s="358">
        <f>54934-SUM(AL113:AL116)</f>
        <v>36119</v>
      </c>
      <c r="AM117" s="397">
        <f>AL117/SUM(AL105:AL112)-1</f>
        <v>0.49647828969174679</v>
      </c>
      <c r="AN117" s="340">
        <v>2200</v>
      </c>
      <c r="AO117" s="328">
        <f t="shared" si="39"/>
        <v>-0.2142857142857143</v>
      </c>
      <c r="AP117" s="340">
        <v>2729</v>
      </c>
      <c r="AQ117" s="27">
        <f t="shared" si="36"/>
        <v>0.56659012629161887</v>
      </c>
      <c r="AR117" s="340">
        <v>705</v>
      </c>
      <c r="AS117" s="328">
        <f t="shared" si="54"/>
        <v>0.43002028397565922</v>
      </c>
      <c r="AT117" s="48">
        <v>0</v>
      </c>
      <c r="AU117" s="318" t="str">
        <f t="shared" si="60"/>
        <v>-</v>
      </c>
      <c r="AV117" s="358"/>
      <c r="AW117" s="388"/>
      <c r="AX117" s="358"/>
      <c r="AY117" s="370"/>
      <c r="AZ117" s="340">
        <v>802</v>
      </c>
      <c r="BA117" s="328">
        <f t="shared" si="44"/>
        <v>0.40949033391915646</v>
      </c>
      <c r="BB117" s="340"/>
      <c r="BC117" s="47"/>
    </row>
    <row r="118" spans="1:55" s="102" customFormat="1" ht="12" customHeight="1">
      <c r="A118" s="367"/>
      <c r="B118" s="46" t="s">
        <v>15</v>
      </c>
      <c r="C118" s="343">
        <v>1221491</v>
      </c>
      <c r="D118" s="328">
        <f t="shared" si="51"/>
        <v>0.10116355486881949</v>
      </c>
      <c r="E118" s="110"/>
      <c r="F118" s="343">
        <v>211465</v>
      </c>
      <c r="G118" s="328">
        <f t="shared" si="67"/>
        <v>0.39001912825130974</v>
      </c>
      <c r="H118" s="50">
        <v>338400</v>
      </c>
      <c r="I118" s="328">
        <f t="shared" si="69"/>
        <v>-2.5345622119815669E-2</v>
      </c>
      <c r="J118" s="343">
        <v>54673</v>
      </c>
      <c r="K118" s="328">
        <f t="shared" si="64"/>
        <v>0.16516420518722152</v>
      </c>
      <c r="L118" s="343">
        <v>95099</v>
      </c>
      <c r="M118" s="328">
        <f t="shared" si="65"/>
        <v>6.8156035538183335E-2</v>
      </c>
      <c r="N118" s="48">
        <v>95893</v>
      </c>
      <c r="O118" s="328">
        <f t="shared" si="63"/>
        <v>0.23708959556214926</v>
      </c>
      <c r="P118" s="48">
        <v>77314</v>
      </c>
      <c r="Q118" s="47">
        <f t="shared" si="56"/>
        <v>2.1806935927257347E-2</v>
      </c>
      <c r="R118" s="343">
        <v>21165</v>
      </c>
      <c r="S118" s="328">
        <f t="shared" si="68"/>
        <v>6.726841813322576E-2</v>
      </c>
      <c r="T118" s="48">
        <v>33570</v>
      </c>
      <c r="U118" s="27">
        <f t="shared" si="57"/>
        <v>0.126812567132116</v>
      </c>
      <c r="V118" s="343">
        <v>36409</v>
      </c>
      <c r="W118" s="328">
        <f t="shared" si="66"/>
        <v>5.8585799848810842E-2</v>
      </c>
      <c r="X118" s="343">
        <v>16624</v>
      </c>
      <c r="Y118" s="328">
        <f t="shared" si="61"/>
        <v>-0.28532737199604491</v>
      </c>
      <c r="Z118" s="340">
        <v>26976</v>
      </c>
      <c r="AA118" s="47">
        <f t="shared" si="52"/>
        <v>0.15916122378824338</v>
      </c>
      <c r="AB118" s="349">
        <v>24331</v>
      </c>
      <c r="AC118" s="390"/>
      <c r="AD118" s="358"/>
      <c r="AE118" s="377"/>
      <c r="AF118" s="343">
        <v>14907</v>
      </c>
      <c r="AG118" s="328">
        <f t="shared" si="31"/>
        <v>0.11721501911114442</v>
      </c>
      <c r="AH118" s="363"/>
      <c r="AI118" s="381"/>
      <c r="AJ118" s="363"/>
      <c r="AK118" s="373"/>
      <c r="AL118" s="358"/>
      <c r="AM118" s="397"/>
      <c r="AN118" s="343">
        <v>1800</v>
      </c>
      <c r="AO118" s="328">
        <f t="shared" ref="AO118:AO124" si="70">(AN118/AN106-1)</f>
        <v>-0.21739130434782605</v>
      </c>
      <c r="AP118" s="343">
        <v>2452</v>
      </c>
      <c r="AQ118" s="27">
        <f t="shared" si="36"/>
        <v>3.9864291772688798E-2</v>
      </c>
      <c r="AR118" s="343">
        <v>745</v>
      </c>
      <c r="AS118" s="328">
        <f t="shared" si="54"/>
        <v>0.72055427251732107</v>
      </c>
      <c r="AT118" s="48">
        <v>0</v>
      </c>
      <c r="AU118" s="318" t="str">
        <f t="shared" si="60"/>
        <v>-</v>
      </c>
      <c r="AV118" s="358"/>
      <c r="AW118" s="388"/>
      <c r="AX118" s="358"/>
      <c r="AY118" s="370"/>
      <c r="AZ118" s="343">
        <v>849</v>
      </c>
      <c r="BA118" s="328">
        <f t="shared" si="44"/>
        <v>-0.2344454463480613</v>
      </c>
      <c r="BB118" s="343"/>
      <c r="BC118" s="47"/>
    </row>
    <row r="119" spans="1:55" s="102" customFormat="1" ht="12" customHeight="1">
      <c r="A119" s="367"/>
      <c r="B119" s="10" t="s">
        <v>16</v>
      </c>
      <c r="C119" s="340">
        <v>1417422</v>
      </c>
      <c r="D119" s="328">
        <f t="shared" si="51"/>
        <v>8.5799337836616321E-2</v>
      </c>
      <c r="E119" s="110"/>
      <c r="F119" s="340">
        <v>243992</v>
      </c>
      <c r="G119" s="328">
        <f t="shared" si="67"/>
        <v>0.28619248185302132</v>
      </c>
      <c r="H119" s="340">
        <v>356100</v>
      </c>
      <c r="I119" s="328">
        <f t="shared" si="69"/>
        <v>-3.5743298131600328E-2</v>
      </c>
      <c r="J119" s="340">
        <v>53269</v>
      </c>
      <c r="K119" s="328">
        <f t="shared" si="64"/>
        <v>4.2956436612824334E-2</v>
      </c>
      <c r="L119" s="340">
        <v>114145</v>
      </c>
      <c r="M119" s="328">
        <f t="shared" si="65"/>
        <v>8.7841186337297955E-2</v>
      </c>
      <c r="N119" s="36">
        <v>121716</v>
      </c>
      <c r="O119" s="328">
        <f t="shared" si="63"/>
        <v>0.1773992280681389</v>
      </c>
      <c r="P119" s="36">
        <v>84779</v>
      </c>
      <c r="Q119" s="47">
        <f t="shared" si="56"/>
        <v>-3.929878636100944E-2</v>
      </c>
      <c r="R119" s="340">
        <v>23025</v>
      </c>
      <c r="S119" s="328">
        <f t="shared" si="68"/>
        <v>0.2133747892074199</v>
      </c>
      <c r="T119" s="36">
        <v>38416</v>
      </c>
      <c r="U119" s="27">
        <f t="shared" si="57"/>
        <v>6.6222592284207599E-2</v>
      </c>
      <c r="V119" s="340">
        <v>41913</v>
      </c>
      <c r="W119" s="328">
        <f t="shared" si="66"/>
        <v>-1.4368356692691186E-2</v>
      </c>
      <c r="X119" s="340">
        <v>31270</v>
      </c>
      <c r="Y119" s="328">
        <f t="shared" si="61"/>
        <v>-3.266720287075419E-2</v>
      </c>
      <c r="Z119" s="340">
        <v>29417</v>
      </c>
      <c r="AA119" s="47">
        <f t="shared" si="52"/>
        <v>4.0241875596732646E-2</v>
      </c>
      <c r="AB119" s="349">
        <v>43709</v>
      </c>
      <c r="AC119" s="390"/>
      <c r="AD119" s="358"/>
      <c r="AE119" s="377"/>
      <c r="AF119" s="340">
        <v>15200</v>
      </c>
      <c r="AG119" s="328">
        <f t="shared" si="31"/>
        <v>-4.7499686677528512E-2</v>
      </c>
      <c r="AH119" s="363"/>
      <c r="AI119" s="381"/>
      <c r="AJ119" s="363">
        <f>38803-AJ116-AJ113</f>
        <v>22949</v>
      </c>
      <c r="AK119" s="373">
        <f>(AJ119/AJ107-1)</f>
        <v>-1.80985794968338E-2</v>
      </c>
      <c r="AL119" s="358"/>
      <c r="AM119" s="397"/>
      <c r="AN119" s="340">
        <v>1700</v>
      </c>
      <c r="AO119" s="328">
        <f t="shared" si="70"/>
        <v>-0.10526315789473684</v>
      </c>
      <c r="AP119" s="340">
        <v>2031</v>
      </c>
      <c r="AQ119" s="27">
        <f t="shared" si="36"/>
        <v>0.3379446640316206</v>
      </c>
      <c r="AR119" s="340">
        <v>1149</v>
      </c>
      <c r="AS119" s="328">
        <f t="shared" si="54"/>
        <v>0.28093645484949831</v>
      </c>
      <c r="AT119" s="36">
        <v>0</v>
      </c>
      <c r="AU119" s="318">
        <f t="shared" si="60"/>
        <v>-1</v>
      </c>
      <c r="AV119" s="358"/>
      <c r="AW119" s="388"/>
      <c r="AX119" s="358"/>
      <c r="AY119" s="370"/>
      <c r="AZ119" s="340">
        <v>1457</v>
      </c>
      <c r="BA119" s="328">
        <f t="shared" si="44"/>
        <v>9.0027700831025737E-3</v>
      </c>
      <c r="BB119" s="340"/>
      <c r="BC119" s="47"/>
    </row>
    <row r="120" spans="1:55" s="102" customFormat="1">
      <c r="A120" s="367"/>
      <c r="B120" s="46" t="s">
        <v>17</v>
      </c>
      <c r="C120" s="343">
        <v>1407186</v>
      </c>
      <c r="D120" s="328">
        <f t="shared" si="51"/>
        <v>5.4347541042564687E-2</v>
      </c>
      <c r="E120" s="110"/>
      <c r="F120" s="343">
        <v>215498</v>
      </c>
      <c r="G120" s="328">
        <f t="shared" si="67"/>
        <v>6.8069625899565833E-2</v>
      </c>
      <c r="H120" s="343">
        <v>392300</v>
      </c>
      <c r="I120" s="328">
        <f t="shared" si="69"/>
        <v>-2.7516113039167081E-2</v>
      </c>
      <c r="J120" s="343">
        <v>65153</v>
      </c>
      <c r="K120" s="328">
        <f t="shared" si="64"/>
        <v>9.953590414311031E-2</v>
      </c>
      <c r="L120" s="343">
        <v>128162</v>
      </c>
      <c r="M120" s="328">
        <f t="shared" si="65"/>
        <v>6.3152742868045356E-2</v>
      </c>
      <c r="N120" s="48">
        <v>115130</v>
      </c>
      <c r="O120" s="328">
        <f t="shared" si="63"/>
        <v>0.13921295059419569</v>
      </c>
      <c r="P120" s="48">
        <v>104085</v>
      </c>
      <c r="Q120" s="47">
        <f t="shared" si="56"/>
        <v>-4.5984491576689705E-2</v>
      </c>
      <c r="R120" s="343">
        <v>29455</v>
      </c>
      <c r="S120" s="328">
        <f t="shared" si="68"/>
        <v>0.36580728925159972</v>
      </c>
      <c r="T120" s="48">
        <v>48395</v>
      </c>
      <c r="U120" s="27">
        <f t="shared" si="57"/>
        <v>7.4945352347246799E-3</v>
      </c>
      <c r="V120" s="343">
        <v>45986</v>
      </c>
      <c r="W120" s="328">
        <f t="shared" si="66"/>
        <v>-2.9483147964459826E-2</v>
      </c>
      <c r="X120" s="343">
        <v>22317</v>
      </c>
      <c r="Y120" s="328">
        <f t="shared" si="61"/>
        <v>-0.1855703963214364</v>
      </c>
      <c r="Z120" s="343">
        <v>28129</v>
      </c>
      <c r="AA120" s="47">
        <f t="shared" si="52"/>
        <v>0.16120376486129451</v>
      </c>
      <c r="AB120" s="55">
        <v>13203</v>
      </c>
      <c r="AC120" s="53">
        <f>(AB120/AB108-1)</f>
        <v>-0.5726492960025894</v>
      </c>
      <c r="AD120" s="358"/>
      <c r="AE120" s="377"/>
      <c r="AF120" s="343">
        <v>17379</v>
      </c>
      <c r="AG120" s="328">
        <f t="shared" si="31"/>
        <v>0.17991717020843234</v>
      </c>
      <c r="AH120" s="363"/>
      <c r="AI120" s="381"/>
      <c r="AJ120" s="363"/>
      <c r="AK120" s="373"/>
      <c r="AL120" s="358"/>
      <c r="AM120" s="397"/>
      <c r="AN120" s="343">
        <v>1900</v>
      </c>
      <c r="AO120" s="328">
        <f t="shared" si="70"/>
        <v>5.555555555555558E-2</v>
      </c>
      <c r="AP120" s="343">
        <v>1998</v>
      </c>
      <c r="AQ120" s="27">
        <f t="shared" si="36"/>
        <v>0.66917293233082709</v>
      </c>
      <c r="AR120" s="343">
        <v>1202</v>
      </c>
      <c r="AS120" s="328">
        <f t="shared" si="54"/>
        <v>0.69774011299435024</v>
      </c>
      <c r="AT120" s="48">
        <v>0</v>
      </c>
      <c r="AU120" s="318" t="str">
        <f t="shared" si="60"/>
        <v>-</v>
      </c>
      <c r="AV120" s="358"/>
      <c r="AW120" s="388"/>
      <c r="AX120" s="358"/>
      <c r="AY120" s="370"/>
      <c r="AZ120" s="343">
        <v>1419</v>
      </c>
      <c r="BA120" s="328">
        <f t="shared" si="44"/>
        <v>-6.9979006298110935E-3</v>
      </c>
      <c r="BB120" s="343"/>
      <c r="BC120" s="47"/>
    </row>
    <row r="121" spans="1:55" s="102" customFormat="1">
      <c r="A121" s="367"/>
      <c r="B121" s="46" t="s">
        <v>18</v>
      </c>
      <c r="C121" s="343">
        <v>1195238</v>
      </c>
      <c r="D121" s="328">
        <f t="shared" si="51"/>
        <v>0.12789265732385022</v>
      </c>
      <c r="E121" s="110"/>
      <c r="F121" s="343">
        <v>164499</v>
      </c>
      <c r="G121" s="328">
        <f t="shared" si="67"/>
        <v>0.12870003156262436</v>
      </c>
      <c r="H121" s="343">
        <v>338600</v>
      </c>
      <c r="I121" s="328">
        <f t="shared" si="69"/>
        <v>6.0776942355889721E-2</v>
      </c>
      <c r="J121" s="343">
        <v>57784</v>
      </c>
      <c r="K121" s="328">
        <f t="shared" si="64"/>
        <v>0.25051939058171735</v>
      </c>
      <c r="L121" s="343">
        <v>94266</v>
      </c>
      <c r="M121" s="328">
        <f t="shared" si="65"/>
        <v>0.11867182493532386</v>
      </c>
      <c r="N121" s="48">
        <v>86753</v>
      </c>
      <c r="O121" s="328">
        <f t="shared" si="63"/>
        <v>0.17559455247645506</v>
      </c>
      <c r="P121" s="48">
        <v>85660</v>
      </c>
      <c r="Q121" s="47">
        <f t="shared" si="56"/>
        <v>0.11426192830011968</v>
      </c>
      <c r="R121" s="343">
        <v>30379</v>
      </c>
      <c r="S121" s="328">
        <f t="shared" si="68"/>
        <v>0.56278615155100575</v>
      </c>
      <c r="T121" s="48">
        <v>37776</v>
      </c>
      <c r="U121" s="27">
        <f t="shared" si="57"/>
        <v>0.15930642933865274</v>
      </c>
      <c r="V121" s="343">
        <v>35599</v>
      </c>
      <c r="W121" s="328">
        <f t="shared" si="66"/>
        <v>0.13927737062758025</v>
      </c>
      <c r="X121" s="343">
        <v>20174</v>
      </c>
      <c r="Y121" s="328">
        <f>(X121-X109)/X109</f>
        <v>-9.8570151921358359E-2</v>
      </c>
      <c r="Z121" s="343">
        <v>26866</v>
      </c>
      <c r="AA121" s="47">
        <f t="shared" si="52"/>
        <v>0.20265007386185596</v>
      </c>
      <c r="AB121" s="48">
        <v>21441</v>
      </c>
      <c r="AC121" s="53">
        <f>(AB121/AB109-1)</f>
        <v>0.10863495346432273</v>
      </c>
      <c r="AD121" s="358"/>
      <c r="AE121" s="377"/>
      <c r="AF121" s="343">
        <v>17360</v>
      </c>
      <c r="AG121" s="328">
        <f t="shared" si="31"/>
        <v>0.40226171243941844</v>
      </c>
      <c r="AH121" s="363"/>
      <c r="AI121" s="381"/>
      <c r="AJ121" s="363"/>
      <c r="AK121" s="373"/>
      <c r="AL121" s="358"/>
      <c r="AM121" s="397"/>
      <c r="AN121" s="343">
        <v>1700</v>
      </c>
      <c r="AO121" s="328">
        <f t="shared" si="70"/>
        <v>0</v>
      </c>
      <c r="AP121" s="343">
        <v>2574</v>
      </c>
      <c r="AQ121" s="27">
        <f t="shared" si="36"/>
        <v>0.12303664921465973</v>
      </c>
      <c r="AR121" s="343">
        <v>699</v>
      </c>
      <c r="AS121" s="328">
        <f t="shared" si="54"/>
        <v>0.73019801980198018</v>
      </c>
      <c r="AT121" s="48">
        <v>0</v>
      </c>
      <c r="AU121" s="318" t="str">
        <f t="shared" si="60"/>
        <v>-</v>
      </c>
      <c r="AV121" s="358"/>
      <c r="AW121" s="388"/>
      <c r="AX121" s="358"/>
      <c r="AY121" s="370"/>
      <c r="AZ121" s="332" t="s">
        <v>325</v>
      </c>
      <c r="BA121" s="318" t="s">
        <v>325</v>
      </c>
      <c r="BB121" s="343"/>
      <c r="BC121" s="47"/>
    </row>
    <row r="122" spans="1:55" s="102" customFormat="1">
      <c r="A122" s="367"/>
      <c r="B122" s="10" t="s">
        <v>19</v>
      </c>
      <c r="C122" s="340">
        <v>1239143</v>
      </c>
      <c r="D122" s="328">
        <f t="shared" si="51"/>
        <v>7.3090785647356729E-2</v>
      </c>
      <c r="E122" s="110"/>
      <c r="F122" s="340">
        <v>158273</v>
      </c>
      <c r="G122" s="328">
        <f t="shared" si="67"/>
        <v>-5.8739220933690155E-2</v>
      </c>
      <c r="H122" s="340">
        <v>391800</v>
      </c>
      <c r="I122" s="328">
        <f t="shared" si="69"/>
        <v>5.2659860290166574E-2</v>
      </c>
      <c r="J122" s="343">
        <v>56628</v>
      </c>
      <c r="K122" s="328">
        <f t="shared" si="64"/>
        <v>0.13951101720495029</v>
      </c>
      <c r="L122" s="340">
        <v>110509</v>
      </c>
      <c r="M122" s="328">
        <f t="shared" si="65"/>
        <v>0.13547531955118983</v>
      </c>
      <c r="N122" s="36">
        <v>81605</v>
      </c>
      <c r="O122" s="328">
        <f t="shared" si="63"/>
        <v>2.6232724254580564E-2</v>
      </c>
      <c r="P122" s="36">
        <v>91672</v>
      </c>
      <c r="Q122" s="47">
        <f t="shared" si="56"/>
        <v>0.10119162021910437</v>
      </c>
      <c r="R122" s="340">
        <v>37295</v>
      </c>
      <c r="S122" s="328">
        <f t="shared" si="68"/>
        <v>0.78967320888718273</v>
      </c>
      <c r="T122" s="36">
        <v>38632</v>
      </c>
      <c r="U122" s="27">
        <f t="shared" si="57"/>
        <v>0.11970320561126892</v>
      </c>
      <c r="V122" s="340">
        <v>40157</v>
      </c>
      <c r="W122" s="328">
        <f t="shared" si="66"/>
        <v>0.15686218022585849</v>
      </c>
      <c r="X122" s="340">
        <v>21125</v>
      </c>
      <c r="Y122" s="328">
        <f>(X122-X110)/X110</f>
        <v>0.15626710454296661</v>
      </c>
      <c r="Z122" s="340">
        <v>28055</v>
      </c>
      <c r="AA122" s="47">
        <f t="shared" si="52"/>
        <v>0.1364741148829296</v>
      </c>
      <c r="AB122" s="36">
        <v>29676</v>
      </c>
      <c r="AC122" s="53">
        <f>(AB122/AB110-1)</f>
        <v>-4.6768598226904823E-2</v>
      </c>
      <c r="AD122" s="358"/>
      <c r="AE122" s="377"/>
      <c r="AF122" s="340">
        <v>15942</v>
      </c>
      <c r="AG122" s="328">
        <f t="shared" si="31"/>
        <v>0.1356318563897991</v>
      </c>
      <c r="AH122" s="363"/>
      <c r="AI122" s="381"/>
      <c r="AJ122" s="363">
        <f>45178-AJ119-AJ116-AJ113</f>
        <v>6375</v>
      </c>
      <c r="AK122" s="386">
        <f>(AJ122/AJ110-1)</f>
        <v>0.13393810032017073</v>
      </c>
      <c r="AL122" s="358"/>
      <c r="AM122" s="397"/>
      <c r="AN122" s="340">
        <v>2500</v>
      </c>
      <c r="AO122" s="328">
        <f t="shared" si="70"/>
        <v>8.6956521739130377E-2</v>
      </c>
      <c r="AP122" s="340">
        <v>4239</v>
      </c>
      <c r="AQ122" s="27">
        <f t="shared" si="36"/>
        <v>0.39257555847568981</v>
      </c>
      <c r="AR122" s="340">
        <v>1161</v>
      </c>
      <c r="AS122" s="328">
        <f t="shared" si="54"/>
        <v>1.3266533066132264</v>
      </c>
      <c r="AT122" s="36">
        <v>0</v>
      </c>
      <c r="AU122" s="318" t="str">
        <f t="shared" si="60"/>
        <v>-</v>
      </c>
      <c r="AV122" s="358"/>
      <c r="AW122" s="388"/>
      <c r="AX122" s="358"/>
      <c r="AY122" s="370"/>
      <c r="AZ122" s="332" t="s">
        <v>325</v>
      </c>
      <c r="BA122" s="318" t="s">
        <v>325</v>
      </c>
      <c r="BB122" s="340"/>
      <c r="BC122" s="47"/>
    </row>
    <row r="123" spans="1:55" s="102" customFormat="1">
      <c r="A123" s="367"/>
      <c r="B123" s="10" t="s">
        <v>20</v>
      </c>
      <c r="C123" s="340">
        <v>1154064</v>
      </c>
      <c r="D123" s="328">
        <f t="shared" si="51"/>
        <v>3.2673258467182678E-2</v>
      </c>
      <c r="E123" s="110"/>
      <c r="F123" s="340">
        <v>170901</v>
      </c>
      <c r="G123" s="328">
        <f t="shared" si="67"/>
        <v>-6.8948609968565625E-2</v>
      </c>
      <c r="H123" s="340">
        <v>312700</v>
      </c>
      <c r="I123" s="328">
        <f t="shared" ref="I123:I138" si="71">(H123-H111)/H111</f>
        <v>-2.5518341307814991E-3</v>
      </c>
      <c r="J123" s="340">
        <v>64161</v>
      </c>
      <c r="K123" s="328">
        <f t="shared" si="64"/>
        <v>7.3393114062970444E-2</v>
      </c>
      <c r="L123" s="340">
        <v>113658</v>
      </c>
      <c r="M123" s="328">
        <f t="shared" si="65"/>
        <v>3.4787912998352107E-2</v>
      </c>
      <c r="N123" s="36">
        <v>78863</v>
      </c>
      <c r="O123" s="328">
        <f t="shared" si="63"/>
        <v>-0.12038235031676636</v>
      </c>
      <c r="P123" s="36">
        <v>95232</v>
      </c>
      <c r="Q123" s="47">
        <f t="shared" si="56"/>
        <v>9.6624866134659898E-2</v>
      </c>
      <c r="R123" s="340">
        <v>40717</v>
      </c>
      <c r="S123" s="328">
        <f t="shared" si="68"/>
        <v>0.77022738141819924</v>
      </c>
      <c r="T123" s="36">
        <v>38505</v>
      </c>
      <c r="U123" s="27">
        <f t="shared" si="57"/>
        <v>0.11010205846739318</v>
      </c>
      <c r="V123" s="340">
        <v>40388</v>
      </c>
      <c r="W123" s="328">
        <f t="shared" si="66"/>
        <v>0.18746324826531813</v>
      </c>
      <c r="X123" s="340">
        <v>21018</v>
      </c>
      <c r="Y123" s="328">
        <f>(X123-X111)/X111</f>
        <v>-6.457786283323691E-2</v>
      </c>
      <c r="Z123" s="340">
        <v>27866</v>
      </c>
      <c r="AA123" s="47">
        <f t="shared" si="52"/>
        <v>9.7432262129804714E-2</v>
      </c>
      <c r="AB123" s="36">
        <v>34822</v>
      </c>
      <c r="AC123" s="53">
        <f>(AB123/AB111-1)</f>
        <v>0.15079810965332618</v>
      </c>
      <c r="AD123" s="358"/>
      <c r="AE123" s="377"/>
      <c r="AF123" s="340">
        <v>14298</v>
      </c>
      <c r="AG123" s="328">
        <f t="shared" si="31"/>
        <v>0.201209779047299</v>
      </c>
      <c r="AH123" s="363"/>
      <c r="AI123" s="381"/>
      <c r="AJ123" s="363"/>
      <c r="AK123" s="386"/>
      <c r="AL123" s="358"/>
      <c r="AM123" s="397"/>
      <c r="AN123" s="340">
        <v>2300</v>
      </c>
      <c r="AO123" s="328">
        <f t="shared" si="70"/>
        <v>9.5238095238095344E-2</v>
      </c>
      <c r="AP123" s="340">
        <v>3851</v>
      </c>
      <c r="AQ123" s="27">
        <f t="shared" si="36"/>
        <v>0.36608726498758415</v>
      </c>
      <c r="AR123" s="340">
        <v>1224</v>
      </c>
      <c r="AS123" s="328">
        <f t="shared" si="54"/>
        <v>0.40528128587830081</v>
      </c>
      <c r="AT123" s="36">
        <v>0</v>
      </c>
      <c r="AU123" s="318" t="str">
        <f t="shared" si="60"/>
        <v>-</v>
      </c>
      <c r="AV123" s="358"/>
      <c r="AW123" s="388"/>
      <c r="AX123" s="358"/>
      <c r="AY123" s="370"/>
      <c r="AZ123" s="332" t="s">
        <v>325</v>
      </c>
      <c r="BA123" s="318" t="s">
        <v>325</v>
      </c>
      <c r="BB123" s="340"/>
      <c r="BC123" s="47"/>
    </row>
    <row r="124" spans="1:55" s="102" customFormat="1">
      <c r="A124" s="368"/>
      <c r="B124" s="29" t="s">
        <v>21</v>
      </c>
      <c r="C124" s="341">
        <v>1204463</v>
      </c>
      <c r="D124" s="334">
        <f t="shared" si="51"/>
        <v>2.9481952528697317E-2</v>
      </c>
      <c r="E124" s="125"/>
      <c r="F124" s="341">
        <v>182846</v>
      </c>
      <c r="G124" s="334">
        <f t="shared" si="67"/>
        <v>-8.5541385346336582E-2</v>
      </c>
      <c r="H124" s="341">
        <v>276800</v>
      </c>
      <c r="I124" s="334">
        <f t="shared" si="71"/>
        <v>-1.5647226173541962E-2</v>
      </c>
      <c r="J124" s="341">
        <v>65862</v>
      </c>
      <c r="K124" s="334">
        <f t="shared" si="64"/>
        <v>1.3604604635415019E-2</v>
      </c>
      <c r="L124" s="341">
        <v>114468</v>
      </c>
      <c r="M124" s="334">
        <f t="shared" si="65"/>
        <v>1.3349858356940509E-2</v>
      </c>
      <c r="N124" s="38">
        <v>96440</v>
      </c>
      <c r="O124" s="334">
        <f t="shared" si="63"/>
        <v>-0.11573233573563657</v>
      </c>
      <c r="P124" s="38">
        <v>107282</v>
      </c>
      <c r="Q124" s="57">
        <f t="shared" si="56"/>
        <v>4.8443684339115563E-2</v>
      </c>
      <c r="R124" s="341">
        <v>44269</v>
      </c>
      <c r="S124" s="334">
        <f t="shared" si="68"/>
        <v>0.81244626407369502</v>
      </c>
      <c r="T124" s="38">
        <v>46412</v>
      </c>
      <c r="U124" s="32">
        <f t="shared" si="57"/>
        <v>5.1234428086070212E-2</v>
      </c>
      <c r="V124" s="341">
        <v>35986</v>
      </c>
      <c r="W124" s="57">
        <f t="shared" si="66"/>
        <v>0.15310176877723661</v>
      </c>
      <c r="X124" s="341">
        <v>25502</v>
      </c>
      <c r="Y124" s="334">
        <f>(X124/X112-1)</f>
        <v>0.11474406609258203</v>
      </c>
      <c r="Z124" s="341">
        <v>29139</v>
      </c>
      <c r="AA124" s="57">
        <f t="shared" si="52"/>
        <v>0.20027186225645677</v>
      </c>
      <c r="AB124" s="38">
        <v>52573</v>
      </c>
      <c r="AC124" s="57">
        <f t="shared" ref="AC124:AC159" si="72">AB124/AB112-1</f>
        <v>0.20718714121699189</v>
      </c>
      <c r="AD124" s="359"/>
      <c r="AE124" s="378"/>
      <c r="AF124" s="341">
        <v>13921</v>
      </c>
      <c r="AG124" s="334">
        <f t="shared" si="31"/>
        <v>0.24472460658082976</v>
      </c>
      <c r="AH124" s="375"/>
      <c r="AI124" s="382"/>
      <c r="AJ124" s="375"/>
      <c r="AK124" s="408"/>
      <c r="AL124" s="359"/>
      <c r="AM124" s="398"/>
      <c r="AN124" s="341">
        <v>1400</v>
      </c>
      <c r="AO124" s="334">
        <f t="shared" si="70"/>
        <v>7.6923076923076872E-2</v>
      </c>
      <c r="AP124" s="341">
        <v>3521</v>
      </c>
      <c r="AQ124" s="32">
        <f t="shared" si="36"/>
        <v>0.46160232461602324</v>
      </c>
      <c r="AR124" s="341">
        <v>1154</v>
      </c>
      <c r="AS124" s="334">
        <f>(AR124-AR112)/AR112</f>
        <v>0.24756756756756756</v>
      </c>
      <c r="AT124" s="38">
        <v>0</v>
      </c>
      <c r="AU124" s="319" t="str">
        <f t="shared" si="60"/>
        <v>-</v>
      </c>
      <c r="AV124" s="359"/>
      <c r="AW124" s="389"/>
      <c r="AX124" s="359"/>
      <c r="AY124" s="371"/>
      <c r="AZ124" s="333" t="s">
        <v>325</v>
      </c>
      <c r="BA124" s="319" t="s">
        <v>325</v>
      </c>
      <c r="BB124" s="341"/>
      <c r="BC124" s="57"/>
    </row>
    <row r="125" spans="1:55" s="102" customFormat="1">
      <c r="A125" s="361" t="s">
        <v>326</v>
      </c>
      <c r="B125" s="10" t="s">
        <v>327</v>
      </c>
      <c r="C125" s="340">
        <v>1468903</v>
      </c>
      <c r="D125" s="328">
        <f>(C125-C113)/C113</f>
        <v>3.0158496388246019E-2</v>
      </c>
      <c r="E125" s="110"/>
      <c r="F125" s="340">
        <v>255517</v>
      </c>
      <c r="G125" s="328">
        <f>(F125-F113)/F113</f>
        <v>8.9829221687651409E-2</v>
      </c>
      <c r="H125" s="340">
        <v>294000</v>
      </c>
      <c r="I125" s="328">
        <f t="shared" si="71"/>
        <v>-8.8372093023255813E-2</v>
      </c>
      <c r="J125" s="340">
        <v>65862</v>
      </c>
      <c r="K125" s="27">
        <f>(J125-J113)/J113</f>
        <v>-0.21856127570209888</v>
      </c>
      <c r="L125" s="340">
        <v>135598</v>
      </c>
      <c r="M125" s="328">
        <f t="shared" si="65"/>
        <v>-5.7030994652257666E-2</v>
      </c>
      <c r="N125" s="36">
        <v>118308</v>
      </c>
      <c r="O125" s="328">
        <f t="shared" si="63"/>
        <v>-0.12360549357749229</v>
      </c>
      <c r="P125" s="340">
        <v>126829</v>
      </c>
      <c r="Q125" s="328">
        <f>(P125-P113)/P113</f>
        <v>0.13150264521942384</v>
      </c>
      <c r="R125" s="340">
        <v>59401</v>
      </c>
      <c r="S125" s="328">
        <f t="shared" si="68"/>
        <v>0.90822063028044586</v>
      </c>
      <c r="T125" s="36">
        <v>59143</v>
      </c>
      <c r="U125" s="27">
        <f t="shared" si="57"/>
        <v>0.12293992557150452</v>
      </c>
      <c r="V125" s="138">
        <v>59745</v>
      </c>
      <c r="W125" s="328">
        <f t="shared" si="66"/>
        <v>0.1231741018555073</v>
      </c>
      <c r="X125" s="340">
        <v>42207</v>
      </c>
      <c r="Y125" s="328">
        <f>(X125-X113)/X113</f>
        <v>0.35374302392712809</v>
      </c>
      <c r="Z125" s="340">
        <v>33106</v>
      </c>
      <c r="AA125" s="328">
        <f t="shared" si="52"/>
        <v>4.4089819603885472E-2</v>
      </c>
      <c r="AB125" s="340">
        <v>77137</v>
      </c>
      <c r="AC125" s="49">
        <f t="shared" si="72"/>
        <v>8.9967500353256957E-2</v>
      </c>
      <c r="AD125" s="358">
        <v>96085</v>
      </c>
      <c r="AE125" s="377">
        <f>(AD125/AD113-1)</f>
        <v>0.17464761182899546</v>
      </c>
      <c r="AF125" s="340">
        <v>20035</v>
      </c>
      <c r="AG125" s="328">
        <f t="shared" si="31"/>
        <v>0.21203871748336359</v>
      </c>
      <c r="AH125" s="363">
        <v>106870</v>
      </c>
      <c r="AI125" s="381">
        <f>(AH125/AH113-1)</f>
        <v>-5.1048224544703813E-2</v>
      </c>
      <c r="AJ125" s="374">
        <v>6112</v>
      </c>
      <c r="AK125" s="396">
        <f>(AJ125/AJ113-1)</f>
        <v>0.13711627906976753</v>
      </c>
      <c r="AL125" s="358">
        <v>58472</v>
      </c>
      <c r="AM125" s="377">
        <f>AL125/SUM(AL113:AL124)-1</f>
        <v>6.4404558197109329E-2</v>
      </c>
      <c r="AN125" s="340">
        <v>3700</v>
      </c>
      <c r="AO125" s="328">
        <f>(AN125/AN113-1)</f>
        <v>0</v>
      </c>
      <c r="AP125" s="340">
        <v>2164</v>
      </c>
      <c r="AQ125" s="27">
        <f t="shared" si="36"/>
        <v>0.53475177304964538</v>
      </c>
      <c r="AR125" s="340">
        <v>1807</v>
      </c>
      <c r="AS125" s="328">
        <f>(AR125-AR113)/AR113</f>
        <v>0.26452064380685797</v>
      </c>
      <c r="AT125" s="36">
        <v>0</v>
      </c>
      <c r="AU125" s="323" t="str">
        <f t="shared" si="60"/>
        <v>-</v>
      </c>
      <c r="AV125" s="358">
        <v>858</v>
      </c>
      <c r="AW125" s="388">
        <f>AV125/AV113-1</f>
        <v>0.43959731543624159</v>
      </c>
      <c r="AX125" s="358">
        <v>15366</v>
      </c>
      <c r="AY125" s="370">
        <f>AX125/AX113-1</f>
        <v>-0.17754108012631808</v>
      </c>
      <c r="AZ125" s="332">
        <v>691</v>
      </c>
      <c r="BA125" s="328">
        <f t="shared" ref="BA125:BA132" si="73">(AZ125/AZ113-1)</f>
        <v>-0.78836140888208273</v>
      </c>
      <c r="BB125" s="340"/>
      <c r="BC125" s="328"/>
    </row>
    <row r="126" spans="1:55" s="102" customFormat="1">
      <c r="A126" s="367"/>
      <c r="B126" s="10" t="s">
        <v>328</v>
      </c>
      <c r="C126" s="3">
        <v>1312683</v>
      </c>
      <c r="D126" s="328">
        <f t="shared" ref="D126:D136" si="74">C126/C114-1</f>
        <v>0.10792981472931884</v>
      </c>
      <c r="E126" s="110"/>
      <c r="F126" s="340">
        <v>231502</v>
      </c>
      <c r="G126" s="328">
        <f t="shared" ref="G126:G132" si="75">F126/F114-1</f>
        <v>-1.2321344767268205E-2</v>
      </c>
      <c r="H126" s="3">
        <v>321100</v>
      </c>
      <c r="I126" s="328">
        <f t="shared" si="71"/>
        <v>0.14311142755428979</v>
      </c>
      <c r="J126" s="3">
        <v>86616</v>
      </c>
      <c r="K126" s="328">
        <f t="shared" ref="K126:K148" si="76">J126/J114-1</f>
        <v>0.19721346823685515</v>
      </c>
      <c r="L126" s="3">
        <v>100650</v>
      </c>
      <c r="M126" s="328">
        <f t="shared" ref="M126:M148" si="77">L126/L114-1</f>
        <v>-9.1065074864088769E-2</v>
      </c>
      <c r="N126" s="6">
        <v>102523</v>
      </c>
      <c r="O126" s="328">
        <f t="shared" si="63"/>
        <v>-3.3913797327604134E-2</v>
      </c>
      <c r="P126" s="6">
        <v>111257</v>
      </c>
      <c r="Q126" s="328">
        <f t="shared" ref="Q126:Q165" si="78">P126/P114-1</f>
        <v>0.22632379524712309</v>
      </c>
      <c r="R126" s="3">
        <v>49583</v>
      </c>
      <c r="S126" s="328">
        <f t="shared" ref="S126:S148" si="79">R126/R114-1</f>
        <v>1.0549131750176137</v>
      </c>
      <c r="T126" s="6">
        <v>52427</v>
      </c>
      <c r="U126" s="328">
        <f t="shared" ref="U126:U148" si="80">T126/T114-1</f>
        <v>0.33131030980192988</v>
      </c>
      <c r="V126" s="136">
        <v>51930</v>
      </c>
      <c r="W126" s="328">
        <f t="shared" si="66"/>
        <v>0.29085982748763328</v>
      </c>
      <c r="X126" s="3">
        <v>35443</v>
      </c>
      <c r="Y126" s="328">
        <f t="shared" ref="Y126:Y159" si="81">X126/X114-1</f>
        <v>0.34269045724892977</v>
      </c>
      <c r="Z126" s="3">
        <v>30182</v>
      </c>
      <c r="AA126" s="328">
        <f t="shared" si="52"/>
        <v>0.20179979294417461</v>
      </c>
      <c r="AB126" s="6">
        <v>64116</v>
      </c>
      <c r="AC126" s="49">
        <f t="shared" si="72"/>
        <v>0.29973646868031634</v>
      </c>
      <c r="AD126" s="358"/>
      <c r="AE126" s="377"/>
      <c r="AF126" s="3">
        <v>19046</v>
      </c>
      <c r="AG126" s="328">
        <f t="shared" ref="AG126:AG169" si="82">AF126/AF114-1</f>
        <v>0.51954683261528634</v>
      </c>
      <c r="AH126" s="363"/>
      <c r="AI126" s="381"/>
      <c r="AJ126" s="363"/>
      <c r="AK126" s="396"/>
      <c r="AL126" s="358"/>
      <c r="AM126" s="377"/>
      <c r="AN126" s="3">
        <v>4800</v>
      </c>
      <c r="AO126" s="328">
        <f t="shared" ref="AO126:AO148" si="83">AN126/AN114-1</f>
        <v>0.29729729729729737</v>
      </c>
      <c r="AP126" s="3">
        <v>2171</v>
      </c>
      <c r="AQ126" s="27">
        <f t="shared" si="36"/>
        <v>1.0676190476190475</v>
      </c>
      <c r="AR126" s="3">
        <v>1263</v>
      </c>
      <c r="AS126" s="328">
        <f t="shared" ref="AS126:AS166" si="84">AR126/AR114-1</f>
        <v>1.1927083333333335</v>
      </c>
      <c r="AT126" s="36">
        <v>0</v>
      </c>
      <c r="AU126" s="159" t="str">
        <f t="shared" si="60"/>
        <v>-</v>
      </c>
      <c r="AV126" s="358"/>
      <c r="AW126" s="388"/>
      <c r="AX126" s="358"/>
      <c r="AY126" s="370"/>
      <c r="AZ126" s="332">
        <v>587</v>
      </c>
      <c r="BA126" s="328">
        <f t="shared" si="73"/>
        <v>-0.61758957654723123</v>
      </c>
      <c r="BB126" s="3"/>
      <c r="BC126" s="47"/>
    </row>
    <row r="127" spans="1:55" s="102" customFormat="1">
      <c r="A127" s="367"/>
      <c r="B127" s="10" t="s">
        <v>12</v>
      </c>
      <c r="C127" s="3">
        <v>1150959</v>
      </c>
      <c r="D127" s="328">
        <f t="shared" si="74"/>
        <v>3.3226924824004023E-2</v>
      </c>
      <c r="E127" s="110"/>
      <c r="F127" s="340">
        <v>192078</v>
      </c>
      <c r="G127" s="328">
        <f t="shared" si="75"/>
        <v>-7.1844829085848438E-2</v>
      </c>
      <c r="H127" s="3">
        <v>294500</v>
      </c>
      <c r="I127" s="328">
        <f t="shared" si="71"/>
        <v>-6.5079365079365084E-2</v>
      </c>
      <c r="J127" s="3">
        <v>69603</v>
      </c>
      <c r="K127" s="328">
        <f t="shared" si="76"/>
        <v>2.7426378330503987E-2</v>
      </c>
      <c r="L127" s="3">
        <v>79481</v>
      </c>
      <c r="M127" s="328">
        <f t="shared" si="77"/>
        <v>-0.18046461751028531</v>
      </c>
      <c r="N127" s="6">
        <v>79408</v>
      </c>
      <c r="O127" s="328">
        <f t="shared" si="63"/>
        <v>-9.0796674986832748E-2</v>
      </c>
      <c r="P127" s="6">
        <v>95394</v>
      </c>
      <c r="Q127" s="328">
        <f t="shared" si="78"/>
        <v>0.1940070593536436</v>
      </c>
      <c r="R127" s="3">
        <v>43509</v>
      </c>
      <c r="S127" s="328">
        <f t="shared" si="79"/>
        <v>0.79403760514596744</v>
      </c>
      <c r="T127" s="6">
        <v>40625</v>
      </c>
      <c r="U127" s="328">
        <f t="shared" si="80"/>
        <v>0.10436035448268366</v>
      </c>
      <c r="V127" s="136">
        <v>40995</v>
      </c>
      <c r="W127" s="328">
        <f t="shared" si="66"/>
        <v>0.11535845463202285</v>
      </c>
      <c r="X127" s="3">
        <v>31364</v>
      </c>
      <c r="Y127" s="328">
        <f t="shared" si="81"/>
        <v>0.43083941605839415</v>
      </c>
      <c r="Z127" s="3">
        <v>25711</v>
      </c>
      <c r="AA127" s="328">
        <f t="shared" si="52"/>
        <v>2.5036877566479321E-2</v>
      </c>
      <c r="AB127" s="6">
        <v>36463</v>
      </c>
      <c r="AC127" s="49">
        <f t="shared" si="72"/>
        <v>-0.13123347072978964</v>
      </c>
      <c r="AD127" s="358"/>
      <c r="AE127" s="377"/>
      <c r="AF127" s="3">
        <v>19768</v>
      </c>
      <c r="AG127" s="328">
        <f t="shared" si="82"/>
        <v>0.39555241793152129</v>
      </c>
      <c r="AH127" s="363"/>
      <c r="AI127" s="381"/>
      <c r="AJ127" s="363"/>
      <c r="AK127" s="396"/>
      <c r="AL127" s="358"/>
      <c r="AM127" s="377"/>
      <c r="AN127" s="3">
        <v>2500</v>
      </c>
      <c r="AO127" s="328">
        <f t="shared" si="83"/>
        <v>0.19047619047619047</v>
      </c>
      <c r="AP127" s="3">
        <v>2611</v>
      </c>
      <c r="AQ127" s="27">
        <f t="shared" si="36"/>
        <v>0.38735387885228478</v>
      </c>
      <c r="AR127" s="3">
        <v>1033</v>
      </c>
      <c r="AS127" s="328">
        <f t="shared" si="84"/>
        <v>-0.23424759080800595</v>
      </c>
      <c r="AT127" s="36">
        <v>0</v>
      </c>
      <c r="AU127" s="159" t="str">
        <f t="shared" si="60"/>
        <v>-</v>
      </c>
      <c r="AV127" s="358"/>
      <c r="AW127" s="388"/>
      <c r="AX127" s="358"/>
      <c r="AY127" s="370"/>
      <c r="AZ127" s="114">
        <v>1317</v>
      </c>
      <c r="BA127" s="328">
        <f t="shared" si="73"/>
        <v>-7.9664570230607912E-2</v>
      </c>
      <c r="BB127" s="3"/>
      <c r="BC127" s="47"/>
    </row>
    <row r="128" spans="1:55" s="102" customFormat="1">
      <c r="A128" s="367"/>
      <c r="B128" s="46" t="s">
        <v>13</v>
      </c>
      <c r="C128" s="3">
        <v>1179885</v>
      </c>
      <c r="D128" s="328">
        <f t="shared" si="74"/>
        <v>7.514442966229895E-2</v>
      </c>
      <c r="E128" s="110"/>
      <c r="F128" s="340">
        <v>193998</v>
      </c>
      <c r="G128" s="328">
        <f t="shared" si="75"/>
        <v>-5.0095725876344699E-2</v>
      </c>
      <c r="H128" s="3">
        <v>324800</v>
      </c>
      <c r="I128" s="328">
        <f t="shared" si="71"/>
        <v>1.5317286652078774E-2</v>
      </c>
      <c r="J128" s="3">
        <v>60301</v>
      </c>
      <c r="K128" s="328">
        <f t="shared" si="76"/>
        <v>8.2214644651830593E-2</v>
      </c>
      <c r="L128" s="3">
        <v>77026</v>
      </c>
      <c r="M128" s="328">
        <f t="shared" si="77"/>
        <v>-8.9193439676477193E-2</v>
      </c>
      <c r="N128" s="6">
        <v>73984</v>
      </c>
      <c r="O128" s="328">
        <f t="shared" si="63"/>
        <v>-5.3198704905235372E-2</v>
      </c>
      <c r="P128" s="6">
        <v>87263</v>
      </c>
      <c r="Q128" s="328">
        <f t="shared" si="78"/>
        <v>0.17359962342814872</v>
      </c>
      <c r="R128" s="3">
        <v>37875</v>
      </c>
      <c r="S128" s="328">
        <f t="shared" si="79"/>
        <v>0.695996775926921</v>
      </c>
      <c r="T128" s="6">
        <v>33975</v>
      </c>
      <c r="U128" s="328">
        <f t="shared" si="80"/>
        <v>0.10971387509798802</v>
      </c>
      <c r="V128" s="136">
        <v>36247</v>
      </c>
      <c r="W128" s="328">
        <f t="shared" si="66"/>
        <v>0.15819913087934559</v>
      </c>
      <c r="X128" s="3">
        <v>24739</v>
      </c>
      <c r="Y128" s="328">
        <f t="shared" si="81"/>
        <v>0.41486988847583639</v>
      </c>
      <c r="Z128" s="3">
        <v>25379</v>
      </c>
      <c r="AA128" s="328">
        <f t="shared" si="52"/>
        <v>6.2549717395855131E-2</v>
      </c>
      <c r="AB128" s="6">
        <v>25558</v>
      </c>
      <c r="AC128" s="49">
        <f t="shared" si="72"/>
        <v>-0.11392317293024545</v>
      </c>
      <c r="AD128" s="358"/>
      <c r="AE128" s="377"/>
      <c r="AF128" s="3">
        <v>20917</v>
      </c>
      <c r="AG128" s="328">
        <f t="shared" si="82"/>
        <v>0.22925481899388811</v>
      </c>
      <c r="AH128" s="363"/>
      <c r="AI128" s="381"/>
      <c r="AJ128" s="363">
        <f>15222-AJ125</f>
        <v>9110</v>
      </c>
      <c r="AK128" s="396">
        <f>(AJ128/AJ116-1)</f>
        <v>-0.1306422368546617</v>
      </c>
      <c r="AL128" s="358"/>
      <c r="AM128" s="377"/>
      <c r="AN128" s="3">
        <v>1700</v>
      </c>
      <c r="AO128" s="328">
        <f t="shared" si="83"/>
        <v>-0.43333333333333335</v>
      </c>
      <c r="AP128" s="3">
        <v>3428</v>
      </c>
      <c r="AQ128" s="27">
        <f t="shared" si="36"/>
        <v>0.33437135072012447</v>
      </c>
      <c r="AR128" s="3">
        <v>761</v>
      </c>
      <c r="AS128" s="328">
        <f t="shared" si="84"/>
        <v>-6.5110565110565122E-2</v>
      </c>
      <c r="AT128" s="36">
        <v>0</v>
      </c>
      <c r="AU128" s="159" t="str">
        <f t="shared" si="60"/>
        <v>-</v>
      </c>
      <c r="AV128" s="358"/>
      <c r="AW128" s="388"/>
      <c r="AX128" s="358"/>
      <c r="AY128" s="370"/>
      <c r="AZ128" s="114">
        <v>1594</v>
      </c>
      <c r="BA128" s="328">
        <f t="shared" si="73"/>
        <v>0.2443403590944575</v>
      </c>
      <c r="BB128" s="3"/>
      <c r="BC128" s="47"/>
    </row>
    <row r="129" spans="1:55" s="102" customFormat="1">
      <c r="A129" s="367"/>
      <c r="B129" s="10" t="s">
        <v>14</v>
      </c>
      <c r="C129" s="3">
        <v>1223003</v>
      </c>
      <c r="D129" s="328">
        <f t="shared" si="74"/>
        <v>3.1717429907921701E-2</v>
      </c>
      <c r="E129" s="110"/>
      <c r="F129" s="340">
        <v>195263</v>
      </c>
      <c r="G129" s="328">
        <f t="shared" si="75"/>
        <v>-0.14609262255652244</v>
      </c>
      <c r="H129" s="3">
        <v>352000</v>
      </c>
      <c r="I129" s="328">
        <f t="shared" si="71"/>
        <v>8.6419753086419748E-2</v>
      </c>
      <c r="J129" s="3">
        <v>56187</v>
      </c>
      <c r="K129" s="328">
        <f t="shared" si="76"/>
        <v>9.9528384963112337E-2</v>
      </c>
      <c r="L129" s="3">
        <v>74905</v>
      </c>
      <c r="M129" s="328">
        <f t="shared" si="77"/>
        <v>-0.15789769533445752</v>
      </c>
      <c r="N129" s="6">
        <v>79054</v>
      </c>
      <c r="O129" s="328">
        <f t="shared" si="63"/>
        <v>-4.5172355484697002E-2</v>
      </c>
      <c r="P129" s="6">
        <v>93339</v>
      </c>
      <c r="Q129" s="328">
        <f t="shared" si="78"/>
        <v>0.16011036951415036</v>
      </c>
      <c r="R129" s="3">
        <v>38616</v>
      </c>
      <c r="S129" s="328">
        <f t="shared" si="79"/>
        <v>0.66778958279346989</v>
      </c>
      <c r="T129" s="6">
        <v>39798</v>
      </c>
      <c r="U129" s="328">
        <f t="shared" si="80"/>
        <v>0.20188445625585127</v>
      </c>
      <c r="V129" s="136">
        <v>41946</v>
      </c>
      <c r="W129" s="328">
        <f t="shared" si="66"/>
        <v>0.2389166199013498</v>
      </c>
      <c r="X129" s="3">
        <v>29449</v>
      </c>
      <c r="Y129" s="328">
        <f t="shared" si="81"/>
        <v>0.5015806648990413</v>
      </c>
      <c r="Z129" s="3">
        <v>24351</v>
      </c>
      <c r="AA129" s="328">
        <f t="shared" si="52"/>
        <v>9.0896873040050119E-2</v>
      </c>
      <c r="AB129" s="6">
        <v>18120</v>
      </c>
      <c r="AC129" s="49">
        <f t="shared" si="72"/>
        <v>-0.25551583877727102</v>
      </c>
      <c r="AD129" s="358"/>
      <c r="AE129" s="377"/>
      <c r="AF129" s="3">
        <v>21772</v>
      </c>
      <c r="AG129" s="328">
        <f t="shared" si="82"/>
        <v>0.22397121655048347</v>
      </c>
      <c r="AH129" s="363"/>
      <c r="AI129" s="381"/>
      <c r="AJ129" s="363"/>
      <c r="AK129" s="396"/>
      <c r="AL129" s="358"/>
      <c r="AM129" s="377"/>
      <c r="AN129" s="3">
        <v>2300</v>
      </c>
      <c r="AO129" s="328">
        <f t="shared" si="83"/>
        <v>4.5454545454545414E-2</v>
      </c>
      <c r="AP129" s="3">
        <v>3642</v>
      </c>
      <c r="AQ129" s="27">
        <f t="shared" si="36"/>
        <v>0.33455478197141808</v>
      </c>
      <c r="AR129" s="3">
        <v>720</v>
      </c>
      <c r="AS129" s="328">
        <f t="shared" si="84"/>
        <v>2.1276595744680771E-2</v>
      </c>
      <c r="AT129" s="36">
        <v>0</v>
      </c>
      <c r="AU129" s="159" t="str">
        <f t="shared" si="60"/>
        <v>-</v>
      </c>
      <c r="AV129" s="358"/>
      <c r="AW129" s="388"/>
      <c r="AX129" s="358"/>
      <c r="AY129" s="370"/>
      <c r="AZ129" s="114">
        <v>1003</v>
      </c>
      <c r="BA129" s="328">
        <f t="shared" si="73"/>
        <v>0.25062344139650872</v>
      </c>
      <c r="BB129" s="3"/>
      <c r="BC129" s="47"/>
    </row>
    <row r="130" spans="1:55" s="102" customFormat="1">
      <c r="A130" s="367"/>
      <c r="B130" s="46" t="s">
        <v>15</v>
      </c>
      <c r="C130" s="3">
        <v>1270439</v>
      </c>
      <c r="D130" s="328">
        <f t="shared" si="74"/>
        <v>4.0072337823201298E-2</v>
      </c>
      <c r="E130" s="110"/>
      <c r="F130" s="340">
        <v>207588</v>
      </c>
      <c r="G130" s="328">
        <f t="shared" si="75"/>
        <v>-1.8334003262951315E-2</v>
      </c>
      <c r="H130" s="3">
        <v>354400</v>
      </c>
      <c r="I130" s="328">
        <f t="shared" si="71"/>
        <v>4.7281323877068557E-2</v>
      </c>
      <c r="J130" s="3">
        <v>50650</v>
      </c>
      <c r="K130" s="328">
        <f t="shared" si="76"/>
        <v>-7.3582938561995825E-2</v>
      </c>
      <c r="L130" s="3">
        <v>65534</v>
      </c>
      <c r="M130" s="328">
        <f t="shared" si="77"/>
        <v>-0.31088654980599162</v>
      </c>
      <c r="N130" s="6">
        <v>94694</v>
      </c>
      <c r="O130" s="328">
        <f t="shared" si="63"/>
        <v>-1.2503519547829356E-2</v>
      </c>
      <c r="P130" s="6">
        <v>96255</v>
      </c>
      <c r="Q130" s="328">
        <f t="shared" si="78"/>
        <v>0.24498797113071369</v>
      </c>
      <c r="R130" s="3">
        <v>33830</v>
      </c>
      <c r="S130" s="328">
        <f t="shared" si="79"/>
        <v>0.59839357429718865</v>
      </c>
      <c r="T130" s="6">
        <v>41786</v>
      </c>
      <c r="U130" s="328">
        <f t="shared" si="80"/>
        <v>0.24474232946082819</v>
      </c>
      <c r="V130" s="136">
        <v>37589</v>
      </c>
      <c r="W130" s="328">
        <f t="shared" si="66"/>
        <v>3.2409569062594415E-2</v>
      </c>
      <c r="X130" s="3">
        <v>25881</v>
      </c>
      <c r="Y130" s="328">
        <f t="shared" si="81"/>
        <v>0.55684552454282965</v>
      </c>
      <c r="Z130" s="3">
        <v>26283</v>
      </c>
      <c r="AA130" s="328">
        <f t="shared" si="52"/>
        <v>-2.5689501779359469E-2</v>
      </c>
      <c r="AB130" s="6">
        <v>20661</v>
      </c>
      <c r="AC130" s="49">
        <f t="shared" si="72"/>
        <v>-0.15083638157083556</v>
      </c>
      <c r="AD130" s="358"/>
      <c r="AE130" s="377"/>
      <c r="AF130" s="3">
        <v>20637</v>
      </c>
      <c r="AG130" s="328">
        <f t="shared" si="82"/>
        <v>0.38438317568927349</v>
      </c>
      <c r="AH130" s="363"/>
      <c r="AI130" s="381"/>
      <c r="AJ130" s="363"/>
      <c r="AK130" s="396"/>
      <c r="AL130" s="358"/>
      <c r="AM130" s="377"/>
      <c r="AN130" s="3">
        <v>1500</v>
      </c>
      <c r="AO130" s="328">
        <f t="shared" si="83"/>
        <v>-0.16666666666666663</v>
      </c>
      <c r="AP130" s="3">
        <v>3142</v>
      </c>
      <c r="AQ130" s="27">
        <f t="shared" si="36"/>
        <v>0.28140293637846647</v>
      </c>
      <c r="AR130" s="3">
        <v>889</v>
      </c>
      <c r="AS130" s="328">
        <f t="shared" si="84"/>
        <v>0.19328859060402692</v>
      </c>
      <c r="AT130" s="36">
        <v>77</v>
      </c>
      <c r="AU130" s="323" t="str">
        <f t="shared" si="60"/>
        <v>-</v>
      </c>
      <c r="AV130" s="358"/>
      <c r="AW130" s="388"/>
      <c r="AX130" s="358"/>
      <c r="AY130" s="370"/>
      <c r="AZ130" s="114">
        <v>579</v>
      </c>
      <c r="BA130" s="328">
        <f t="shared" si="73"/>
        <v>-0.3180212014134276</v>
      </c>
      <c r="BB130" s="3"/>
      <c r="BC130" s="47"/>
    </row>
    <row r="131" spans="1:55" s="102" customFormat="1">
      <c r="A131" s="367"/>
      <c r="B131" s="10" t="s">
        <v>16</v>
      </c>
      <c r="C131" s="3">
        <v>1454795</v>
      </c>
      <c r="D131" s="328">
        <f t="shared" si="74"/>
        <v>2.6366882974865558E-2</v>
      </c>
      <c r="E131" s="110"/>
      <c r="F131" s="340">
        <v>250741</v>
      </c>
      <c r="G131" s="328">
        <f t="shared" si="75"/>
        <v>2.766074297517962E-2</v>
      </c>
      <c r="H131" s="3">
        <v>361400</v>
      </c>
      <c r="I131" s="328">
        <f t="shared" si="71"/>
        <v>1.4883459702330806E-2</v>
      </c>
      <c r="J131" s="3">
        <v>56450</v>
      </c>
      <c r="K131" s="328">
        <f t="shared" si="76"/>
        <v>5.9715782162233166E-2</v>
      </c>
      <c r="L131" s="3">
        <v>89189</v>
      </c>
      <c r="M131" s="328">
        <f t="shared" si="77"/>
        <v>-0.21863419335056289</v>
      </c>
      <c r="N131" s="6">
        <v>114257</v>
      </c>
      <c r="O131" s="328">
        <f t="shared" si="63"/>
        <v>-6.1282000722994501E-2</v>
      </c>
      <c r="P131" s="6">
        <v>106211</v>
      </c>
      <c r="Q131" s="328">
        <f t="shared" si="78"/>
        <v>0.25279845244695021</v>
      </c>
      <c r="R131" s="3">
        <v>36886</v>
      </c>
      <c r="S131" s="328">
        <f t="shared" si="79"/>
        <v>0.60199782844733996</v>
      </c>
      <c r="T131" s="6">
        <v>47783</v>
      </c>
      <c r="U131" s="328">
        <f t="shared" si="80"/>
        <v>0.24383069554352343</v>
      </c>
      <c r="V131" s="136">
        <v>46666</v>
      </c>
      <c r="W131" s="328">
        <f t="shared" si="66"/>
        <v>0.11340156991864099</v>
      </c>
      <c r="X131" s="3">
        <v>35262</v>
      </c>
      <c r="Y131" s="328">
        <f t="shared" si="81"/>
        <v>0.12766229613047653</v>
      </c>
      <c r="Z131" s="3">
        <v>26586</v>
      </c>
      <c r="AA131" s="328">
        <f t="shared" si="52"/>
        <v>-9.6236869837168948E-2</v>
      </c>
      <c r="AB131" s="6">
        <v>25860</v>
      </c>
      <c r="AC131" s="49">
        <f t="shared" si="72"/>
        <v>-0.40835983435905654</v>
      </c>
      <c r="AD131" s="358"/>
      <c r="AE131" s="377"/>
      <c r="AF131" s="3">
        <v>23933</v>
      </c>
      <c r="AG131" s="328">
        <f t="shared" si="82"/>
        <v>0.57453947368421043</v>
      </c>
      <c r="AH131" s="363"/>
      <c r="AI131" s="381"/>
      <c r="AJ131" s="363">
        <f>39370-AJ128-AJ125</f>
        <v>24148</v>
      </c>
      <c r="AK131" s="396">
        <f>(AJ131/AJ119-1)</f>
        <v>5.2246285241186907E-2</v>
      </c>
      <c r="AL131" s="358"/>
      <c r="AM131" s="377"/>
      <c r="AN131" s="3">
        <v>900</v>
      </c>
      <c r="AO131" s="328">
        <f t="shared" si="83"/>
        <v>-0.47058823529411764</v>
      </c>
      <c r="AP131" s="3">
        <v>2033</v>
      </c>
      <c r="AQ131" s="27">
        <f t="shared" si="36"/>
        <v>9.8473658296405198E-4</v>
      </c>
      <c r="AR131" s="3">
        <v>1247</v>
      </c>
      <c r="AS131" s="328">
        <f t="shared" si="84"/>
        <v>8.5291557876414181E-2</v>
      </c>
      <c r="AT131" s="36">
        <v>0</v>
      </c>
      <c r="AU131" s="159" t="str">
        <f t="shared" si="60"/>
        <v>-</v>
      </c>
      <c r="AV131" s="358"/>
      <c r="AW131" s="388"/>
      <c r="AX131" s="358"/>
      <c r="AY131" s="370"/>
      <c r="AZ131" s="58">
        <v>1202</v>
      </c>
      <c r="BA131" s="328">
        <f t="shared" si="73"/>
        <v>-0.17501715854495536</v>
      </c>
      <c r="BB131" s="3"/>
      <c r="BC131" s="47"/>
    </row>
    <row r="132" spans="1:55" s="102" customFormat="1">
      <c r="A132" s="367"/>
      <c r="B132" s="46" t="s">
        <v>17</v>
      </c>
      <c r="C132" s="3">
        <v>1547193</v>
      </c>
      <c r="D132" s="328">
        <f t="shared" si="74"/>
        <v>9.9494309920650226E-2</v>
      </c>
      <c r="E132" s="110"/>
      <c r="F132" s="340">
        <v>251428</v>
      </c>
      <c r="G132" s="328">
        <f t="shared" si="75"/>
        <v>0.16673008566204794</v>
      </c>
      <c r="H132" s="3">
        <v>404900</v>
      </c>
      <c r="I132" s="328">
        <f t="shared" si="71"/>
        <v>3.2118276828957432E-2</v>
      </c>
      <c r="J132" s="3">
        <v>87457</v>
      </c>
      <c r="K132" s="328">
        <f t="shared" si="76"/>
        <v>0.34233266311604993</v>
      </c>
      <c r="L132" s="3">
        <v>114458</v>
      </c>
      <c r="M132" s="328">
        <f t="shared" si="77"/>
        <v>-0.10692717030008891</v>
      </c>
      <c r="N132" s="6">
        <v>121624</v>
      </c>
      <c r="O132" s="47">
        <f t="shared" si="63"/>
        <v>5.6405802136715089E-2</v>
      </c>
      <c r="P132" s="6">
        <v>124746</v>
      </c>
      <c r="Q132" s="328">
        <f t="shared" si="78"/>
        <v>0.19850122496036904</v>
      </c>
      <c r="R132" s="3">
        <v>43865</v>
      </c>
      <c r="S132" s="328">
        <f t="shared" si="79"/>
        <v>0.4892208453573248</v>
      </c>
      <c r="T132" s="6">
        <v>58115</v>
      </c>
      <c r="U132" s="328">
        <f t="shared" si="80"/>
        <v>0.20084719495815673</v>
      </c>
      <c r="V132" s="136">
        <v>56623</v>
      </c>
      <c r="W132" s="328">
        <f t="shared" si="66"/>
        <v>0.23130952898708301</v>
      </c>
      <c r="X132" s="3">
        <v>43127</v>
      </c>
      <c r="Y132" s="328">
        <f t="shared" si="81"/>
        <v>0.93247300264372446</v>
      </c>
      <c r="Z132" s="3">
        <v>28249</v>
      </c>
      <c r="AA132" s="328">
        <f t="shared" si="52"/>
        <v>4.2660599381421083E-3</v>
      </c>
      <c r="AB132" s="6">
        <v>27233</v>
      </c>
      <c r="AC132" s="49">
        <f t="shared" si="72"/>
        <v>1.0626372794061956</v>
      </c>
      <c r="AD132" s="358"/>
      <c r="AE132" s="377"/>
      <c r="AF132" s="3">
        <v>23322</v>
      </c>
      <c r="AG132" s="328">
        <f t="shared" si="82"/>
        <v>0.34196443984118763</v>
      </c>
      <c r="AH132" s="363"/>
      <c r="AI132" s="381"/>
      <c r="AJ132" s="363"/>
      <c r="AK132" s="396"/>
      <c r="AL132" s="358"/>
      <c r="AM132" s="377"/>
      <c r="AN132" s="3">
        <v>400</v>
      </c>
      <c r="AO132" s="328">
        <f t="shared" si="83"/>
        <v>-0.78947368421052633</v>
      </c>
      <c r="AP132" s="3">
        <v>2146</v>
      </c>
      <c r="AQ132" s="27">
        <f t="shared" si="36"/>
        <v>7.4074074074074181E-2</v>
      </c>
      <c r="AR132" s="3">
        <v>1109</v>
      </c>
      <c r="AS132" s="328">
        <f t="shared" si="84"/>
        <v>-7.7371048252911856E-2</v>
      </c>
      <c r="AT132" s="36">
        <v>0</v>
      </c>
      <c r="AU132" s="159" t="str">
        <f t="shared" si="60"/>
        <v>-</v>
      </c>
      <c r="AV132" s="358"/>
      <c r="AW132" s="388"/>
      <c r="AX132" s="358"/>
      <c r="AY132" s="370"/>
      <c r="AZ132" s="114">
        <v>1304</v>
      </c>
      <c r="BA132" s="328">
        <f t="shared" si="73"/>
        <v>-8.1042988019732198E-2</v>
      </c>
      <c r="BB132" s="3"/>
      <c r="BC132" s="47"/>
    </row>
    <row r="133" spans="1:55" s="102" customFormat="1">
      <c r="A133" s="367"/>
      <c r="B133" s="46" t="s">
        <v>18</v>
      </c>
      <c r="C133" s="3">
        <v>1321293</v>
      </c>
      <c r="D133" s="328">
        <f t="shared" si="74"/>
        <v>0.10546435103301599</v>
      </c>
      <c r="E133" s="110"/>
      <c r="F133" s="340">
        <v>217689</v>
      </c>
      <c r="G133" s="328">
        <f>F133/F121-1</f>
        <v>0.32334543067131105</v>
      </c>
      <c r="H133" s="3">
        <v>369300</v>
      </c>
      <c r="I133" s="328">
        <f t="shared" si="71"/>
        <v>9.0667454223272298E-2</v>
      </c>
      <c r="J133" s="3">
        <v>68983</v>
      </c>
      <c r="K133" s="328">
        <f t="shared" si="76"/>
        <v>0.19380797452582033</v>
      </c>
      <c r="L133" s="3">
        <v>81366</v>
      </c>
      <c r="M133" s="328">
        <f t="shared" si="77"/>
        <v>-0.13684679523900456</v>
      </c>
      <c r="N133" s="6">
        <v>82098</v>
      </c>
      <c r="O133" s="47">
        <f t="shared" si="63"/>
        <v>-5.3658086752043199E-2</v>
      </c>
      <c r="P133" s="6">
        <v>101550</v>
      </c>
      <c r="Q133" s="328">
        <f t="shared" si="78"/>
        <v>0.18550081718421674</v>
      </c>
      <c r="R133" s="3">
        <v>37632</v>
      </c>
      <c r="S133" s="328">
        <f t="shared" si="79"/>
        <v>0.23875045261529348</v>
      </c>
      <c r="T133" s="6">
        <v>46812</v>
      </c>
      <c r="U133" s="328">
        <f t="shared" si="80"/>
        <v>0.23919949174078781</v>
      </c>
      <c r="V133" s="136">
        <v>39276</v>
      </c>
      <c r="W133" s="328">
        <f t="shared" si="66"/>
        <v>0.10328941824208546</v>
      </c>
      <c r="X133" s="3">
        <v>27297</v>
      </c>
      <c r="Y133" s="328">
        <f t="shared" si="81"/>
        <v>0.35307821949043317</v>
      </c>
      <c r="Z133" s="3">
        <v>24769</v>
      </c>
      <c r="AA133" s="328">
        <f t="shared" si="52"/>
        <v>-7.8054046006104327E-2</v>
      </c>
      <c r="AB133" s="6">
        <v>21600</v>
      </c>
      <c r="AC133" s="49">
        <f t="shared" si="72"/>
        <v>7.4156988946409985E-3</v>
      </c>
      <c r="AD133" s="358"/>
      <c r="AE133" s="377"/>
      <c r="AF133" s="3">
        <v>21099</v>
      </c>
      <c r="AG133" s="328">
        <f t="shared" si="82"/>
        <v>0.21538018433179729</v>
      </c>
      <c r="AH133" s="363"/>
      <c r="AI133" s="381"/>
      <c r="AJ133" s="363"/>
      <c r="AK133" s="396"/>
      <c r="AL133" s="358"/>
      <c r="AM133" s="377"/>
      <c r="AN133" s="3">
        <v>800</v>
      </c>
      <c r="AO133" s="328">
        <f t="shared" si="83"/>
        <v>-0.52941176470588236</v>
      </c>
      <c r="AP133" s="3">
        <v>3229</v>
      </c>
      <c r="AQ133" s="27">
        <f t="shared" si="36"/>
        <v>0.25446775446775449</v>
      </c>
      <c r="AR133" s="3">
        <v>770</v>
      </c>
      <c r="AS133" s="328">
        <f t="shared" si="84"/>
        <v>0.10157367668097272</v>
      </c>
      <c r="AT133" s="36">
        <v>0</v>
      </c>
      <c r="AU133" s="159" t="str">
        <f t="shared" si="60"/>
        <v>-</v>
      </c>
      <c r="AV133" s="358"/>
      <c r="AW133" s="388"/>
      <c r="AX133" s="358"/>
      <c r="AY133" s="370"/>
      <c r="AZ133" s="115">
        <v>715</v>
      </c>
      <c r="BA133" s="318" t="s">
        <v>329</v>
      </c>
      <c r="BB133" s="3"/>
      <c r="BC133" s="47"/>
    </row>
    <row r="134" spans="1:55" s="102" customFormat="1">
      <c r="A134" s="367"/>
      <c r="B134" s="10" t="s">
        <v>19</v>
      </c>
      <c r="C134" s="3">
        <v>1432100</v>
      </c>
      <c r="D134" s="328">
        <f t="shared" si="74"/>
        <v>0.15571810517430196</v>
      </c>
      <c r="E134" s="110"/>
      <c r="F134" s="340">
        <v>249577</v>
      </c>
      <c r="G134" s="328">
        <f>F134/F122-1</f>
        <v>0.57687666247559588</v>
      </c>
      <c r="H134" s="3">
        <v>413900</v>
      </c>
      <c r="I134" s="328">
        <f t="shared" si="71"/>
        <v>5.6406329760081676E-2</v>
      </c>
      <c r="J134" s="3">
        <v>69608</v>
      </c>
      <c r="K134" s="328">
        <f t="shared" si="76"/>
        <v>0.22921522921522919</v>
      </c>
      <c r="L134" s="3">
        <v>93900</v>
      </c>
      <c r="M134" s="328">
        <f t="shared" si="77"/>
        <v>-0.15029545104923581</v>
      </c>
      <c r="N134" s="156">
        <v>92339</v>
      </c>
      <c r="O134" s="47">
        <f t="shared" si="63"/>
        <v>0.13153605783959321</v>
      </c>
      <c r="P134" s="6">
        <v>103413</v>
      </c>
      <c r="Q134" s="328">
        <f t="shared" si="78"/>
        <v>0.12807618465834714</v>
      </c>
      <c r="R134" s="3">
        <v>47984</v>
      </c>
      <c r="S134" s="328">
        <f t="shared" si="79"/>
        <v>0.28660678375117299</v>
      </c>
      <c r="T134" s="6">
        <v>45119</v>
      </c>
      <c r="U134" s="328">
        <f t="shared" si="80"/>
        <v>0.16791778836197979</v>
      </c>
      <c r="V134" s="136">
        <v>44810</v>
      </c>
      <c r="W134" s="328">
        <f t="shared" si="66"/>
        <v>0.11587020942799511</v>
      </c>
      <c r="X134" s="3">
        <v>30724</v>
      </c>
      <c r="Y134" s="328">
        <f t="shared" si="81"/>
        <v>0.45439053254437867</v>
      </c>
      <c r="Z134" s="3">
        <v>29906</v>
      </c>
      <c r="AA134" s="328">
        <f t="shared" si="52"/>
        <v>6.5977544109784292E-2</v>
      </c>
      <c r="AB134" s="6">
        <v>28159</v>
      </c>
      <c r="AC134" s="49">
        <f t="shared" si="72"/>
        <v>-5.1118749157568422E-2</v>
      </c>
      <c r="AD134" s="358"/>
      <c r="AE134" s="377"/>
      <c r="AF134" s="3">
        <v>22860</v>
      </c>
      <c r="AG134" s="328">
        <f t="shared" si="82"/>
        <v>0.43394806172374856</v>
      </c>
      <c r="AH134" s="363"/>
      <c r="AI134" s="381"/>
      <c r="AJ134" s="363">
        <f>45476-AJ131-AJ128-AJ125</f>
        <v>6106</v>
      </c>
      <c r="AK134" s="396">
        <f>(AJ134/AJ122-1)</f>
        <v>-4.2196078431372519E-2</v>
      </c>
      <c r="AL134" s="358"/>
      <c r="AM134" s="377"/>
      <c r="AN134" s="3">
        <v>1100</v>
      </c>
      <c r="AO134" s="328">
        <f t="shared" si="83"/>
        <v>-0.56000000000000005</v>
      </c>
      <c r="AP134" s="3">
        <v>3748</v>
      </c>
      <c r="AQ134" s="27">
        <f t="shared" si="36"/>
        <v>-0.11582920500117955</v>
      </c>
      <c r="AR134" s="3">
        <v>1221</v>
      </c>
      <c r="AS134" s="328">
        <f t="shared" si="84"/>
        <v>5.1679586563307511E-2</v>
      </c>
      <c r="AT134" s="36">
        <v>0</v>
      </c>
      <c r="AU134" s="159" t="str">
        <f t="shared" si="60"/>
        <v>-</v>
      </c>
      <c r="AV134" s="358"/>
      <c r="AW134" s="388"/>
      <c r="AX134" s="358"/>
      <c r="AY134" s="370"/>
      <c r="AZ134" s="114">
        <v>1445</v>
      </c>
      <c r="BA134" s="318" t="s">
        <v>325</v>
      </c>
      <c r="BB134" s="3"/>
      <c r="BC134" s="47"/>
    </row>
    <row r="135" spans="1:55" s="102" customFormat="1">
      <c r="A135" s="367"/>
      <c r="B135" s="10" t="s">
        <v>20</v>
      </c>
      <c r="C135" s="3">
        <v>1288754</v>
      </c>
      <c r="D135" s="328">
        <f t="shared" si="74"/>
        <v>0.11670929861775425</v>
      </c>
      <c r="E135" s="110"/>
      <c r="F135" s="340">
        <v>239029</v>
      </c>
      <c r="G135" s="328">
        <f>F135/F123-1</f>
        <v>0.3986401483900035</v>
      </c>
      <c r="H135" s="3">
        <v>335100</v>
      </c>
      <c r="I135" s="328">
        <f t="shared" si="71"/>
        <v>7.1634154141349535E-2</v>
      </c>
      <c r="J135" s="3">
        <v>78129</v>
      </c>
      <c r="K135" s="328">
        <f t="shared" si="76"/>
        <v>0.21770234254453635</v>
      </c>
      <c r="L135" s="3">
        <v>90281</v>
      </c>
      <c r="M135" s="328">
        <f t="shared" si="77"/>
        <v>-0.20567843882524772</v>
      </c>
      <c r="N135" s="156">
        <v>100243</v>
      </c>
      <c r="O135" s="47">
        <f t="shared" si="63"/>
        <v>0.2711030521283746</v>
      </c>
      <c r="P135" s="6">
        <v>95204</v>
      </c>
      <c r="Q135" s="328">
        <f t="shared" si="78"/>
        <v>-2.9401881720425571E-4</v>
      </c>
      <c r="R135" s="3">
        <v>48248</v>
      </c>
      <c r="S135" s="328">
        <f t="shared" si="79"/>
        <v>0.1849595991846158</v>
      </c>
      <c r="T135" s="6">
        <v>41592</v>
      </c>
      <c r="U135" s="328">
        <f t="shared" si="80"/>
        <v>8.017140631086872E-2</v>
      </c>
      <c r="V135" s="136">
        <v>40230</v>
      </c>
      <c r="W135" s="328">
        <f t="shared" si="66"/>
        <v>-3.9120530850747749E-3</v>
      </c>
      <c r="X135" s="3">
        <v>29162</v>
      </c>
      <c r="Y135" s="328">
        <f t="shared" si="81"/>
        <v>0.38747740032353217</v>
      </c>
      <c r="Z135" s="3">
        <v>24804</v>
      </c>
      <c r="AA135" s="328">
        <f t="shared" si="52"/>
        <v>-0.10988301155530034</v>
      </c>
      <c r="AB135" s="6">
        <v>33430</v>
      </c>
      <c r="AC135" s="49">
        <f t="shared" si="72"/>
        <v>-3.9974728619838085E-2</v>
      </c>
      <c r="AD135" s="358"/>
      <c r="AE135" s="377"/>
      <c r="AF135" s="3">
        <v>18136</v>
      </c>
      <c r="AG135" s="328">
        <f t="shared" si="82"/>
        <v>0.26842915093019992</v>
      </c>
      <c r="AH135" s="363"/>
      <c r="AI135" s="381"/>
      <c r="AJ135" s="363"/>
      <c r="AK135" s="396"/>
      <c r="AL135" s="358"/>
      <c r="AM135" s="377"/>
      <c r="AN135" s="3">
        <v>1200</v>
      </c>
      <c r="AO135" s="328">
        <f t="shared" si="83"/>
        <v>-0.47826086956521741</v>
      </c>
      <c r="AP135" s="3">
        <v>2922</v>
      </c>
      <c r="AQ135" s="27">
        <f t="shared" si="36"/>
        <v>-0.24123604258634124</v>
      </c>
      <c r="AR135" s="3">
        <v>1267</v>
      </c>
      <c r="AS135" s="328">
        <f t="shared" si="84"/>
        <v>3.5130718954248463E-2</v>
      </c>
      <c r="AT135" s="36">
        <v>0</v>
      </c>
      <c r="AU135" s="159" t="str">
        <f t="shared" si="60"/>
        <v>-</v>
      </c>
      <c r="AV135" s="358"/>
      <c r="AW135" s="388"/>
      <c r="AX135" s="358"/>
      <c r="AY135" s="370"/>
      <c r="AZ135" s="114">
        <v>440</v>
      </c>
      <c r="BA135" s="318" t="s">
        <v>325</v>
      </c>
      <c r="BB135" s="3"/>
      <c r="BC135" s="47"/>
    </row>
    <row r="136" spans="1:55" s="102" customFormat="1">
      <c r="A136" s="368"/>
      <c r="B136" s="29" t="s">
        <v>21</v>
      </c>
      <c r="C136" s="13">
        <v>1430677</v>
      </c>
      <c r="D136" s="334">
        <f t="shared" si="74"/>
        <v>0.18781315822901989</v>
      </c>
      <c r="E136" s="110"/>
      <c r="F136" s="341">
        <v>270903</v>
      </c>
      <c r="G136" s="334">
        <f>F136/F124-1</f>
        <v>0.48159106570556642</v>
      </c>
      <c r="H136" s="13">
        <v>356400</v>
      </c>
      <c r="I136" s="334">
        <f t="shared" si="71"/>
        <v>0.28757225433526012</v>
      </c>
      <c r="J136" s="13">
        <v>83123</v>
      </c>
      <c r="K136" s="334">
        <f t="shared" si="76"/>
        <v>0.26207828489872775</v>
      </c>
      <c r="L136" s="13">
        <v>114105</v>
      </c>
      <c r="M136" s="334">
        <f t="shared" si="77"/>
        <v>-3.171191948841634E-3</v>
      </c>
      <c r="N136" s="166">
        <v>116940</v>
      </c>
      <c r="O136" s="57">
        <f t="shared" si="63"/>
        <v>0.21256739941932801</v>
      </c>
      <c r="P136" s="31">
        <v>109586</v>
      </c>
      <c r="Q136" s="334">
        <f t="shared" si="78"/>
        <v>2.1476109692213141E-2</v>
      </c>
      <c r="R136" s="13">
        <v>50255</v>
      </c>
      <c r="S136" s="334">
        <f t="shared" si="79"/>
        <v>0.13521877611872868</v>
      </c>
      <c r="T136" s="31">
        <v>47346</v>
      </c>
      <c r="U136" s="334">
        <f t="shared" si="80"/>
        <v>2.0124105834697925E-2</v>
      </c>
      <c r="V136" s="137">
        <v>40918</v>
      </c>
      <c r="W136" s="334">
        <f t="shared" si="66"/>
        <v>0.13705329850497416</v>
      </c>
      <c r="X136" s="13">
        <v>31114</v>
      </c>
      <c r="Y136" s="334">
        <f t="shared" si="81"/>
        <v>0.22006117167281003</v>
      </c>
      <c r="Z136" s="13">
        <v>28796</v>
      </c>
      <c r="AA136" s="334">
        <f t="shared" si="52"/>
        <v>-1.1771165791550797E-2</v>
      </c>
      <c r="AB136" s="31">
        <v>46087</v>
      </c>
      <c r="AC136" s="334">
        <f t="shared" si="72"/>
        <v>-0.12337131227055709</v>
      </c>
      <c r="AD136" s="359"/>
      <c r="AE136" s="378"/>
      <c r="AF136" s="13">
        <v>17129</v>
      </c>
      <c r="AG136" s="334">
        <f t="shared" si="82"/>
        <v>0.23044321528625811</v>
      </c>
      <c r="AH136" s="375"/>
      <c r="AI136" s="382"/>
      <c r="AJ136" s="375"/>
      <c r="AK136" s="429"/>
      <c r="AL136" s="359"/>
      <c r="AM136" s="378"/>
      <c r="AN136" s="13">
        <v>800</v>
      </c>
      <c r="AO136" s="334">
        <f t="shared" si="83"/>
        <v>-0.4285714285714286</v>
      </c>
      <c r="AP136" s="13">
        <v>3660</v>
      </c>
      <c r="AQ136" s="32">
        <f t="shared" si="36"/>
        <v>3.9477421187162687E-2</v>
      </c>
      <c r="AR136" s="13">
        <v>1325</v>
      </c>
      <c r="AS136" s="334">
        <f t="shared" si="84"/>
        <v>0.14818024263431551</v>
      </c>
      <c r="AT136" s="38">
        <v>0</v>
      </c>
      <c r="AU136" s="160" t="str">
        <f t="shared" si="60"/>
        <v>-</v>
      </c>
      <c r="AV136" s="359"/>
      <c r="AW136" s="389"/>
      <c r="AX136" s="359"/>
      <c r="AY136" s="371"/>
      <c r="AZ136" s="116">
        <v>598</v>
      </c>
      <c r="BA136" s="319" t="s">
        <v>325</v>
      </c>
      <c r="BB136" s="13"/>
      <c r="BC136" s="57"/>
    </row>
    <row r="137" spans="1:55" s="132" customFormat="1">
      <c r="A137" s="414" t="s">
        <v>330</v>
      </c>
      <c r="B137" s="46" t="s">
        <v>327</v>
      </c>
      <c r="C137" s="316">
        <v>1834538</v>
      </c>
      <c r="D137" s="320">
        <f t="shared" ref="D137:D147" si="85">(C137-C125)/C125</f>
        <v>0.24891704898145078</v>
      </c>
      <c r="E137" s="142"/>
      <c r="F137" s="316">
        <v>358093</v>
      </c>
      <c r="G137" s="320">
        <f t="shared" ref="G137:G148" si="86">(F137-F125)/F125</f>
        <v>0.40144491364566742</v>
      </c>
      <c r="H137" s="316">
        <v>367700</v>
      </c>
      <c r="I137" s="320">
        <f t="shared" si="71"/>
        <v>0.25068027210884353</v>
      </c>
      <c r="J137" s="316">
        <v>116450</v>
      </c>
      <c r="K137" s="135">
        <f t="shared" si="76"/>
        <v>0.7680908566396405</v>
      </c>
      <c r="L137" s="316">
        <v>153062</v>
      </c>
      <c r="M137" s="320">
        <f t="shared" si="77"/>
        <v>0.1287924600657826</v>
      </c>
      <c r="N137" s="175">
        <v>147163</v>
      </c>
      <c r="O137" s="320">
        <f t="shared" si="63"/>
        <v>0.24389728505257469</v>
      </c>
      <c r="P137" s="316">
        <v>147556</v>
      </c>
      <c r="Q137" s="320">
        <f t="shared" si="78"/>
        <v>0.1634247687831647</v>
      </c>
      <c r="R137" s="316">
        <v>75201</v>
      </c>
      <c r="S137" s="320">
        <f t="shared" si="79"/>
        <v>0.26598878806754089</v>
      </c>
      <c r="T137" s="175">
        <v>68791</v>
      </c>
      <c r="U137" s="135">
        <f t="shared" si="80"/>
        <v>0.16313004074869375</v>
      </c>
      <c r="V137" s="316">
        <v>71820</v>
      </c>
      <c r="W137" s="320">
        <f t="shared" si="66"/>
        <v>0.20210896309314588</v>
      </c>
      <c r="X137" s="316">
        <v>55297</v>
      </c>
      <c r="Y137" s="320">
        <f t="shared" si="81"/>
        <v>0.31013812874641644</v>
      </c>
      <c r="Z137" s="316">
        <v>38620</v>
      </c>
      <c r="AA137" s="320">
        <f t="shared" si="52"/>
        <v>0.16655591131516956</v>
      </c>
      <c r="AB137" s="316">
        <v>73059</v>
      </c>
      <c r="AC137" s="320">
        <f t="shared" si="72"/>
        <v>-5.2866976937137822E-2</v>
      </c>
      <c r="AD137" s="412">
        <v>165328</v>
      </c>
      <c r="AE137" s="397">
        <f>(AD137/AD125-1)</f>
        <v>0.7206431805172504</v>
      </c>
      <c r="AF137" s="316">
        <v>25192</v>
      </c>
      <c r="AG137" s="135">
        <f t="shared" si="82"/>
        <v>0.2573995507861242</v>
      </c>
      <c r="AH137" s="392">
        <v>102993</v>
      </c>
      <c r="AI137" s="416">
        <f>(AH137/AH125-1)</f>
        <v>-3.6277720595115581E-2</v>
      </c>
      <c r="AJ137" s="418">
        <v>5497</v>
      </c>
      <c r="AK137" s="395">
        <f>(AJ137/AJ125-1)</f>
        <v>-0.10062172774869105</v>
      </c>
      <c r="AL137" s="412">
        <v>63715</v>
      </c>
      <c r="AM137" s="397">
        <f>AL137/AL125-1</f>
        <v>8.966684909016287E-2</v>
      </c>
      <c r="AN137" s="316">
        <v>3300</v>
      </c>
      <c r="AO137" s="320">
        <f t="shared" si="83"/>
        <v>-0.10810810810810811</v>
      </c>
      <c r="AP137" s="316">
        <v>2133</v>
      </c>
      <c r="AQ137" s="135">
        <f t="shared" si="36"/>
        <v>-1.4325323475046225E-2</v>
      </c>
      <c r="AR137" s="316">
        <v>1856</v>
      </c>
      <c r="AS137" s="320">
        <f t="shared" si="84"/>
        <v>2.7116768123962354E-2</v>
      </c>
      <c r="AT137" s="175">
        <v>0</v>
      </c>
      <c r="AU137" s="318" t="str">
        <f t="shared" si="60"/>
        <v>-</v>
      </c>
      <c r="AV137" s="392">
        <v>640</v>
      </c>
      <c r="AW137" s="399">
        <f>AV137/AV125-1</f>
        <v>-0.25407925407925402</v>
      </c>
      <c r="AX137" s="412">
        <v>11521</v>
      </c>
      <c r="AY137" s="401">
        <f>AX137/AX125-1</f>
        <v>-0.2502277756084863</v>
      </c>
      <c r="AZ137" s="316">
        <v>4097</v>
      </c>
      <c r="BA137" s="47">
        <f t="shared" ref="BA137:BA147" si="87">(AZ137/AZ125-1)</f>
        <v>4.9290882778581766</v>
      </c>
      <c r="BB137" s="316"/>
      <c r="BC137" s="320"/>
    </row>
    <row r="138" spans="1:55" s="132" customFormat="1">
      <c r="A138" s="427"/>
      <c r="B138" s="46" t="s">
        <v>328</v>
      </c>
      <c r="C138" s="133">
        <v>1445609</v>
      </c>
      <c r="D138" s="320">
        <f t="shared" si="85"/>
        <v>0.10126283344874581</v>
      </c>
      <c r="E138" s="142"/>
      <c r="F138" s="316">
        <v>321576</v>
      </c>
      <c r="G138" s="320">
        <f t="shared" si="86"/>
        <v>0.38908519148862647</v>
      </c>
      <c r="H138" s="133">
        <v>280200</v>
      </c>
      <c r="I138" s="320">
        <f t="shared" si="71"/>
        <v>-0.12737464964185613</v>
      </c>
      <c r="J138" s="133">
        <v>145563</v>
      </c>
      <c r="K138" s="320">
        <f t="shared" si="76"/>
        <v>0.68055555555555558</v>
      </c>
      <c r="L138" s="133">
        <v>117331</v>
      </c>
      <c r="M138" s="320">
        <f t="shared" si="77"/>
        <v>0.16573273720814696</v>
      </c>
      <c r="N138" s="134">
        <v>121218</v>
      </c>
      <c r="O138" s="320">
        <f t="shared" si="63"/>
        <v>0.18234932649259195</v>
      </c>
      <c r="P138" s="134">
        <v>118746</v>
      </c>
      <c r="Q138" s="320">
        <f t="shared" si="78"/>
        <v>6.7312618531867763E-2</v>
      </c>
      <c r="R138" s="133">
        <v>57692</v>
      </c>
      <c r="S138" s="320">
        <f t="shared" si="79"/>
        <v>0.16354395659802745</v>
      </c>
      <c r="T138" s="134">
        <v>56240</v>
      </c>
      <c r="U138" s="320">
        <f t="shared" si="80"/>
        <v>7.2729700345242065E-2</v>
      </c>
      <c r="V138" s="133">
        <v>51415</v>
      </c>
      <c r="W138" s="320">
        <f t="shared" si="66"/>
        <v>-9.9171962256884259E-3</v>
      </c>
      <c r="X138" s="133">
        <v>36515</v>
      </c>
      <c r="Y138" s="320">
        <f t="shared" si="81"/>
        <v>3.0245746691871522E-2</v>
      </c>
      <c r="Z138" s="133">
        <v>30938</v>
      </c>
      <c r="AA138" s="320">
        <f t="shared" si="52"/>
        <v>2.5048041879265792E-2</v>
      </c>
      <c r="AB138" s="316">
        <v>49616</v>
      </c>
      <c r="AC138" s="320">
        <f t="shared" si="72"/>
        <v>-0.22615259841537216</v>
      </c>
      <c r="AD138" s="392"/>
      <c r="AE138" s="397"/>
      <c r="AF138" s="133">
        <v>19917</v>
      </c>
      <c r="AG138" s="320">
        <f t="shared" si="82"/>
        <v>4.5731387167909254E-2</v>
      </c>
      <c r="AH138" s="392"/>
      <c r="AI138" s="416"/>
      <c r="AJ138" s="394"/>
      <c r="AK138" s="395"/>
      <c r="AL138" s="392"/>
      <c r="AM138" s="397"/>
      <c r="AN138" s="133">
        <v>2600</v>
      </c>
      <c r="AO138" s="320">
        <f t="shared" si="83"/>
        <v>-0.45833333333333337</v>
      </c>
      <c r="AP138" s="133">
        <v>1648</v>
      </c>
      <c r="AQ138" s="135">
        <f t="shared" si="36"/>
        <v>-0.24090280976508527</v>
      </c>
      <c r="AR138" s="133">
        <v>1159</v>
      </c>
      <c r="AS138" s="320">
        <f t="shared" si="84"/>
        <v>-8.2343626286619176E-2</v>
      </c>
      <c r="AT138" s="175">
        <v>0</v>
      </c>
      <c r="AU138" s="159" t="str">
        <f t="shared" si="60"/>
        <v>-</v>
      </c>
      <c r="AV138" s="392"/>
      <c r="AW138" s="399"/>
      <c r="AX138" s="392"/>
      <c r="AY138" s="397"/>
      <c r="AZ138" s="133">
        <v>1054</v>
      </c>
      <c r="BA138" s="47">
        <f t="shared" si="87"/>
        <v>0.7955706984667803</v>
      </c>
      <c r="BB138" s="133"/>
      <c r="BC138" s="320"/>
    </row>
    <row r="139" spans="1:55" s="132" customFormat="1">
      <c r="A139" s="427"/>
      <c r="B139" s="46" t="s">
        <v>12</v>
      </c>
      <c r="C139" s="133">
        <v>1416683</v>
      </c>
      <c r="D139" s="320">
        <f t="shared" si="85"/>
        <v>0.23087182080334748</v>
      </c>
      <c r="E139" s="142"/>
      <c r="F139" s="316">
        <v>268156</v>
      </c>
      <c r="G139" s="320">
        <f t="shared" si="86"/>
        <v>0.39607867637105759</v>
      </c>
      <c r="H139" s="133">
        <v>345000</v>
      </c>
      <c r="I139" s="320">
        <f t="shared" ref="I139:I148" si="88">(H139-H127)/H127</f>
        <v>0.17147707979626486</v>
      </c>
      <c r="J139" s="133">
        <v>90804</v>
      </c>
      <c r="K139" s="320">
        <f t="shared" si="76"/>
        <v>0.30459893970087504</v>
      </c>
      <c r="L139" s="133">
        <v>100236</v>
      </c>
      <c r="M139" s="320">
        <f t="shared" si="77"/>
        <v>0.26113159119789642</v>
      </c>
      <c r="N139" s="134">
        <v>93099</v>
      </c>
      <c r="O139" s="320">
        <f t="shared" si="63"/>
        <v>0.172413358855531</v>
      </c>
      <c r="P139" s="134">
        <v>98909</v>
      </c>
      <c r="Q139" s="320">
        <f t="shared" si="78"/>
        <v>3.6847181164433751E-2</v>
      </c>
      <c r="R139" s="133">
        <v>49733</v>
      </c>
      <c r="S139" s="320">
        <f t="shared" si="79"/>
        <v>0.14305086303983083</v>
      </c>
      <c r="T139" s="134">
        <v>43613</v>
      </c>
      <c r="U139" s="320">
        <f t="shared" si="80"/>
        <v>7.3550769230769308E-2</v>
      </c>
      <c r="V139" s="133">
        <v>42872</v>
      </c>
      <c r="W139" s="320">
        <f t="shared" si="66"/>
        <v>4.5786071472130749E-2</v>
      </c>
      <c r="X139" s="133">
        <v>29366</v>
      </c>
      <c r="Y139" s="320">
        <f t="shared" si="81"/>
        <v>-6.3703609233516145E-2</v>
      </c>
      <c r="Z139" s="133">
        <v>28565</v>
      </c>
      <c r="AA139" s="320">
        <f t="shared" si="52"/>
        <v>0.11100307261483411</v>
      </c>
      <c r="AB139" s="134">
        <v>37222</v>
      </c>
      <c r="AC139" s="320">
        <f t="shared" si="72"/>
        <v>2.0815621314757449E-2</v>
      </c>
      <c r="AD139" s="392"/>
      <c r="AE139" s="397"/>
      <c r="AF139" s="133">
        <v>14165</v>
      </c>
      <c r="AG139" s="320">
        <f t="shared" si="82"/>
        <v>-0.28343787940105225</v>
      </c>
      <c r="AH139" s="392"/>
      <c r="AI139" s="416"/>
      <c r="AJ139" s="394"/>
      <c r="AK139" s="395"/>
      <c r="AL139" s="392"/>
      <c r="AM139" s="397"/>
      <c r="AN139" s="133">
        <v>2100</v>
      </c>
      <c r="AO139" s="320">
        <f t="shared" si="83"/>
        <v>-0.16000000000000003</v>
      </c>
      <c r="AP139" s="133">
        <v>3184</v>
      </c>
      <c r="AQ139" s="135">
        <f t="shared" si="36"/>
        <v>0.21945614707008798</v>
      </c>
      <c r="AR139" s="133">
        <v>1080</v>
      </c>
      <c r="AS139" s="320">
        <f t="shared" si="84"/>
        <v>4.5498547918683352E-2</v>
      </c>
      <c r="AT139" s="175">
        <v>0</v>
      </c>
      <c r="AU139" s="159" t="str">
        <f t="shared" si="60"/>
        <v>-</v>
      </c>
      <c r="AV139" s="392"/>
      <c r="AW139" s="399"/>
      <c r="AX139" s="392"/>
      <c r="AY139" s="397"/>
      <c r="AZ139" s="133">
        <v>2381</v>
      </c>
      <c r="BA139" s="47">
        <f t="shared" si="87"/>
        <v>0.80789673500379644</v>
      </c>
      <c r="BB139" s="133"/>
      <c r="BC139" s="320"/>
    </row>
    <row r="140" spans="1:55" s="132" customFormat="1">
      <c r="A140" s="427"/>
      <c r="B140" s="46" t="s">
        <v>13</v>
      </c>
      <c r="C140" s="133">
        <v>1495460</v>
      </c>
      <c r="D140" s="320">
        <f t="shared" si="85"/>
        <v>0.26746250693923562</v>
      </c>
      <c r="E140" s="142"/>
      <c r="F140" s="316">
        <v>304619</v>
      </c>
      <c r="G140" s="320">
        <f t="shared" si="86"/>
        <v>0.57021721873421372</v>
      </c>
      <c r="H140" s="133">
        <v>399500</v>
      </c>
      <c r="I140" s="320">
        <f t="shared" si="88"/>
        <v>0.22998768472906403</v>
      </c>
      <c r="J140" s="133">
        <v>85297</v>
      </c>
      <c r="K140" s="320">
        <f t="shared" si="76"/>
        <v>0.41452048888078141</v>
      </c>
      <c r="L140" s="133">
        <v>86307</v>
      </c>
      <c r="M140" s="320">
        <f t="shared" si="77"/>
        <v>0.12049178199568966</v>
      </c>
      <c r="N140" s="134">
        <v>90465</v>
      </c>
      <c r="O140" s="320">
        <f t="shared" si="63"/>
        <v>0.22276438148788924</v>
      </c>
      <c r="P140" s="134">
        <v>97683</v>
      </c>
      <c r="Q140" s="320">
        <f t="shared" si="78"/>
        <v>0.11940914247733869</v>
      </c>
      <c r="R140" s="133">
        <v>49826</v>
      </c>
      <c r="S140" s="320">
        <f t="shared" si="79"/>
        <v>0.31553795379537952</v>
      </c>
      <c r="T140" s="134">
        <v>41215</v>
      </c>
      <c r="U140" s="320">
        <f t="shared" si="80"/>
        <v>0.21309786607799852</v>
      </c>
      <c r="V140" s="133">
        <v>41602</v>
      </c>
      <c r="W140" s="320">
        <f t="shared" si="66"/>
        <v>0.14773636438877699</v>
      </c>
      <c r="X140" s="133">
        <v>28773</v>
      </c>
      <c r="Y140" s="320">
        <f t="shared" si="81"/>
        <v>0.16306237115485667</v>
      </c>
      <c r="Z140" s="133">
        <v>28747</v>
      </c>
      <c r="AA140" s="320">
        <f t="shared" si="52"/>
        <v>0.13270814452894131</v>
      </c>
      <c r="AB140" s="134">
        <v>27746</v>
      </c>
      <c r="AC140" s="320">
        <f t="shared" si="72"/>
        <v>8.5609202598012413E-2</v>
      </c>
      <c r="AD140" s="392"/>
      <c r="AE140" s="397"/>
      <c r="AF140" s="133">
        <v>20352</v>
      </c>
      <c r="AG140" s="320">
        <f t="shared" si="82"/>
        <v>-2.7011521728737442E-2</v>
      </c>
      <c r="AH140" s="392"/>
      <c r="AI140" s="416"/>
      <c r="AJ140" s="394">
        <f>15202-AJ137</f>
        <v>9705</v>
      </c>
      <c r="AK140" s="395">
        <f>(AJ140/AJ128-1)</f>
        <v>6.5312843029637691E-2</v>
      </c>
      <c r="AL140" s="392"/>
      <c r="AM140" s="397"/>
      <c r="AN140" s="133">
        <v>2100</v>
      </c>
      <c r="AO140" s="320">
        <f t="shared" si="83"/>
        <v>0.23529411764705888</v>
      </c>
      <c r="AP140" s="133">
        <v>2565</v>
      </c>
      <c r="AQ140" s="135">
        <f t="shared" si="36"/>
        <v>-0.25175029171528585</v>
      </c>
      <c r="AR140" s="133">
        <v>735</v>
      </c>
      <c r="AS140" s="320">
        <f t="shared" si="84"/>
        <v>-3.4165571616294299E-2</v>
      </c>
      <c r="AT140" s="175">
        <v>38</v>
      </c>
      <c r="AU140" s="159" t="str">
        <f t="shared" si="60"/>
        <v>-</v>
      </c>
      <c r="AV140" s="392"/>
      <c r="AW140" s="399"/>
      <c r="AX140" s="392"/>
      <c r="AY140" s="397"/>
      <c r="AZ140" s="133">
        <v>1659</v>
      </c>
      <c r="BA140" s="47">
        <f t="shared" si="87"/>
        <v>4.0777917189460444E-2</v>
      </c>
      <c r="BB140" s="133"/>
      <c r="BC140" s="320"/>
    </row>
    <row r="141" spans="1:55" s="132" customFormat="1">
      <c r="A141" s="427"/>
      <c r="B141" s="46" t="s">
        <v>14</v>
      </c>
      <c r="C141" s="133">
        <v>1579265</v>
      </c>
      <c r="D141" s="320">
        <f t="shared" si="85"/>
        <v>0.29130100253229141</v>
      </c>
      <c r="E141" s="142"/>
      <c r="F141" s="316">
        <v>315389</v>
      </c>
      <c r="G141" s="320">
        <f t="shared" si="86"/>
        <v>0.61520103655070346</v>
      </c>
      <c r="H141" s="133">
        <v>423100</v>
      </c>
      <c r="I141" s="320">
        <f t="shared" si="88"/>
        <v>0.20198863636363637</v>
      </c>
      <c r="J141" s="133">
        <v>81557</v>
      </c>
      <c r="K141" s="320">
        <f t="shared" si="76"/>
        <v>0.45152793350775089</v>
      </c>
      <c r="L141" s="133">
        <v>89584</v>
      </c>
      <c r="M141" s="320">
        <f t="shared" si="77"/>
        <v>0.19596822642013212</v>
      </c>
      <c r="N141" s="134">
        <v>94086</v>
      </c>
      <c r="O141" s="320">
        <f t="shared" si="63"/>
        <v>0.19014850608444855</v>
      </c>
      <c r="P141" s="134">
        <v>116583</v>
      </c>
      <c r="Q141" s="320">
        <f t="shared" si="78"/>
        <v>0.24902773760164565</v>
      </c>
      <c r="R141" s="133">
        <v>54583</v>
      </c>
      <c r="S141" s="320">
        <f t="shared" si="79"/>
        <v>0.41348145846281326</v>
      </c>
      <c r="T141" s="134">
        <v>52298</v>
      </c>
      <c r="U141" s="320">
        <f t="shared" si="80"/>
        <v>0.31408613498165727</v>
      </c>
      <c r="V141" s="133">
        <v>43883</v>
      </c>
      <c r="W141" s="320">
        <f t="shared" si="66"/>
        <v>4.6178419873170264E-2</v>
      </c>
      <c r="X141" s="133">
        <v>29136</v>
      </c>
      <c r="Y141" s="320">
        <f t="shared" si="81"/>
        <v>-1.0628544262963113E-2</v>
      </c>
      <c r="Z141" s="133">
        <v>26200</v>
      </c>
      <c r="AA141" s="320">
        <f t="shared" si="52"/>
        <v>7.5931173257771656E-2</v>
      </c>
      <c r="AB141" s="134">
        <v>22985</v>
      </c>
      <c r="AC141" s="320">
        <f t="shared" si="72"/>
        <v>0.26848785871964687</v>
      </c>
      <c r="AD141" s="392"/>
      <c r="AE141" s="397"/>
      <c r="AF141" s="133">
        <v>22016</v>
      </c>
      <c r="AG141" s="320">
        <f t="shared" si="82"/>
        <v>1.1207054932941496E-2</v>
      </c>
      <c r="AH141" s="392"/>
      <c r="AI141" s="416"/>
      <c r="AJ141" s="394"/>
      <c r="AK141" s="395"/>
      <c r="AL141" s="392"/>
      <c r="AM141" s="397"/>
      <c r="AN141" s="133">
        <v>2000</v>
      </c>
      <c r="AO141" s="320">
        <f t="shared" si="83"/>
        <v>-0.13043478260869568</v>
      </c>
      <c r="AP141" s="133">
        <v>3485</v>
      </c>
      <c r="AQ141" s="135">
        <f t="shared" si="36"/>
        <v>-4.3108182317407984E-2</v>
      </c>
      <c r="AR141" s="133">
        <v>840</v>
      </c>
      <c r="AS141" s="320">
        <f t="shared" si="84"/>
        <v>0.16666666666666674</v>
      </c>
      <c r="AT141" s="175">
        <v>0</v>
      </c>
      <c r="AU141" s="159" t="str">
        <f t="shared" si="60"/>
        <v>-</v>
      </c>
      <c r="AV141" s="392"/>
      <c r="AW141" s="399"/>
      <c r="AX141" s="392"/>
      <c r="AY141" s="397"/>
      <c r="AZ141" s="133">
        <v>708</v>
      </c>
      <c r="BA141" s="47">
        <f t="shared" si="87"/>
        <v>-0.29411764705882348</v>
      </c>
      <c r="BB141" s="133"/>
      <c r="BC141" s="320"/>
    </row>
    <row r="142" spans="1:55" s="132" customFormat="1">
      <c r="A142" s="427"/>
      <c r="B142" s="46" t="s">
        <v>15</v>
      </c>
      <c r="C142" s="133">
        <v>1373551</v>
      </c>
      <c r="D142" s="320">
        <f t="shared" si="85"/>
        <v>8.116249579869636E-2</v>
      </c>
      <c r="E142" s="142"/>
      <c r="F142" s="316">
        <v>251504</v>
      </c>
      <c r="G142" s="320">
        <f t="shared" si="86"/>
        <v>0.21155365435381621</v>
      </c>
      <c r="H142" s="133">
        <v>325700</v>
      </c>
      <c r="I142" s="320">
        <f t="shared" si="88"/>
        <v>-8.0981941309255082E-2</v>
      </c>
      <c r="J142" s="133">
        <v>72927</v>
      </c>
      <c r="K142" s="320">
        <f t="shared" si="76"/>
        <v>0.43982230997038507</v>
      </c>
      <c r="L142" s="133">
        <v>91776</v>
      </c>
      <c r="M142" s="320">
        <f t="shared" si="77"/>
        <v>0.4004333628345591</v>
      </c>
      <c r="N142" s="134">
        <v>96954</v>
      </c>
      <c r="O142" s="320">
        <f t="shared" si="63"/>
        <v>2.3866348448687402E-2</v>
      </c>
      <c r="P142" s="134">
        <v>68975</v>
      </c>
      <c r="Q142" s="320">
        <f t="shared" si="78"/>
        <v>-0.28341384863123997</v>
      </c>
      <c r="R142" s="133">
        <v>36696</v>
      </c>
      <c r="S142" s="320">
        <f t="shared" si="79"/>
        <v>8.4717706177948493E-2</v>
      </c>
      <c r="T142" s="134">
        <v>31406</v>
      </c>
      <c r="U142" s="320">
        <f t="shared" si="80"/>
        <v>-0.24840855789020244</v>
      </c>
      <c r="V142" s="133">
        <v>37193</v>
      </c>
      <c r="W142" s="320">
        <f t="shared" si="66"/>
        <v>-1.0534996940594323E-2</v>
      </c>
      <c r="X142" s="133">
        <v>25926</v>
      </c>
      <c r="Y142" s="320">
        <f t="shared" si="81"/>
        <v>1.738727251651806E-3</v>
      </c>
      <c r="Z142" s="133">
        <v>27224</v>
      </c>
      <c r="AA142" s="320">
        <f t="shared" si="52"/>
        <v>3.5802610052124928E-2</v>
      </c>
      <c r="AB142" s="134">
        <v>17282</v>
      </c>
      <c r="AC142" s="320">
        <f t="shared" si="72"/>
        <v>-0.1635448429408064</v>
      </c>
      <c r="AD142" s="392"/>
      <c r="AE142" s="397"/>
      <c r="AF142" s="133">
        <v>18488</v>
      </c>
      <c r="AG142" s="320">
        <f t="shared" si="82"/>
        <v>-0.10413335271599555</v>
      </c>
      <c r="AH142" s="392"/>
      <c r="AI142" s="416"/>
      <c r="AJ142" s="394"/>
      <c r="AK142" s="395"/>
      <c r="AL142" s="392"/>
      <c r="AM142" s="397"/>
      <c r="AN142" s="133">
        <v>1500</v>
      </c>
      <c r="AO142" s="320">
        <f t="shared" si="83"/>
        <v>0</v>
      </c>
      <c r="AP142" s="133">
        <v>2734</v>
      </c>
      <c r="AQ142" s="135">
        <f t="shared" si="36"/>
        <v>-0.12985359643539152</v>
      </c>
      <c r="AR142" s="133">
        <v>941</v>
      </c>
      <c r="AS142" s="320">
        <f t="shared" si="84"/>
        <v>5.8492688413948279E-2</v>
      </c>
      <c r="AT142" s="175">
        <v>0</v>
      </c>
      <c r="AU142" s="318">
        <f t="shared" si="60"/>
        <v>-1</v>
      </c>
      <c r="AV142" s="392"/>
      <c r="AW142" s="399"/>
      <c r="AX142" s="392"/>
      <c r="AY142" s="397"/>
      <c r="AZ142" s="133">
        <v>619</v>
      </c>
      <c r="BA142" s="47">
        <f t="shared" si="87"/>
        <v>6.9084628670120996E-2</v>
      </c>
      <c r="BB142" s="133"/>
      <c r="BC142" s="320"/>
    </row>
    <row r="143" spans="1:55" s="132" customFormat="1">
      <c r="A143" s="427"/>
      <c r="B143" s="46" t="s">
        <v>16</v>
      </c>
      <c r="C143" s="133">
        <v>1675332</v>
      </c>
      <c r="D143" s="320">
        <f>(C143-C131)/C131</f>
        <v>0.1515931797950914</v>
      </c>
      <c r="E143" s="142"/>
      <c r="F143" s="316">
        <v>343799</v>
      </c>
      <c r="G143" s="320">
        <f t="shared" si="86"/>
        <v>0.37113196485616634</v>
      </c>
      <c r="H143" s="133">
        <v>344200</v>
      </c>
      <c r="I143" s="320">
        <f t="shared" si="88"/>
        <v>-4.7592695074709465E-2</v>
      </c>
      <c r="J143" s="133">
        <v>73108</v>
      </c>
      <c r="K143" s="320">
        <f t="shared" si="76"/>
        <v>0.29509300265721872</v>
      </c>
      <c r="L143" s="133">
        <v>121499</v>
      </c>
      <c r="M143" s="320">
        <f t="shared" si="77"/>
        <v>0.36226440480328281</v>
      </c>
      <c r="N143" s="134">
        <v>119292</v>
      </c>
      <c r="O143" s="320">
        <f t="shared" si="63"/>
        <v>4.406732191463103E-2</v>
      </c>
      <c r="P143" s="134">
        <v>82370</v>
      </c>
      <c r="Q143" s="320">
        <f t="shared" si="78"/>
        <v>-0.22446827541403436</v>
      </c>
      <c r="R143" s="133">
        <v>45349</v>
      </c>
      <c r="S143" s="320">
        <f t="shared" si="79"/>
        <v>0.22943664262863961</v>
      </c>
      <c r="T143" s="134">
        <v>37050</v>
      </c>
      <c r="U143" s="320">
        <f t="shared" si="80"/>
        <v>-0.22461963459807877</v>
      </c>
      <c r="V143" s="133">
        <v>48375</v>
      </c>
      <c r="W143" s="320">
        <f t="shared" si="66"/>
        <v>3.6621951742167744E-2</v>
      </c>
      <c r="X143" s="133">
        <v>37299</v>
      </c>
      <c r="Y143" s="320">
        <f t="shared" si="81"/>
        <v>5.7767568487323562E-2</v>
      </c>
      <c r="Z143" s="133">
        <v>28583</v>
      </c>
      <c r="AA143" s="320">
        <f t="shared" si="52"/>
        <v>7.5114722034153258E-2</v>
      </c>
      <c r="AB143" s="134">
        <v>24129</v>
      </c>
      <c r="AC143" s="320">
        <f t="shared" si="72"/>
        <v>-6.6937354988399034E-2</v>
      </c>
      <c r="AD143" s="392"/>
      <c r="AE143" s="397"/>
      <c r="AF143" s="133">
        <v>22529</v>
      </c>
      <c r="AG143" s="320">
        <f t="shared" si="82"/>
        <v>-5.866376969038567E-2</v>
      </c>
      <c r="AH143" s="392"/>
      <c r="AI143" s="416"/>
      <c r="AJ143" s="394">
        <f>41240-AJ140-AJ137</f>
        <v>26038</v>
      </c>
      <c r="AK143" s="395">
        <f>(AJ143/AJ131-1)</f>
        <v>7.8267351333443758E-2</v>
      </c>
      <c r="AL143" s="392"/>
      <c r="AM143" s="397"/>
      <c r="AN143" s="133">
        <v>1400</v>
      </c>
      <c r="AO143" s="320">
        <f t="shared" si="83"/>
        <v>0.55555555555555558</v>
      </c>
      <c r="AP143" s="133">
        <v>2084</v>
      </c>
      <c r="AQ143" s="135">
        <f t="shared" si="36"/>
        <v>2.5086079685194385E-2</v>
      </c>
      <c r="AR143" s="133">
        <v>1447</v>
      </c>
      <c r="AS143" s="320">
        <f t="shared" si="84"/>
        <v>0.1603849238171613</v>
      </c>
      <c r="AT143" s="175">
        <v>0</v>
      </c>
      <c r="AU143" s="159" t="str">
        <f t="shared" si="60"/>
        <v>-</v>
      </c>
      <c r="AV143" s="392"/>
      <c r="AW143" s="399"/>
      <c r="AX143" s="392"/>
      <c r="AY143" s="397"/>
      <c r="AZ143" s="133">
        <v>870</v>
      </c>
      <c r="BA143" s="47">
        <f t="shared" si="87"/>
        <v>-0.27620632279534107</v>
      </c>
      <c r="BB143" s="133"/>
      <c r="BC143" s="320"/>
    </row>
    <row r="144" spans="1:55" s="132" customFormat="1">
      <c r="A144" s="427"/>
      <c r="B144" s="46" t="s">
        <v>17</v>
      </c>
      <c r="C144" s="133">
        <v>1835249</v>
      </c>
      <c r="D144" s="320">
        <f t="shared" si="85"/>
        <v>0.18617974615965815</v>
      </c>
      <c r="E144" s="142"/>
      <c r="F144" s="316">
        <v>390971</v>
      </c>
      <c r="G144" s="320">
        <f t="shared" si="86"/>
        <v>0.55500182954961264</v>
      </c>
      <c r="H144" s="133">
        <v>428000</v>
      </c>
      <c r="I144" s="320">
        <f t="shared" si="88"/>
        <v>5.7051123734255374E-2</v>
      </c>
      <c r="J144" s="133">
        <v>104146</v>
      </c>
      <c r="K144" s="320">
        <f t="shared" si="76"/>
        <v>0.19082520552957449</v>
      </c>
      <c r="L144" s="133">
        <v>137404</v>
      </c>
      <c r="M144" s="320">
        <f t="shared" si="77"/>
        <v>0.20047528351010846</v>
      </c>
      <c r="N144" s="134">
        <v>139472</v>
      </c>
      <c r="O144" s="320">
        <f t="shared" si="63"/>
        <v>0.14674735249621795</v>
      </c>
      <c r="P144" s="134">
        <v>96589</v>
      </c>
      <c r="Q144" s="320">
        <f t="shared" si="78"/>
        <v>-0.22571465217321596</v>
      </c>
      <c r="R144" s="133">
        <v>54320</v>
      </c>
      <c r="S144" s="320">
        <f t="shared" si="79"/>
        <v>0.23834492191952572</v>
      </c>
      <c r="T144" s="134">
        <v>43710</v>
      </c>
      <c r="U144" s="320">
        <f t="shared" si="80"/>
        <v>-0.24787060139378814</v>
      </c>
      <c r="V144" s="133">
        <v>60468</v>
      </c>
      <c r="W144" s="320">
        <f t="shared" si="66"/>
        <v>6.7905268177242462E-2</v>
      </c>
      <c r="X144" s="133">
        <v>42512</v>
      </c>
      <c r="Y144" s="320">
        <f t="shared" si="81"/>
        <v>-1.42602082222274E-2</v>
      </c>
      <c r="Z144" s="133">
        <v>29050</v>
      </c>
      <c r="AA144" s="320">
        <f t="shared" si="52"/>
        <v>2.8354986017204098E-2</v>
      </c>
      <c r="AB144" s="134">
        <v>25977</v>
      </c>
      <c r="AC144" s="320">
        <f t="shared" si="72"/>
        <v>-4.6120515550985952E-2</v>
      </c>
      <c r="AD144" s="392"/>
      <c r="AE144" s="397"/>
      <c r="AF144" s="133">
        <v>19690</v>
      </c>
      <c r="AG144" s="320">
        <f t="shared" si="82"/>
        <v>-0.15573278449532635</v>
      </c>
      <c r="AH144" s="392"/>
      <c r="AI144" s="416"/>
      <c r="AJ144" s="394"/>
      <c r="AK144" s="395"/>
      <c r="AL144" s="392"/>
      <c r="AM144" s="397"/>
      <c r="AN144" s="133">
        <v>1100</v>
      </c>
      <c r="AO144" s="320">
        <f t="shared" si="83"/>
        <v>1.75</v>
      </c>
      <c r="AP144" s="133">
        <v>2077</v>
      </c>
      <c r="AQ144" s="135">
        <f t="shared" si="36"/>
        <v>-3.2152842497670031E-2</v>
      </c>
      <c r="AR144" s="133">
        <v>1272</v>
      </c>
      <c r="AS144" s="320">
        <f t="shared" si="84"/>
        <v>0.14697926059513078</v>
      </c>
      <c r="AT144" s="175">
        <v>0</v>
      </c>
      <c r="AU144" s="159" t="str">
        <f t="shared" si="60"/>
        <v>-</v>
      </c>
      <c r="AV144" s="392"/>
      <c r="AW144" s="399"/>
      <c r="AX144" s="392"/>
      <c r="AY144" s="397"/>
      <c r="AZ144" s="133">
        <v>885</v>
      </c>
      <c r="BA144" s="47">
        <f t="shared" si="87"/>
        <v>-0.32131901840490795</v>
      </c>
      <c r="BB144" s="133"/>
      <c r="BC144" s="320"/>
    </row>
    <row r="145" spans="1:68" s="132" customFormat="1">
      <c r="A145" s="427"/>
      <c r="B145" s="46" t="s">
        <v>18</v>
      </c>
      <c r="C145" s="133">
        <v>1511657</v>
      </c>
      <c r="D145" s="320">
        <f t="shared" si="85"/>
        <v>0.14407402445937426</v>
      </c>
      <c r="E145" s="142"/>
      <c r="F145" s="316">
        <v>301645</v>
      </c>
      <c r="G145" s="320">
        <f t="shared" si="86"/>
        <v>0.38566946423567566</v>
      </c>
      <c r="H145" s="133">
        <v>373300</v>
      </c>
      <c r="I145" s="320">
        <f t="shared" si="88"/>
        <v>1.083130246412131E-2</v>
      </c>
      <c r="J145" s="133">
        <v>80199</v>
      </c>
      <c r="K145" s="320">
        <f t="shared" si="76"/>
        <v>0.16259078323644949</v>
      </c>
      <c r="L145" s="133">
        <v>94249</v>
      </c>
      <c r="M145" s="320">
        <f t="shared" si="77"/>
        <v>0.15833394784062138</v>
      </c>
      <c r="N145" s="134">
        <v>95386</v>
      </c>
      <c r="O145" s="320">
        <f t="shared" si="63"/>
        <v>0.16185534361373</v>
      </c>
      <c r="P145" s="134">
        <v>86018</v>
      </c>
      <c r="Q145" s="320">
        <f t="shared" si="78"/>
        <v>-0.15294928606597735</v>
      </c>
      <c r="R145" s="133">
        <v>46770</v>
      </c>
      <c r="S145" s="320">
        <f t="shared" si="79"/>
        <v>0.24282525510204089</v>
      </c>
      <c r="T145" s="134">
        <v>36223</v>
      </c>
      <c r="U145" s="320">
        <f t="shared" si="80"/>
        <v>-0.2262026830727164</v>
      </c>
      <c r="V145" s="133">
        <v>39063</v>
      </c>
      <c r="W145" s="320">
        <f t="shared" si="66"/>
        <v>-5.4231591811793461E-3</v>
      </c>
      <c r="X145" s="133">
        <v>27014</v>
      </c>
      <c r="Y145" s="320">
        <f t="shared" si="81"/>
        <v>-1.0367439645382226E-2</v>
      </c>
      <c r="Z145" s="133">
        <v>25392</v>
      </c>
      <c r="AA145" s="320">
        <f t="shared" si="52"/>
        <v>2.5152408252250735E-2</v>
      </c>
      <c r="AB145" s="134">
        <v>18676</v>
      </c>
      <c r="AC145" s="320">
        <f t="shared" si="72"/>
        <v>-0.13537037037037036</v>
      </c>
      <c r="AD145" s="392"/>
      <c r="AE145" s="397"/>
      <c r="AF145" s="133">
        <v>16778</v>
      </c>
      <c r="AG145" s="320">
        <f t="shared" si="82"/>
        <v>-0.20479643585004026</v>
      </c>
      <c r="AH145" s="392"/>
      <c r="AI145" s="416"/>
      <c r="AJ145" s="394"/>
      <c r="AK145" s="395"/>
      <c r="AL145" s="392"/>
      <c r="AM145" s="397"/>
      <c r="AN145" s="133">
        <v>2000</v>
      </c>
      <c r="AO145" s="320">
        <f t="shared" si="83"/>
        <v>1.5</v>
      </c>
      <c r="AP145" s="133">
        <v>2108</v>
      </c>
      <c r="AQ145" s="135">
        <f t="shared" si="36"/>
        <v>-0.34716630535769588</v>
      </c>
      <c r="AR145" s="133">
        <v>1000</v>
      </c>
      <c r="AS145" s="320">
        <f t="shared" si="84"/>
        <v>0.29870129870129869</v>
      </c>
      <c r="AT145" s="175">
        <v>0</v>
      </c>
      <c r="AU145" s="159" t="str">
        <f t="shared" si="60"/>
        <v>-</v>
      </c>
      <c r="AV145" s="392"/>
      <c r="AW145" s="399"/>
      <c r="AX145" s="392"/>
      <c r="AY145" s="397"/>
      <c r="AZ145" s="133">
        <v>886</v>
      </c>
      <c r="BA145" s="47">
        <f t="shared" si="87"/>
        <v>0.23916083916083908</v>
      </c>
      <c r="BB145" s="133"/>
      <c r="BC145" s="320"/>
    </row>
    <row r="146" spans="1:68" s="132" customFormat="1">
      <c r="A146" s="427"/>
      <c r="B146" s="46" t="s">
        <v>19</v>
      </c>
      <c r="C146" s="133">
        <v>1735308</v>
      </c>
      <c r="D146" s="320">
        <f t="shared" si="85"/>
        <v>0.21172264506668528</v>
      </c>
      <c r="E146" s="142"/>
      <c r="F146" s="316">
        <v>370842</v>
      </c>
      <c r="G146" s="320">
        <f t="shared" si="86"/>
        <v>0.48588211253440822</v>
      </c>
      <c r="H146" s="133">
        <v>447400</v>
      </c>
      <c r="I146" s="320">
        <f t="shared" si="88"/>
        <v>8.0937424498671182E-2</v>
      </c>
      <c r="J146" s="133">
        <v>86775</v>
      </c>
      <c r="K146" s="320">
        <f t="shared" si="76"/>
        <v>0.24662395126996906</v>
      </c>
      <c r="L146" s="133">
        <v>108923</v>
      </c>
      <c r="M146" s="320">
        <f t="shared" si="77"/>
        <v>0.15998935037273698</v>
      </c>
      <c r="N146" s="134">
        <v>102057</v>
      </c>
      <c r="O146" s="320">
        <f t="shared" si="63"/>
        <v>0.10524263853842908</v>
      </c>
      <c r="P146" s="134">
        <v>101826</v>
      </c>
      <c r="Q146" s="320">
        <f t="shared" si="78"/>
        <v>-1.5346233065475334E-2</v>
      </c>
      <c r="R146" s="133">
        <v>59864</v>
      </c>
      <c r="S146" s="320">
        <f t="shared" si="79"/>
        <v>0.24758252750916965</v>
      </c>
      <c r="T146" s="134">
        <v>42671</v>
      </c>
      <c r="U146" s="320">
        <f t="shared" si="80"/>
        <v>-5.4256521642766953E-2</v>
      </c>
      <c r="V146" s="133">
        <v>50582</v>
      </c>
      <c r="W146" s="320">
        <f t="shared" si="66"/>
        <v>0.12881053336308859</v>
      </c>
      <c r="X146" s="133">
        <v>32190</v>
      </c>
      <c r="Y146" s="320">
        <f t="shared" si="81"/>
        <v>4.7715141257648641E-2</v>
      </c>
      <c r="Z146" s="316">
        <v>30636</v>
      </c>
      <c r="AA146" s="320">
        <f t="shared" si="52"/>
        <v>2.4409817427940794E-2</v>
      </c>
      <c r="AB146" s="134">
        <v>27189</v>
      </c>
      <c r="AC146" s="320">
        <f t="shared" si="72"/>
        <v>-3.4447245995951614E-2</v>
      </c>
      <c r="AD146" s="392"/>
      <c r="AE146" s="397"/>
      <c r="AF146" s="133">
        <v>18328</v>
      </c>
      <c r="AG146" s="320">
        <f t="shared" si="82"/>
        <v>-0.19825021872265969</v>
      </c>
      <c r="AH146" s="392"/>
      <c r="AI146" s="416"/>
      <c r="AJ146" s="394">
        <f>47213-AJ143-AJ140-AJ137</f>
        <v>5973</v>
      </c>
      <c r="AK146" s="395">
        <f>(AJ146/AJ134-1)</f>
        <v>-2.1781853914182747E-2</v>
      </c>
      <c r="AL146" s="392"/>
      <c r="AM146" s="397"/>
      <c r="AN146" s="133">
        <v>2100</v>
      </c>
      <c r="AO146" s="320">
        <f t="shared" si="83"/>
        <v>0.90909090909090917</v>
      </c>
      <c r="AP146" s="133">
        <v>3704</v>
      </c>
      <c r="AQ146" s="135">
        <f t="shared" si="36"/>
        <v>-1.1739594450373536E-2</v>
      </c>
      <c r="AR146" s="133">
        <v>1106</v>
      </c>
      <c r="AS146" s="320">
        <f t="shared" si="84"/>
        <v>-9.4185094185094131E-2</v>
      </c>
      <c r="AT146" s="175">
        <v>0</v>
      </c>
      <c r="AU146" s="159" t="str">
        <f t="shared" si="60"/>
        <v>-</v>
      </c>
      <c r="AV146" s="392"/>
      <c r="AW146" s="399"/>
      <c r="AX146" s="392"/>
      <c r="AY146" s="397"/>
      <c r="AZ146" s="133">
        <v>1364</v>
      </c>
      <c r="BA146" s="47">
        <f t="shared" si="87"/>
        <v>-5.6055363321799279E-2</v>
      </c>
      <c r="BB146" s="133"/>
      <c r="BC146" s="320"/>
    </row>
    <row r="147" spans="1:68" s="132" customFormat="1">
      <c r="A147" s="427"/>
      <c r="B147" s="46" t="s">
        <v>20</v>
      </c>
      <c r="C147" s="133">
        <v>1626063</v>
      </c>
      <c r="D147" s="320">
        <f t="shared" si="85"/>
        <v>0.26173265029633275</v>
      </c>
      <c r="E147" s="142"/>
      <c r="F147" s="316">
        <v>359845</v>
      </c>
      <c r="G147" s="320">
        <f t="shared" si="86"/>
        <v>0.50544494601073509</v>
      </c>
      <c r="H147" s="133">
        <v>370700</v>
      </c>
      <c r="I147" s="320">
        <f t="shared" si="88"/>
        <v>0.10623694419576246</v>
      </c>
      <c r="J147" s="133">
        <v>100782</v>
      </c>
      <c r="K147" s="320">
        <f t="shared" si="76"/>
        <v>0.28994355488998957</v>
      </c>
      <c r="L147" s="133">
        <v>123303</v>
      </c>
      <c r="M147" s="320">
        <f t="shared" si="77"/>
        <v>0.3657690987029385</v>
      </c>
      <c r="N147" s="134">
        <v>105330</v>
      </c>
      <c r="O147" s="320">
        <f t="shared" si="63"/>
        <v>5.0746685554103443E-2</v>
      </c>
      <c r="P147" s="134">
        <v>108800</v>
      </c>
      <c r="Q147" s="320">
        <f t="shared" si="78"/>
        <v>0.14280912566698878</v>
      </c>
      <c r="R147" s="133">
        <v>59168</v>
      </c>
      <c r="S147" s="320">
        <f t="shared" si="79"/>
        <v>0.22633062510363122</v>
      </c>
      <c r="T147" s="134">
        <v>46071</v>
      </c>
      <c r="U147" s="320">
        <f t="shared" si="80"/>
        <v>0.10768897864974036</v>
      </c>
      <c r="V147" s="133">
        <v>44988</v>
      </c>
      <c r="W147" s="320">
        <f t="shared" si="66"/>
        <v>0.11826994780014914</v>
      </c>
      <c r="X147" s="133">
        <v>34200</v>
      </c>
      <c r="Y147" s="320">
        <f t="shared" si="81"/>
        <v>0.17275907002263224</v>
      </c>
      <c r="Z147" s="316">
        <v>31619</v>
      </c>
      <c r="AA147" s="320">
        <f t="shared" si="52"/>
        <v>0.27475407192388324</v>
      </c>
      <c r="AB147" s="134">
        <v>28625</v>
      </c>
      <c r="AC147" s="320">
        <f t="shared" si="72"/>
        <v>-0.1437331737959916</v>
      </c>
      <c r="AD147" s="392"/>
      <c r="AE147" s="397"/>
      <c r="AF147" s="133">
        <v>13595</v>
      </c>
      <c r="AG147" s="320">
        <f t="shared" si="82"/>
        <v>-0.25038597265108076</v>
      </c>
      <c r="AH147" s="392"/>
      <c r="AI147" s="416"/>
      <c r="AJ147" s="394"/>
      <c r="AK147" s="395"/>
      <c r="AL147" s="392"/>
      <c r="AM147" s="397"/>
      <c r="AN147" s="133">
        <v>1300</v>
      </c>
      <c r="AO147" s="320">
        <f t="shared" si="83"/>
        <v>8.3333333333333259E-2</v>
      </c>
      <c r="AP147" s="133">
        <v>4521</v>
      </c>
      <c r="AQ147" s="135">
        <f t="shared" si="36"/>
        <v>0.54722792607802884</v>
      </c>
      <c r="AR147" s="133">
        <v>1542</v>
      </c>
      <c r="AS147" s="320">
        <f t="shared" si="84"/>
        <v>0.21704814522494087</v>
      </c>
      <c r="AT147" s="175">
        <v>0</v>
      </c>
      <c r="AU147" s="159" t="str">
        <f t="shared" si="60"/>
        <v>-</v>
      </c>
      <c r="AV147" s="392"/>
      <c r="AW147" s="399"/>
      <c r="AX147" s="392"/>
      <c r="AY147" s="397"/>
      <c r="AZ147" s="133">
        <v>1931</v>
      </c>
      <c r="BA147" s="47">
        <f t="shared" si="87"/>
        <v>3.3886363636363637</v>
      </c>
      <c r="BB147" s="133"/>
      <c r="BC147" s="320"/>
    </row>
    <row r="148" spans="1:68" s="132" customFormat="1">
      <c r="A148" s="427"/>
      <c r="B148" s="67" t="s">
        <v>21</v>
      </c>
      <c r="C148" s="241">
        <v>1781715</v>
      </c>
      <c r="D148" s="320">
        <f t="shared" ref="D148:D153" si="89">C148/C136-1</f>
        <v>0.24536495659048119</v>
      </c>
      <c r="E148" s="142"/>
      <c r="F148" s="316">
        <v>415656</v>
      </c>
      <c r="G148" s="320">
        <f t="shared" si="86"/>
        <v>0.53433516793833957</v>
      </c>
      <c r="H148" s="133">
        <v>339600</v>
      </c>
      <c r="I148" s="320">
        <f t="shared" si="88"/>
        <v>-4.7138047138047139E-2</v>
      </c>
      <c r="J148" s="133">
        <v>114741</v>
      </c>
      <c r="K148" s="320">
        <f t="shared" si="76"/>
        <v>0.38037606919865752</v>
      </c>
      <c r="L148" s="133">
        <v>149315</v>
      </c>
      <c r="M148" s="320">
        <f t="shared" si="77"/>
        <v>0.30857543490644579</v>
      </c>
      <c r="N148" s="134">
        <v>135156</v>
      </c>
      <c r="O148" s="320">
        <f t="shared" si="63"/>
        <v>0.15577219086711125</v>
      </c>
      <c r="P148" s="134">
        <v>119238</v>
      </c>
      <c r="Q148" s="320">
        <f t="shared" si="78"/>
        <v>8.8076944135199842E-2</v>
      </c>
      <c r="R148" s="133">
        <v>69555</v>
      </c>
      <c r="S148" s="320">
        <f t="shared" si="79"/>
        <v>0.38404138891652573</v>
      </c>
      <c r="T148" s="134">
        <v>54856</v>
      </c>
      <c r="U148" s="320">
        <f t="shared" si="80"/>
        <v>0.15861952435263804</v>
      </c>
      <c r="V148" s="133">
        <v>44821</v>
      </c>
      <c r="W148" s="320">
        <f t="shared" si="66"/>
        <v>9.5385893738696909E-2</v>
      </c>
      <c r="X148" s="133">
        <v>42933</v>
      </c>
      <c r="Y148" s="320">
        <f t="shared" si="81"/>
        <v>0.37986115574982326</v>
      </c>
      <c r="Z148" s="317">
        <v>28155</v>
      </c>
      <c r="AA148" s="135">
        <f t="shared" ref="AA148" si="90">Z148/Z136-1</f>
        <v>-2.2260036116127258E-2</v>
      </c>
      <c r="AB148" s="134">
        <v>42753</v>
      </c>
      <c r="AC148" s="135">
        <f t="shared" si="72"/>
        <v>-7.2341441187319666E-2</v>
      </c>
      <c r="AD148" s="393"/>
      <c r="AE148" s="398"/>
      <c r="AF148" s="133">
        <v>11530</v>
      </c>
      <c r="AG148" s="320">
        <f t="shared" si="82"/>
        <v>-0.32687255531554671</v>
      </c>
      <c r="AH148" s="393"/>
      <c r="AI148" s="417"/>
      <c r="AJ148" s="421"/>
      <c r="AK148" s="395"/>
      <c r="AL148" s="393"/>
      <c r="AM148" s="398"/>
      <c r="AN148" s="133">
        <v>1100</v>
      </c>
      <c r="AO148" s="320">
        <f t="shared" si="83"/>
        <v>0.375</v>
      </c>
      <c r="AP148" s="133">
        <v>2758</v>
      </c>
      <c r="AQ148" s="135">
        <f t="shared" si="36"/>
        <v>-0.246448087431694</v>
      </c>
      <c r="AR148" s="133">
        <v>1395</v>
      </c>
      <c r="AS148" s="320">
        <f t="shared" si="84"/>
        <v>5.2830188679245271E-2</v>
      </c>
      <c r="AT148" s="175">
        <v>0</v>
      </c>
      <c r="AU148" s="159" t="str">
        <f t="shared" si="60"/>
        <v>-</v>
      </c>
      <c r="AV148" s="393"/>
      <c r="AW148" s="400"/>
      <c r="AX148" s="393"/>
      <c r="AY148" s="398"/>
      <c r="AZ148" s="133">
        <v>1658</v>
      </c>
      <c r="BA148" s="159">
        <f t="shared" ref="BA148" si="91">IFERROR(AZ148/AZ136-1,"-")</f>
        <v>1.7725752508361206</v>
      </c>
      <c r="BB148" s="133"/>
      <c r="BC148" s="320"/>
    </row>
    <row r="149" spans="1:68" s="226" customFormat="1">
      <c r="A149" s="413" t="s">
        <v>331</v>
      </c>
      <c r="B149" s="150" t="s">
        <v>309</v>
      </c>
      <c r="C149" s="242">
        <v>2112337</v>
      </c>
      <c r="D149" s="278">
        <f t="shared" si="89"/>
        <v>0.15142722581925261</v>
      </c>
      <c r="E149" s="142"/>
      <c r="F149" s="315">
        <v>514889</v>
      </c>
      <c r="G149" s="278">
        <f t="shared" ref="G149:G154" si="92">F149/F137-1</f>
        <v>0.4378639068621839</v>
      </c>
      <c r="H149" s="149">
        <v>367700</v>
      </c>
      <c r="I149" s="278">
        <f>H149/H137-1</f>
        <v>0</v>
      </c>
      <c r="J149" s="149">
        <v>149330</v>
      </c>
      <c r="K149" s="278">
        <f t="shared" ref="K149:K154" si="93">J149/J137-1</f>
        <v>0.2823529411764707</v>
      </c>
      <c r="L149" s="149">
        <v>174970</v>
      </c>
      <c r="M149" s="278">
        <f t="shared" ref="M149:M154" si="94">L149/L137-1</f>
        <v>0.14313154146685658</v>
      </c>
      <c r="N149" s="154">
        <v>147165</v>
      </c>
      <c r="O149" s="278">
        <f t="shared" si="63"/>
        <v>1.3590372579974641E-5</v>
      </c>
      <c r="P149" s="154">
        <v>146962</v>
      </c>
      <c r="Q149" s="278">
        <f t="shared" si="78"/>
        <v>-4.0255902843666647E-3</v>
      </c>
      <c r="R149" s="149">
        <v>85640</v>
      </c>
      <c r="S149" s="278">
        <f t="shared" ref="S149:S154" si="95">R149/R137-1</f>
        <v>0.13881464342229499</v>
      </c>
      <c r="T149" s="154">
        <v>69223</v>
      </c>
      <c r="U149" s="278">
        <f t="shared" ref="U149:U154" si="96">T149/T137-1</f>
        <v>6.2798912648456273E-3</v>
      </c>
      <c r="V149" s="149">
        <v>74180</v>
      </c>
      <c r="W149" s="278">
        <f t="shared" ref="W149:W160" si="97">V149/V137-1</f>
        <v>3.2859927596769811E-2</v>
      </c>
      <c r="X149" s="149">
        <v>61933</v>
      </c>
      <c r="Y149" s="278">
        <f t="shared" si="81"/>
        <v>0.12000651029893117</v>
      </c>
      <c r="Z149" s="149">
        <v>35636</v>
      </c>
      <c r="AA149" s="278">
        <f t="shared" ref="AA149:AA159" si="98">(Z149/Z137-1)</f>
        <v>-7.7265665458311705E-2</v>
      </c>
      <c r="AB149" s="154">
        <v>59945</v>
      </c>
      <c r="AC149" s="131">
        <f t="shared" si="72"/>
        <v>-0.17949876127513376</v>
      </c>
      <c r="AD149" s="392">
        <v>173260</v>
      </c>
      <c r="AE149" s="397">
        <f>(AD149/AD137-1)</f>
        <v>4.7977354108197146E-2</v>
      </c>
      <c r="AF149" s="149">
        <v>13773</v>
      </c>
      <c r="AG149" s="278">
        <f t="shared" si="82"/>
        <v>-0.45327881867259445</v>
      </c>
      <c r="AH149" s="392">
        <v>111076</v>
      </c>
      <c r="AI149" s="416">
        <f>(AH149/AH137-1)</f>
        <v>7.8481061819735354E-2</v>
      </c>
      <c r="AJ149" s="418">
        <v>5353</v>
      </c>
      <c r="AK149" s="419">
        <f>(AJ149/AJ137-1)</f>
        <v>-2.6196106967436794E-2</v>
      </c>
      <c r="AL149" s="392">
        <v>64397</v>
      </c>
      <c r="AM149" s="397">
        <f>AL149/AL137-1</f>
        <v>1.0703915875382553E-2</v>
      </c>
      <c r="AN149" s="149">
        <v>3300</v>
      </c>
      <c r="AO149" s="278">
        <f t="shared" ref="AO149:AO159" si="99">AN149/AN137-1</f>
        <v>0</v>
      </c>
      <c r="AP149" s="149">
        <v>1896</v>
      </c>
      <c r="AQ149" s="131">
        <f t="shared" ref="AQ149:AQ154" si="100">AP149/AP137-1</f>
        <v>-0.11111111111111116</v>
      </c>
      <c r="AR149" s="149">
        <v>2105</v>
      </c>
      <c r="AS149" s="278">
        <f t="shared" si="84"/>
        <v>0.13415948275862077</v>
      </c>
      <c r="AT149" s="174">
        <v>0</v>
      </c>
      <c r="AU149" s="161" t="str">
        <f t="shared" si="60"/>
        <v>-</v>
      </c>
      <c r="AV149" s="392">
        <v>1035</v>
      </c>
      <c r="AW149" s="399">
        <f>AV149/AV137-1</f>
        <v>0.6171875</v>
      </c>
      <c r="AX149" s="412">
        <v>10671</v>
      </c>
      <c r="AY149" s="401">
        <f>AX149/AX137-1</f>
        <v>-7.3778317854352959E-2</v>
      </c>
      <c r="AZ149" s="149"/>
      <c r="BA149" s="278"/>
      <c r="BB149" s="149"/>
      <c r="BC149" s="278"/>
      <c r="BD149" s="102"/>
      <c r="BE149" s="102"/>
      <c r="BF149" s="102"/>
      <c r="BG149" s="102"/>
      <c r="BH149" s="102"/>
      <c r="BI149" s="102"/>
      <c r="BJ149" s="102"/>
      <c r="BK149" s="102"/>
      <c r="BL149" s="102"/>
      <c r="BM149" s="102"/>
      <c r="BN149" s="102"/>
      <c r="BO149" s="102"/>
      <c r="BP149" s="102"/>
    </row>
    <row r="150" spans="1:68" s="132" customFormat="1">
      <c r="A150" s="414"/>
      <c r="B150" s="67" t="s">
        <v>310</v>
      </c>
      <c r="C150" s="243">
        <v>1876928</v>
      </c>
      <c r="D150" s="320">
        <f t="shared" si="89"/>
        <v>0.29836491056710357</v>
      </c>
      <c r="E150" s="142"/>
      <c r="F150" s="316">
        <v>490845</v>
      </c>
      <c r="G150" s="320">
        <f t="shared" si="92"/>
        <v>0.52637323680871706</v>
      </c>
      <c r="H150" s="133">
        <v>330400</v>
      </c>
      <c r="I150" s="320">
        <f>H150/H138-1</f>
        <v>0.17915774446823707</v>
      </c>
      <c r="J150" s="133">
        <v>142234</v>
      </c>
      <c r="K150" s="320">
        <f t="shared" si="93"/>
        <v>-2.2869822688457941E-2</v>
      </c>
      <c r="L150" s="133">
        <v>147688</v>
      </c>
      <c r="M150" s="320">
        <f t="shared" si="94"/>
        <v>0.25872957700863375</v>
      </c>
      <c r="N150" s="134">
        <v>137598</v>
      </c>
      <c r="O150" s="320">
        <f t="shared" si="63"/>
        <v>0.13512844627035592</v>
      </c>
      <c r="P150" s="134">
        <v>127996</v>
      </c>
      <c r="Q150" s="320">
        <f t="shared" si="78"/>
        <v>7.7897360753204303E-2</v>
      </c>
      <c r="R150" s="133">
        <v>76407</v>
      </c>
      <c r="S150" s="320">
        <f t="shared" si="95"/>
        <v>0.3243950634403383</v>
      </c>
      <c r="T150" s="134">
        <v>63013</v>
      </c>
      <c r="U150" s="320">
        <f t="shared" si="96"/>
        <v>0.12043029871977251</v>
      </c>
      <c r="V150" s="133">
        <v>57595</v>
      </c>
      <c r="W150" s="320">
        <f t="shared" si="97"/>
        <v>0.12019838568511143</v>
      </c>
      <c r="X150" s="133">
        <v>47349</v>
      </c>
      <c r="Y150" s="320">
        <f t="shared" si="81"/>
        <v>0.29669998630699723</v>
      </c>
      <c r="Z150" s="133">
        <v>31609</v>
      </c>
      <c r="AA150" s="320">
        <f t="shared" si="98"/>
        <v>2.1688538367056642E-2</v>
      </c>
      <c r="AB150" s="134">
        <v>43764</v>
      </c>
      <c r="AC150" s="135">
        <f t="shared" si="72"/>
        <v>-0.1179458239277652</v>
      </c>
      <c r="AD150" s="392"/>
      <c r="AE150" s="397"/>
      <c r="AF150" s="133">
        <v>11399</v>
      </c>
      <c r="AG150" s="320">
        <f t="shared" si="82"/>
        <v>-0.42767485063011501</v>
      </c>
      <c r="AH150" s="392"/>
      <c r="AI150" s="416"/>
      <c r="AJ150" s="394"/>
      <c r="AK150" s="420"/>
      <c r="AL150" s="392"/>
      <c r="AM150" s="397"/>
      <c r="AN150" s="133">
        <v>4300</v>
      </c>
      <c r="AO150" s="320">
        <f t="shared" si="99"/>
        <v>0.65384615384615374</v>
      </c>
      <c r="AP150" s="133">
        <v>1706</v>
      </c>
      <c r="AQ150" s="135">
        <f t="shared" si="100"/>
        <v>3.5194174757281482E-2</v>
      </c>
      <c r="AR150" s="133">
        <v>1322</v>
      </c>
      <c r="AS150" s="320">
        <f t="shared" si="84"/>
        <v>0.1406384814495254</v>
      </c>
      <c r="AT150" s="175">
        <v>12</v>
      </c>
      <c r="AU150" s="159" t="str">
        <f t="shared" si="60"/>
        <v>-</v>
      </c>
      <c r="AV150" s="392"/>
      <c r="AW150" s="399"/>
      <c r="AX150" s="392"/>
      <c r="AY150" s="397"/>
      <c r="AZ150" s="133"/>
      <c r="BA150" s="320"/>
      <c r="BB150" s="133"/>
      <c r="BC150" s="320"/>
      <c r="BD150" s="102"/>
      <c r="BE150" s="102"/>
      <c r="BF150" s="102"/>
      <c r="BG150" s="102"/>
      <c r="BH150" s="102"/>
      <c r="BI150" s="102"/>
      <c r="BJ150" s="102"/>
      <c r="BK150" s="102"/>
      <c r="BL150" s="102"/>
      <c r="BM150" s="102"/>
      <c r="BN150" s="102"/>
      <c r="BO150" s="102"/>
      <c r="BP150" s="102"/>
    </row>
    <row r="151" spans="1:68" s="132" customFormat="1">
      <c r="A151" s="414"/>
      <c r="B151" s="67" t="s">
        <v>313</v>
      </c>
      <c r="C151" s="243">
        <v>1569162</v>
      </c>
      <c r="D151" s="320">
        <f t="shared" si="89"/>
        <v>0.1076309943720648</v>
      </c>
      <c r="E151" s="142"/>
      <c r="F151" s="316">
        <v>374057</v>
      </c>
      <c r="G151" s="320">
        <f t="shared" si="92"/>
        <v>0.39492310446158196</v>
      </c>
      <c r="H151" s="392">
        <v>4064063</v>
      </c>
      <c r="I151" s="397">
        <f>H151/SUM(H139:H148)-1</f>
        <v>7.0476228104833449E-2</v>
      </c>
      <c r="J151" s="133">
        <v>116593</v>
      </c>
      <c r="K151" s="320">
        <f t="shared" si="93"/>
        <v>0.28400731245319588</v>
      </c>
      <c r="L151" s="133">
        <v>103289</v>
      </c>
      <c r="M151" s="320">
        <f t="shared" si="94"/>
        <v>3.045811883953875E-2</v>
      </c>
      <c r="N151" s="134">
        <v>98781</v>
      </c>
      <c r="O151" s="320">
        <f t="shared" si="63"/>
        <v>6.1031804852898608E-2</v>
      </c>
      <c r="P151" s="134">
        <v>97043</v>
      </c>
      <c r="Q151" s="320">
        <f t="shared" si="78"/>
        <v>-1.8865826163443122E-2</v>
      </c>
      <c r="R151" s="133">
        <v>56442</v>
      </c>
      <c r="S151" s="320">
        <f t="shared" si="95"/>
        <v>0.13490036796493277</v>
      </c>
      <c r="T151" s="134">
        <v>41675</v>
      </c>
      <c r="U151" s="320">
        <f t="shared" si="96"/>
        <v>-4.4436291931304939E-2</v>
      </c>
      <c r="V151" s="133">
        <v>40959</v>
      </c>
      <c r="W151" s="320">
        <f t="shared" si="97"/>
        <v>-4.4621197984698657E-2</v>
      </c>
      <c r="X151" s="133">
        <v>30563</v>
      </c>
      <c r="Y151" s="320">
        <f t="shared" si="81"/>
        <v>4.0761424776952992E-2</v>
      </c>
      <c r="Z151" s="133">
        <v>26103</v>
      </c>
      <c r="AA151" s="320">
        <f t="shared" si="98"/>
        <v>-8.6189392613338023E-2</v>
      </c>
      <c r="AB151" s="134">
        <v>27839</v>
      </c>
      <c r="AC151" s="135">
        <f t="shared" si="72"/>
        <v>-0.25208210198269843</v>
      </c>
      <c r="AD151" s="392"/>
      <c r="AE151" s="397"/>
      <c r="AF151" s="133">
        <v>8830</v>
      </c>
      <c r="AG151" s="320">
        <f t="shared" si="82"/>
        <v>-0.37663254500529475</v>
      </c>
      <c r="AH151" s="392"/>
      <c r="AI151" s="416"/>
      <c r="AJ151" s="394"/>
      <c r="AK151" s="420"/>
      <c r="AL151" s="392"/>
      <c r="AM151" s="397"/>
      <c r="AN151" s="133">
        <v>2000</v>
      </c>
      <c r="AO151" s="320">
        <f t="shared" si="99"/>
        <v>-4.7619047619047672E-2</v>
      </c>
      <c r="AP151" s="133">
        <v>1981</v>
      </c>
      <c r="AQ151" s="135">
        <f t="shared" si="100"/>
        <v>-0.3778266331658291</v>
      </c>
      <c r="AR151" s="133">
        <v>1194</v>
      </c>
      <c r="AS151" s="320">
        <f t="shared" si="84"/>
        <v>0.10555555555555562</v>
      </c>
      <c r="AT151" s="175">
        <v>0</v>
      </c>
      <c r="AU151" s="159" t="str">
        <f t="shared" si="60"/>
        <v>-</v>
      </c>
      <c r="AV151" s="392"/>
      <c r="AW151" s="399"/>
      <c r="AX151" s="392"/>
      <c r="AY151" s="397"/>
      <c r="AZ151" s="133"/>
      <c r="BA151" s="320"/>
      <c r="BB151" s="133"/>
      <c r="BC151" s="320"/>
      <c r="BD151" s="102"/>
      <c r="BE151" s="102"/>
      <c r="BF151" s="102"/>
      <c r="BG151" s="102"/>
      <c r="BH151" s="102"/>
      <c r="BI151" s="102"/>
      <c r="BJ151" s="102"/>
      <c r="BK151" s="102"/>
      <c r="BL151" s="102"/>
      <c r="BM151" s="102"/>
      <c r="BN151" s="102"/>
      <c r="BO151" s="102"/>
      <c r="BP151" s="102"/>
    </row>
    <row r="152" spans="1:68" s="132" customFormat="1">
      <c r="A152" s="414"/>
      <c r="B152" s="67" t="s">
        <v>314</v>
      </c>
      <c r="C152" s="243">
        <v>1636597</v>
      </c>
      <c r="D152" s="320">
        <f t="shared" si="89"/>
        <v>9.4376980995813931E-2</v>
      </c>
      <c r="E152" s="142"/>
      <c r="F152" s="316">
        <v>353660</v>
      </c>
      <c r="G152" s="320">
        <f t="shared" si="92"/>
        <v>0.16099127106319688</v>
      </c>
      <c r="H152" s="392"/>
      <c r="I152" s="397"/>
      <c r="J152" s="133">
        <v>111154</v>
      </c>
      <c r="K152" s="320">
        <f t="shared" si="93"/>
        <v>0.30314079041466879</v>
      </c>
      <c r="L152" s="133">
        <v>95785</v>
      </c>
      <c r="M152" s="320">
        <f t="shared" si="94"/>
        <v>0.10981728017426162</v>
      </c>
      <c r="N152" s="134">
        <v>98052</v>
      </c>
      <c r="O152" s="320">
        <f t="shared" si="63"/>
        <v>8.3866688774664189E-2</v>
      </c>
      <c r="P152" s="134">
        <v>103295</v>
      </c>
      <c r="Q152" s="320">
        <f t="shared" si="78"/>
        <v>5.7451142982914094E-2</v>
      </c>
      <c r="R152" s="133">
        <v>62668</v>
      </c>
      <c r="S152" s="320">
        <f t="shared" si="95"/>
        <v>0.2577369244972505</v>
      </c>
      <c r="T152" s="134">
        <v>43661</v>
      </c>
      <c r="U152" s="320">
        <f t="shared" si="96"/>
        <v>5.9347325003032969E-2</v>
      </c>
      <c r="V152" s="133">
        <v>41356</v>
      </c>
      <c r="W152" s="320">
        <f t="shared" si="97"/>
        <v>-5.9131772510937486E-3</v>
      </c>
      <c r="X152" s="133">
        <v>31218</v>
      </c>
      <c r="Y152" s="320">
        <f t="shared" si="81"/>
        <v>8.4975497862579408E-2</v>
      </c>
      <c r="Z152" s="133">
        <v>27989</v>
      </c>
      <c r="AA152" s="320">
        <f t="shared" si="98"/>
        <v>-2.6367968831530253E-2</v>
      </c>
      <c r="AB152" s="134">
        <v>22386</v>
      </c>
      <c r="AC152" s="135">
        <f t="shared" si="72"/>
        <v>-0.19318099906292796</v>
      </c>
      <c r="AD152" s="392"/>
      <c r="AE152" s="397"/>
      <c r="AF152" s="133">
        <v>8438</v>
      </c>
      <c r="AG152" s="320">
        <f t="shared" si="82"/>
        <v>-0.58539701257861632</v>
      </c>
      <c r="AH152" s="392"/>
      <c r="AI152" s="416"/>
      <c r="AJ152" s="394">
        <v>11093</v>
      </c>
      <c r="AK152" s="420">
        <f>(AJ152/AJ140-1)</f>
        <v>0.14301906233900041</v>
      </c>
      <c r="AL152" s="392"/>
      <c r="AM152" s="397"/>
      <c r="AN152" s="133">
        <v>2400</v>
      </c>
      <c r="AO152" s="320">
        <f t="shared" si="99"/>
        <v>0.14285714285714279</v>
      </c>
      <c r="AP152" s="133">
        <v>2169</v>
      </c>
      <c r="AQ152" s="135">
        <f t="shared" si="100"/>
        <v>-0.15438596491228074</v>
      </c>
      <c r="AR152" s="133">
        <v>749</v>
      </c>
      <c r="AS152" s="320">
        <f t="shared" si="84"/>
        <v>1.904761904761898E-2</v>
      </c>
      <c r="AT152" s="175">
        <v>40</v>
      </c>
      <c r="AU152" s="159">
        <f t="shared" si="60"/>
        <v>5.2631578947368363E-2</v>
      </c>
      <c r="AV152" s="392"/>
      <c r="AW152" s="399"/>
      <c r="AX152" s="392"/>
      <c r="AY152" s="397"/>
      <c r="AZ152" s="133"/>
      <c r="BA152" s="320"/>
      <c r="BB152" s="133"/>
      <c r="BC152" s="320"/>
      <c r="BD152" s="102"/>
      <c r="BE152" s="102"/>
      <c r="BF152" s="102"/>
      <c r="BG152" s="102"/>
      <c r="BH152" s="102"/>
      <c r="BI152" s="102"/>
      <c r="BJ152" s="102"/>
      <c r="BK152" s="102"/>
      <c r="BL152" s="102"/>
      <c r="BM152" s="102"/>
      <c r="BN152" s="102"/>
      <c r="BO152" s="102"/>
      <c r="BP152" s="102"/>
    </row>
    <row r="153" spans="1:68" s="132" customFormat="1">
      <c r="A153" s="414"/>
      <c r="B153" s="67" t="s">
        <v>315</v>
      </c>
      <c r="C153" s="243">
        <v>1656728</v>
      </c>
      <c r="D153" s="320">
        <f t="shared" si="89"/>
        <v>4.9050032768408025E-2</v>
      </c>
      <c r="E153" s="142"/>
      <c r="F153" s="316">
        <v>302088</v>
      </c>
      <c r="G153" s="320">
        <f t="shared" si="92"/>
        <v>-4.2173316127068428E-2</v>
      </c>
      <c r="H153" s="392"/>
      <c r="I153" s="397"/>
      <c r="J153" s="133">
        <v>111952</v>
      </c>
      <c r="K153" s="320">
        <f t="shared" si="93"/>
        <v>0.37268413502213171</v>
      </c>
      <c r="L153" s="133">
        <v>96261</v>
      </c>
      <c r="M153" s="320">
        <f t="shared" si="94"/>
        <v>7.4533398821218011E-2</v>
      </c>
      <c r="N153" s="134">
        <v>94736</v>
      </c>
      <c r="O153" s="320">
        <f t="shared" si="63"/>
        <v>6.9085730076738905E-3</v>
      </c>
      <c r="P153" s="134">
        <v>106857</v>
      </c>
      <c r="Q153" s="320">
        <f t="shared" si="78"/>
        <v>-8.3425542317490553E-2</v>
      </c>
      <c r="R153" s="133">
        <v>64106</v>
      </c>
      <c r="S153" s="320">
        <f t="shared" si="95"/>
        <v>0.17446824102742609</v>
      </c>
      <c r="T153" s="134">
        <v>48109</v>
      </c>
      <c r="U153" s="320">
        <f t="shared" si="96"/>
        <v>-8.0098665340930797E-2</v>
      </c>
      <c r="V153" s="133">
        <v>44932</v>
      </c>
      <c r="W153" s="320">
        <f t="shared" si="97"/>
        <v>2.3904473258437253E-2</v>
      </c>
      <c r="X153" s="133">
        <v>29293</v>
      </c>
      <c r="Y153" s="320">
        <f t="shared" si="81"/>
        <v>5.3885227896759424E-3</v>
      </c>
      <c r="Z153" s="133">
        <v>26859</v>
      </c>
      <c r="AA153" s="320">
        <f t="shared" si="98"/>
        <v>2.5152671755725109E-2</v>
      </c>
      <c r="AB153" s="134">
        <v>17508</v>
      </c>
      <c r="AC153" s="135">
        <f t="shared" si="72"/>
        <v>-0.23828583859038499</v>
      </c>
      <c r="AD153" s="392"/>
      <c r="AE153" s="397"/>
      <c r="AF153" s="133">
        <v>9516</v>
      </c>
      <c r="AG153" s="320">
        <f t="shared" si="82"/>
        <v>-0.56776889534883723</v>
      </c>
      <c r="AH153" s="392"/>
      <c r="AI153" s="416"/>
      <c r="AJ153" s="394"/>
      <c r="AK153" s="420"/>
      <c r="AL153" s="392"/>
      <c r="AM153" s="397"/>
      <c r="AN153" s="133">
        <v>2200</v>
      </c>
      <c r="AO153" s="320">
        <f t="shared" si="99"/>
        <v>0.10000000000000009</v>
      </c>
      <c r="AP153" s="133">
        <v>2995</v>
      </c>
      <c r="AQ153" s="135">
        <f t="shared" si="100"/>
        <v>-0.14060258249641322</v>
      </c>
      <c r="AR153" s="133">
        <v>914</v>
      </c>
      <c r="AS153" s="320">
        <f t="shared" si="84"/>
        <v>8.8095238095238004E-2</v>
      </c>
      <c r="AT153" s="175">
        <v>0</v>
      </c>
      <c r="AU153" s="159" t="str">
        <f t="shared" si="60"/>
        <v>-</v>
      </c>
      <c r="AV153" s="392"/>
      <c r="AW153" s="399"/>
      <c r="AX153" s="392"/>
      <c r="AY153" s="397"/>
      <c r="AZ153" s="133"/>
      <c r="BA153" s="320"/>
      <c r="BB153" s="133"/>
      <c r="BC153" s="320"/>
      <c r="BD153" s="102"/>
      <c r="BE153" s="102"/>
      <c r="BF153" s="102"/>
      <c r="BG153" s="102"/>
      <c r="BH153" s="102"/>
      <c r="BI153" s="102"/>
      <c r="BJ153" s="102"/>
      <c r="BK153" s="102"/>
      <c r="BL153" s="102"/>
      <c r="BM153" s="102"/>
      <c r="BN153" s="102"/>
      <c r="BO153" s="102"/>
      <c r="BP153" s="102"/>
    </row>
    <row r="154" spans="1:68" s="132" customFormat="1">
      <c r="A154" s="414"/>
      <c r="B154" s="67" t="s">
        <v>15</v>
      </c>
      <c r="C154" s="243">
        <v>1778317</v>
      </c>
      <c r="D154" s="320">
        <f t="shared" ref="D154:D160" si="101">C154/C142-1</f>
        <v>0.29468581800020521</v>
      </c>
      <c r="E154" s="142"/>
      <c r="F154" s="316">
        <v>347365</v>
      </c>
      <c r="G154" s="320">
        <f t="shared" si="92"/>
        <v>0.38115099561040777</v>
      </c>
      <c r="H154" s="392"/>
      <c r="I154" s="397"/>
      <c r="J154" s="133">
        <v>109806</v>
      </c>
      <c r="K154" s="320">
        <f t="shared" si="93"/>
        <v>0.50569747830021794</v>
      </c>
      <c r="L154" s="133">
        <v>107506</v>
      </c>
      <c r="M154" s="320">
        <f t="shared" si="94"/>
        <v>0.17139557182705722</v>
      </c>
      <c r="N154" s="134">
        <v>109786</v>
      </c>
      <c r="O154" s="320">
        <f t="shared" si="63"/>
        <v>0.13235142438682268</v>
      </c>
      <c r="P154" s="134">
        <v>105083</v>
      </c>
      <c r="Q154" s="320">
        <f t="shared" si="78"/>
        <v>0.52349401957230879</v>
      </c>
      <c r="R154" s="133">
        <v>61599</v>
      </c>
      <c r="S154" s="320">
        <f t="shared" si="95"/>
        <v>0.67862982341399603</v>
      </c>
      <c r="T154" s="134">
        <v>46957</v>
      </c>
      <c r="U154" s="320">
        <f t="shared" si="96"/>
        <v>0.49516016047888933</v>
      </c>
      <c r="V154" s="133">
        <v>43766</v>
      </c>
      <c r="W154" s="320">
        <f t="shared" si="97"/>
        <v>0.1767268034307532</v>
      </c>
      <c r="X154" s="133">
        <v>27667</v>
      </c>
      <c r="Y154" s="320">
        <f t="shared" si="81"/>
        <v>6.7152665278099155E-2</v>
      </c>
      <c r="Z154" s="133">
        <v>26084</v>
      </c>
      <c r="AA154" s="320">
        <f t="shared" si="98"/>
        <v>-4.1874816338524856E-2</v>
      </c>
      <c r="AB154" s="134">
        <v>21556</v>
      </c>
      <c r="AC154" s="135">
        <f t="shared" si="72"/>
        <v>0.24730933919685216</v>
      </c>
      <c r="AD154" s="392"/>
      <c r="AE154" s="397"/>
      <c r="AF154" s="133">
        <v>10441</v>
      </c>
      <c r="AG154" s="320">
        <f t="shared" si="82"/>
        <v>-0.43525530073561225</v>
      </c>
      <c r="AH154" s="392"/>
      <c r="AI154" s="416"/>
      <c r="AJ154" s="394"/>
      <c r="AK154" s="420"/>
      <c r="AL154" s="392"/>
      <c r="AM154" s="397"/>
      <c r="AN154" s="133">
        <v>2400</v>
      </c>
      <c r="AO154" s="320">
        <f t="shared" si="99"/>
        <v>0.60000000000000009</v>
      </c>
      <c r="AP154" s="133">
        <v>2309</v>
      </c>
      <c r="AQ154" s="135">
        <f t="shared" si="100"/>
        <v>-0.15544989027066569</v>
      </c>
      <c r="AR154" s="133">
        <v>909</v>
      </c>
      <c r="AS154" s="320">
        <f t="shared" si="84"/>
        <v>-3.4006376195536703E-2</v>
      </c>
      <c r="AT154" s="175">
        <v>0</v>
      </c>
      <c r="AU154" s="159" t="str">
        <f t="shared" si="60"/>
        <v>-</v>
      </c>
      <c r="AV154" s="392"/>
      <c r="AW154" s="399"/>
      <c r="AX154" s="392"/>
      <c r="AY154" s="397"/>
      <c r="AZ154" s="133"/>
      <c r="BA154" s="320"/>
      <c r="BB154" s="133"/>
      <c r="BC154" s="320"/>
      <c r="BD154" s="102"/>
      <c r="BE154" s="102"/>
      <c r="BF154" s="102"/>
      <c r="BG154" s="102"/>
      <c r="BH154" s="102"/>
      <c r="BI154" s="102"/>
      <c r="BJ154" s="102"/>
      <c r="BK154" s="102"/>
      <c r="BL154" s="102"/>
      <c r="BM154" s="102"/>
      <c r="BN154" s="102"/>
      <c r="BO154" s="102"/>
      <c r="BP154" s="102"/>
    </row>
    <row r="155" spans="1:68" s="132" customFormat="1">
      <c r="A155" s="414"/>
      <c r="B155" s="67" t="s">
        <v>16</v>
      </c>
      <c r="C155" s="243">
        <v>2086068</v>
      </c>
      <c r="D155" s="320">
        <f t="shared" si="101"/>
        <v>0.24516692810738405</v>
      </c>
      <c r="E155" s="142"/>
      <c r="F155" s="316">
        <v>447008</v>
      </c>
      <c r="G155" s="320">
        <f t="shared" ref="G155:G160" si="102">F155/F143-1</f>
        <v>0.30020157126693214</v>
      </c>
      <c r="H155" s="392"/>
      <c r="I155" s="397"/>
      <c r="J155" s="133">
        <v>116960</v>
      </c>
      <c r="K155" s="320">
        <f>J155/J143-1</f>
        <v>0.59982491656179904</v>
      </c>
      <c r="L155" s="133">
        <v>134310</v>
      </c>
      <c r="M155" s="320">
        <f t="shared" ref="M155:M170" si="103">L155/L143-1</f>
        <v>0.10544119704688937</v>
      </c>
      <c r="N155" s="134">
        <v>142793</v>
      </c>
      <c r="O155" s="320">
        <f t="shared" si="63"/>
        <v>0.19700399020889914</v>
      </c>
      <c r="P155" s="134">
        <v>109094</v>
      </c>
      <c r="Q155" s="320">
        <f t="shared" si="78"/>
        <v>0.32443850916595851</v>
      </c>
      <c r="R155" s="133">
        <v>71641</v>
      </c>
      <c r="S155" s="320">
        <f t="shared" ref="S155:S160" si="104">R155/R143-1</f>
        <v>0.57977022646585374</v>
      </c>
      <c r="T155" s="134">
        <v>51992</v>
      </c>
      <c r="U155" s="320">
        <f t="shared" ref="U155:U160" si="105">T155/T143-1</f>
        <v>0.40329284750337391</v>
      </c>
      <c r="V155" s="133">
        <v>54700</v>
      </c>
      <c r="W155" s="320">
        <f t="shared" si="97"/>
        <v>0.13074935400516785</v>
      </c>
      <c r="X155" s="133">
        <v>34429</v>
      </c>
      <c r="Y155" s="320">
        <f t="shared" si="81"/>
        <v>-7.694576262098185E-2</v>
      </c>
      <c r="Z155" s="133">
        <v>31502</v>
      </c>
      <c r="AA155" s="320">
        <f t="shared" si="98"/>
        <v>0.10212363992583007</v>
      </c>
      <c r="AB155" s="134">
        <v>25272</v>
      </c>
      <c r="AC155" s="135">
        <f t="shared" si="72"/>
        <v>4.7370384185005499E-2</v>
      </c>
      <c r="AD155" s="392"/>
      <c r="AE155" s="397"/>
      <c r="AF155" s="133">
        <v>9627</v>
      </c>
      <c r="AG155" s="320">
        <f t="shared" si="82"/>
        <v>-0.57268409605397486</v>
      </c>
      <c r="AH155" s="392"/>
      <c r="AI155" s="416"/>
      <c r="AJ155" s="394">
        <f>50436-AJ152-AJ149</f>
        <v>33990</v>
      </c>
      <c r="AK155" s="420">
        <f>(AJ155/AJ143-1)</f>
        <v>0.30539980029188118</v>
      </c>
      <c r="AL155" s="392"/>
      <c r="AM155" s="397"/>
      <c r="AN155" s="133">
        <v>2000</v>
      </c>
      <c r="AO155" s="320">
        <f t="shared" si="99"/>
        <v>0.4285714285714286</v>
      </c>
      <c r="AP155" s="133">
        <v>2063</v>
      </c>
      <c r="AQ155" s="135">
        <f>AP155/AP143-1</f>
        <v>-1.0076775431861806E-2</v>
      </c>
      <c r="AR155" s="133">
        <v>1231</v>
      </c>
      <c r="AS155" s="320">
        <f t="shared" si="84"/>
        <v>-0.14927436074637179</v>
      </c>
      <c r="AT155" s="175">
        <v>23</v>
      </c>
      <c r="AU155" s="159" t="str">
        <f t="shared" si="60"/>
        <v>-</v>
      </c>
      <c r="AV155" s="392"/>
      <c r="AW155" s="399"/>
      <c r="AX155" s="392"/>
      <c r="AY155" s="397"/>
      <c r="AZ155" s="133"/>
      <c r="BA155" s="320"/>
      <c r="BB155" s="133"/>
      <c r="BC155" s="320"/>
      <c r="BD155" s="102"/>
      <c r="BE155" s="102"/>
      <c r="BF155" s="102"/>
      <c r="BG155" s="102"/>
      <c r="BH155" s="102"/>
      <c r="BI155" s="102"/>
      <c r="BJ155" s="102"/>
      <c r="BK155" s="102"/>
      <c r="BL155" s="102"/>
      <c r="BM155" s="102"/>
      <c r="BN155" s="102"/>
      <c r="BO155" s="102"/>
      <c r="BP155" s="102"/>
    </row>
    <row r="156" spans="1:68" s="132" customFormat="1">
      <c r="A156" s="414"/>
      <c r="B156" s="67" t="s">
        <v>318</v>
      </c>
      <c r="C156" s="243">
        <v>2064241</v>
      </c>
      <c r="D156" s="320">
        <f t="shared" si="101"/>
        <v>0.1247743494207052</v>
      </c>
      <c r="E156" s="142"/>
      <c r="F156" s="316">
        <v>458927</v>
      </c>
      <c r="G156" s="320">
        <f t="shared" si="102"/>
        <v>0.17381340304012327</v>
      </c>
      <c r="H156" s="392"/>
      <c r="I156" s="397"/>
      <c r="J156" s="133">
        <v>147028</v>
      </c>
      <c r="K156" s="320">
        <f>J156/J144-1</f>
        <v>0.41174889097997047</v>
      </c>
      <c r="L156" s="133">
        <v>140804</v>
      </c>
      <c r="M156" s="320">
        <f t="shared" si="103"/>
        <v>2.4744548921428855E-2</v>
      </c>
      <c r="N156" s="134">
        <v>147588</v>
      </c>
      <c r="O156" s="320">
        <f t="shared" si="63"/>
        <v>5.8190891361707076E-2</v>
      </c>
      <c r="P156" s="134">
        <v>114727</v>
      </c>
      <c r="Q156" s="320">
        <f t="shared" si="78"/>
        <v>0.18778535858120482</v>
      </c>
      <c r="R156" s="133">
        <v>78023</v>
      </c>
      <c r="S156" s="320">
        <f t="shared" si="104"/>
        <v>0.43635861561119293</v>
      </c>
      <c r="T156" s="134">
        <v>57739</v>
      </c>
      <c r="U156" s="320">
        <f t="shared" si="105"/>
        <v>0.32095630290551358</v>
      </c>
      <c r="V156" s="133">
        <v>62018</v>
      </c>
      <c r="W156" s="320">
        <f t="shared" si="97"/>
        <v>2.5633392868955385E-2</v>
      </c>
      <c r="X156" s="133">
        <v>42117</v>
      </c>
      <c r="Y156" s="320">
        <f t="shared" si="81"/>
        <v>-9.2914941663529982E-3</v>
      </c>
      <c r="Z156" s="133">
        <v>30940</v>
      </c>
      <c r="AA156" s="320">
        <f t="shared" si="98"/>
        <v>6.5060240963855431E-2</v>
      </c>
      <c r="AB156" s="134">
        <v>25410</v>
      </c>
      <c r="AC156" s="135">
        <f t="shared" si="72"/>
        <v>-2.1827000808407382E-2</v>
      </c>
      <c r="AD156" s="392"/>
      <c r="AE156" s="397"/>
      <c r="AF156" s="133">
        <v>6590</v>
      </c>
      <c r="AG156" s="320">
        <f t="shared" si="82"/>
        <v>-0.66531234128999495</v>
      </c>
      <c r="AH156" s="392"/>
      <c r="AI156" s="416"/>
      <c r="AJ156" s="394"/>
      <c r="AK156" s="420"/>
      <c r="AL156" s="392"/>
      <c r="AM156" s="397"/>
      <c r="AN156" s="133">
        <v>1400</v>
      </c>
      <c r="AO156" s="320">
        <f t="shared" si="99"/>
        <v>0.27272727272727271</v>
      </c>
      <c r="AP156" s="133">
        <v>1852</v>
      </c>
      <c r="AQ156" s="135">
        <f>AP156/AP144-1</f>
        <v>-0.10832932113625426</v>
      </c>
      <c r="AR156" s="133">
        <v>1296</v>
      </c>
      <c r="AS156" s="320">
        <f t="shared" si="84"/>
        <v>1.8867924528301883E-2</v>
      </c>
      <c r="AT156" s="175">
        <v>24</v>
      </c>
      <c r="AU156" s="159" t="str">
        <f t="shared" si="60"/>
        <v>-</v>
      </c>
      <c r="AV156" s="392"/>
      <c r="AW156" s="399"/>
      <c r="AX156" s="392"/>
      <c r="AY156" s="397"/>
      <c r="AZ156" s="133"/>
      <c r="BA156" s="320"/>
      <c r="BB156" s="133"/>
      <c r="BC156" s="320"/>
      <c r="BD156" s="102"/>
      <c r="BE156" s="102"/>
      <c r="BF156" s="102"/>
      <c r="BG156" s="102"/>
      <c r="BH156" s="102"/>
      <c r="BI156" s="102"/>
      <c r="BJ156" s="102"/>
      <c r="BK156" s="102"/>
      <c r="BL156" s="102"/>
      <c r="BM156" s="102"/>
      <c r="BN156" s="102"/>
      <c r="BO156" s="102"/>
      <c r="BP156" s="102"/>
    </row>
    <row r="157" spans="1:68" s="132" customFormat="1">
      <c r="A157" s="414"/>
      <c r="B157" s="67" t="s">
        <v>18</v>
      </c>
      <c r="C157" s="243">
        <v>1904524</v>
      </c>
      <c r="D157" s="320">
        <f t="shared" si="101"/>
        <v>0.25989162885495842</v>
      </c>
      <c r="E157" s="142"/>
      <c r="F157" s="316">
        <v>430614</v>
      </c>
      <c r="G157" s="320">
        <f t="shared" si="102"/>
        <v>0.42755225513434669</v>
      </c>
      <c r="H157" s="392"/>
      <c r="I157" s="397"/>
      <c r="J157" s="133">
        <v>128911</v>
      </c>
      <c r="K157" s="320">
        <f>J157/J145-1</f>
        <v>0.60738911956508179</v>
      </c>
      <c r="L157" s="133">
        <v>107890</v>
      </c>
      <c r="M157" s="320">
        <f t="shared" si="103"/>
        <v>0.14473363112605964</v>
      </c>
      <c r="N157" s="134">
        <v>115147</v>
      </c>
      <c r="O157" s="320">
        <f t="shared" si="63"/>
        <v>0.20716876690499664</v>
      </c>
      <c r="P157" s="134">
        <v>113351</v>
      </c>
      <c r="Q157" s="320">
        <f t="shared" si="78"/>
        <v>0.31775907368225265</v>
      </c>
      <c r="R157" s="133">
        <v>72200</v>
      </c>
      <c r="S157" s="320">
        <f t="shared" si="104"/>
        <v>0.54372460979260206</v>
      </c>
      <c r="T157" s="134">
        <v>55075</v>
      </c>
      <c r="U157" s="320">
        <f t="shared" si="105"/>
        <v>0.52044281257764413</v>
      </c>
      <c r="V157" s="133">
        <v>37742</v>
      </c>
      <c r="W157" s="320">
        <f t="shared" si="97"/>
        <v>-3.3817167140260618E-2</v>
      </c>
      <c r="X157" s="133">
        <v>29565</v>
      </c>
      <c r="Y157" s="320">
        <f t="shared" si="81"/>
        <v>9.4432516472940042E-2</v>
      </c>
      <c r="Z157" s="133">
        <v>26543</v>
      </c>
      <c r="AA157" s="320">
        <f t="shared" si="98"/>
        <v>4.5329237555135515E-2</v>
      </c>
      <c r="AB157" s="134">
        <v>20202</v>
      </c>
      <c r="AC157" s="135">
        <f t="shared" si="72"/>
        <v>8.1709145427286467E-2</v>
      </c>
      <c r="AD157" s="392"/>
      <c r="AE157" s="397"/>
      <c r="AF157" s="133">
        <v>7334</v>
      </c>
      <c r="AG157" s="320">
        <f t="shared" si="82"/>
        <v>-0.56287996185480993</v>
      </c>
      <c r="AH157" s="392"/>
      <c r="AI157" s="416"/>
      <c r="AJ157" s="394"/>
      <c r="AK157" s="420"/>
      <c r="AL157" s="392"/>
      <c r="AM157" s="397"/>
      <c r="AN157" s="133">
        <v>2600</v>
      </c>
      <c r="AO157" s="320">
        <f t="shared" si="99"/>
        <v>0.30000000000000004</v>
      </c>
      <c r="AP157" s="133">
        <v>2339</v>
      </c>
      <c r="AQ157" s="135">
        <f t="shared" ref="AQ157:AQ160" si="106">AP157/AP145-1</f>
        <v>0.10958254269449719</v>
      </c>
      <c r="AR157" s="133">
        <v>1001</v>
      </c>
      <c r="AS157" s="320">
        <f t="shared" si="84"/>
        <v>9.9999999999988987E-4</v>
      </c>
      <c r="AT157" s="175">
        <v>22</v>
      </c>
      <c r="AU157" s="159" t="str">
        <f t="shared" si="60"/>
        <v>-</v>
      </c>
      <c r="AV157" s="392"/>
      <c r="AW157" s="399"/>
      <c r="AX157" s="392"/>
      <c r="AY157" s="397"/>
      <c r="AZ157" s="133"/>
      <c r="BA157" s="320"/>
      <c r="BB157" s="133"/>
      <c r="BC157" s="320"/>
      <c r="BD157" s="102"/>
      <c r="BE157" s="102"/>
      <c r="BF157" s="102"/>
      <c r="BG157" s="102"/>
      <c r="BH157" s="102"/>
      <c r="BI157" s="102"/>
      <c r="BJ157" s="102"/>
      <c r="BK157" s="102"/>
      <c r="BL157" s="102"/>
      <c r="BM157" s="102"/>
      <c r="BN157" s="102"/>
      <c r="BO157" s="102"/>
      <c r="BP157" s="102"/>
    </row>
    <row r="158" spans="1:68" s="132" customFormat="1">
      <c r="A158" s="414"/>
      <c r="B158" s="67" t="s">
        <v>19</v>
      </c>
      <c r="C158" s="243">
        <v>1865552</v>
      </c>
      <c r="D158" s="320">
        <f t="shared" si="101"/>
        <v>7.5055263964667995E-2</v>
      </c>
      <c r="E158" s="142"/>
      <c r="F158" s="316">
        <v>449555</v>
      </c>
      <c r="G158" s="320">
        <f t="shared" si="102"/>
        <v>0.21225481471893692</v>
      </c>
      <c r="H158" s="392"/>
      <c r="I158" s="397"/>
      <c r="J158" s="133">
        <v>123052</v>
      </c>
      <c r="K158" s="320">
        <f t="shared" ref="K158:K160" si="107">J158/J146-1</f>
        <v>0.41805819648516285</v>
      </c>
      <c r="L158" s="133">
        <v>99409</v>
      </c>
      <c r="M158" s="320">
        <f t="shared" si="103"/>
        <v>-8.7346106882843833E-2</v>
      </c>
      <c r="N158" s="134">
        <v>112508</v>
      </c>
      <c r="O158" s="320">
        <f t="shared" si="63"/>
        <v>0.10240355879557494</v>
      </c>
      <c r="P158" s="134">
        <v>111226</v>
      </c>
      <c r="Q158" s="320">
        <f t="shared" si="78"/>
        <v>9.2314340148881513E-2</v>
      </c>
      <c r="R158" s="133">
        <v>73819</v>
      </c>
      <c r="S158" s="320">
        <f t="shared" si="104"/>
        <v>0.23311171989843649</v>
      </c>
      <c r="T158" s="134">
        <v>52104</v>
      </c>
      <c r="U158" s="320">
        <f t="shared" si="105"/>
        <v>0.22106348573972956</v>
      </c>
      <c r="V158" s="133">
        <v>34346</v>
      </c>
      <c r="W158" s="320">
        <f t="shared" si="97"/>
        <v>-0.32098374915978012</v>
      </c>
      <c r="X158" s="133">
        <v>34025</v>
      </c>
      <c r="Y158" s="320">
        <f t="shared" si="81"/>
        <v>5.7005281143212239E-2</v>
      </c>
      <c r="Z158" s="133">
        <v>26869</v>
      </c>
      <c r="AA158" s="320">
        <f t="shared" si="98"/>
        <v>-0.12295991643817727</v>
      </c>
      <c r="AB158" s="134">
        <v>24164</v>
      </c>
      <c r="AC158" s="320">
        <f t="shared" si="72"/>
        <v>-0.11125822943101993</v>
      </c>
      <c r="AD158" s="392"/>
      <c r="AE158" s="397"/>
      <c r="AF158" s="133">
        <v>6746</v>
      </c>
      <c r="AG158" s="320">
        <f t="shared" si="82"/>
        <v>-0.63192928852029684</v>
      </c>
      <c r="AH158" s="392"/>
      <c r="AI158" s="416"/>
      <c r="AJ158" s="394">
        <v>7151</v>
      </c>
      <c r="AK158" s="420">
        <f>(AJ158/AJ146-1)</f>
        <v>0.19722082705508126</v>
      </c>
      <c r="AL158" s="392"/>
      <c r="AM158" s="397"/>
      <c r="AN158" s="133">
        <v>2200</v>
      </c>
      <c r="AO158" s="320">
        <f t="shared" si="99"/>
        <v>4.7619047619047672E-2</v>
      </c>
      <c r="AP158" s="133">
        <v>3937</v>
      </c>
      <c r="AQ158" s="135">
        <f t="shared" si="106"/>
        <v>6.2904967602591899E-2</v>
      </c>
      <c r="AR158" s="133">
        <v>1173</v>
      </c>
      <c r="AS158" s="320">
        <f t="shared" si="84"/>
        <v>6.0578661844484571E-2</v>
      </c>
      <c r="AT158" s="175">
        <v>13</v>
      </c>
      <c r="AU158" s="159" t="str">
        <f t="shared" ref="AU158:AU160" si="108">IFERROR(AT158/AT146-1,"-")</f>
        <v>-</v>
      </c>
      <c r="AV158" s="392"/>
      <c r="AW158" s="399"/>
      <c r="AX158" s="392"/>
      <c r="AY158" s="397"/>
      <c r="AZ158" s="133"/>
      <c r="BA158" s="320"/>
      <c r="BB158" s="133"/>
      <c r="BC158" s="320"/>
      <c r="BD158" s="102"/>
      <c r="BE158" s="102"/>
      <c r="BF158" s="102"/>
      <c r="BG158" s="102"/>
      <c r="BH158" s="102"/>
      <c r="BI158" s="102"/>
      <c r="BJ158" s="102"/>
      <c r="BK158" s="102"/>
      <c r="BL158" s="102"/>
      <c r="BM158" s="102"/>
      <c r="BN158" s="102"/>
      <c r="BO158" s="102"/>
      <c r="BP158" s="102"/>
    </row>
    <row r="159" spans="1:68" s="132" customFormat="1">
      <c r="A159" s="414"/>
      <c r="B159" s="67" t="s">
        <v>20</v>
      </c>
      <c r="C159" s="243">
        <v>1825701</v>
      </c>
      <c r="D159" s="320">
        <f t="shared" si="101"/>
        <v>0.12277384086594423</v>
      </c>
      <c r="E159" s="142"/>
      <c r="F159" s="316">
        <v>426918</v>
      </c>
      <c r="G159" s="320">
        <f t="shared" si="102"/>
        <v>0.18639414192221659</v>
      </c>
      <c r="H159" s="392"/>
      <c r="I159" s="397"/>
      <c r="J159" s="133">
        <v>132698</v>
      </c>
      <c r="K159" s="320">
        <f t="shared" si="107"/>
        <v>0.31668353475819089</v>
      </c>
      <c r="L159" s="133">
        <v>114745</v>
      </c>
      <c r="M159" s="320">
        <f t="shared" si="103"/>
        <v>-6.9406259377306267E-2</v>
      </c>
      <c r="N159" s="134">
        <v>127547</v>
      </c>
      <c r="O159" s="320">
        <f t="shared" si="63"/>
        <v>0.21092756099876575</v>
      </c>
      <c r="P159" s="134">
        <v>123855</v>
      </c>
      <c r="Q159" s="320">
        <f t="shared" si="78"/>
        <v>0.13837316176470593</v>
      </c>
      <c r="R159" s="133">
        <v>82274</v>
      </c>
      <c r="S159" s="320">
        <f t="shared" si="104"/>
        <v>0.39051514332071391</v>
      </c>
      <c r="T159" s="134">
        <v>62009</v>
      </c>
      <c r="U159" s="320">
        <f t="shared" si="105"/>
        <v>0.34594430335786064</v>
      </c>
      <c r="V159" s="133">
        <v>36314</v>
      </c>
      <c r="W159" s="320">
        <f t="shared" si="97"/>
        <v>-0.19280697074775499</v>
      </c>
      <c r="X159" s="133">
        <v>33975</v>
      </c>
      <c r="Y159" s="320">
        <f t="shared" si="81"/>
        <v>-6.5789473684210176E-3</v>
      </c>
      <c r="Z159" s="133">
        <v>26880</v>
      </c>
      <c r="AA159" s="320">
        <f t="shared" si="98"/>
        <v>-0.14987823776843034</v>
      </c>
      <c r="AB159" s="134">
        <v>27507</v>
      </c>
      <c r="AC159" s="320">
        <f t="shared" si="72"/>
        <v>-3.9056768558952015E-2</v>
      </c>
      <c r="AD159" s="392"/>
      <c r="AE159" s="397"/>
      <c r="AF159" s="133">
        <v>6325</v>
      </c>
      <c r="AG159" s="320">
        <f t="shared" si="82"/>
        <v>-0.53475542478852511</v>
      </c>
      <c r="AH159" s="392"/>
      <c r="AI159" s="416"/>
      <c r="AJ159" s="394"/>
      <c r="AK159" s="420"/>
      <c r="AL159" s="392"/>
      <c r="AM159" s="397"/>
      <c r="AN159" s="133">
        <v>2100</v>
      </c>
      <c r="AO159" s="320">
        <f t="shared" si="99"/>
        <v>0.61538461538461542</v>
      </c>
      <c r="AP159" s="133">
        <v>3527</v>
      </c>
      <c r="AQ159" s="135">
        <f t="shared" si="106"/>
        <v>-0.21986286219862861</v>
      </c>
      <c r="AR159" s="133">
        <v>1386</v>
      </c>
      <c r="AS159" s="320">
        <f t="shared" si="84"/>
        <v>-0.10116731517509725</v>
      </c>
      <c r="AT159" s="175">
        <v>0</v>
      </c>
      <c r="AU159" s="159" t="str">
        <f t="shared" si="108"/>
        <v>-</v>
      </c>
      <c r="AV159" s="392"/>
      <c r="AW159" s="399"/>
      <c r="AX159" s="392"/>
      <c r="AY159" s="397"/>
      <c r="AZ159" s="133"/>
      <c r="BA159" s="320"/>
      <c r="BB159" s="133"/>
      <c r="BC159" s="320"/>
      <c r="BD159" s="102"/>
      <c r="BE159" s="102"/>
      <c r="BF159" s="102"/>
      <c r="BG159" s="102"/>
      <c r="BH159" s="102"/>
      <c r="BI159" s="102"/>
      <c r="BJ159" s="102"/>
      <c r="BK159" s="102"/>
      <c r="BL159" s="102"/>
      <c r="BM159" s="102"/>
      <c r="BN159" s="102"/>
      <c r="BO159" s="102"/>
      <c r="BP159" s="102"/>
    </row>
    <row r="160" spans="1:68" s="132" customFormat="1">
      <c r="A160" s="414"/>
      <c r="B160" s="67" t="s">
        <v>21</v>
      </c>
      <c r="C160" s="243">
        <v>2007035</v>
      </c>
      <c r="D160" s="320">
        <f t="shared" si="101"/>
        <v>0.12646242524758455</v>
      </c>
      <c r="E160" s="142"/>
      <c r="F160" s="316">
        <v>494376</v>
      </c>
      <c r="G160" s="320">
        <f t="shared" si="102"/>
        <v>0.1893873780241353</v>
      </c>
      <c r="H160" s="393"/>
      <c r="I160" s="398"/>
      <c r="J160" s="133">
        <v>154165</v>
      </c>
      <c r="K160" s="320">
        <f t="shared" si="107"/>
        <v>0.34359121848336693</v>
      </c>
      <c r="L160" s="133">
        <v>141561</v>
      </c>
      <c r="M160" s="320">
        <f t="shared" si="103"/>
        <v>-5.1930482536918565E-2</v>
      </c>
      <c r="N160" s="134">
        <v>143380</v>
      </c>
      <c r="O160" s="320">
        <f t="shared" si="63"/>
        <v>6.0848205037142167E-2</v>
      </c>
      <c r="P160" s="134">
        <v>132878</v>
      </c>
      <c r="Q160" s="320">
        <f t="shared" si="78"/>
        <v>0.11439306261426729</v>
      </c>
      <c r="R160" s="133">
        <v>99578</v>
      </c>
      <c r="S160" s="320">
        <f t="shared" si="104"/>
        <v>0.43164402271583646</v>
      </c>
      <c r="T160" s="134">
        <v>70706</v>
      </c>
      <c r="U160" s="320">
        <f t="shared" si="105"/>
        <v>0.28893831121481695</v>
      </c>
      <c r="V160" s="133">
        <v>38595</v>
      </c>
      <c r="W160" s="320">
        <f t="shared" si="97"/>
        <v>-0.13890810111331742</v>
      </c>
      <c r="X160" s="133">
        <v>42305</v>
      </c>
      <c r="Y160" s="320">
        <f t="shared" ref="Y160" si="109">(X160/X148-1)</f>
        <v>-1.4627442759648779E-2</v>
      </c>
      <c r="Z160" s="221">
        <v>26873</v>
      </c>
      <c r="AA160" s="321">
        <f t="shared" ref="AA160" si="110">Z160/Z148-1</f>
        <v>-4.5533652992363671E-2</v>
      </c>
      <c r="AB160" s="134">
        <v>41641</v>
      </c>
      <c r="AC160" s="320">
        <f t="shared" ref="AC160" si="111">(AB160/AB148-1)</f>
        <v>-2.600987065235183E-2</v>
      </c>
      <c r="AD160" s="392"/>
      <c r="AE160" s="398"/>
      <c r="AF160" s="133">
        <v>7885</v>
      </c>
      <c r="AG160" s="320">
        <f t="shared" si="82"/>
        <v>-0.31613183000867306</v>
      </c>
      <c r="AH160" s="393"/>
      <c r="AI160" s="417"/>
      <c r="AJ160" s="421"/>
      <c r="AK160" s="420"/>
      <c r="AL160" s="392"/>
      <c r="AM160" s="398"/>
      <c r="AN160" s="133">
        <v>1400</v>
      </c>
      <c r="AO160" s="320">
        <f t="shared" ref="AO160" si="112">(AN160/AN148-1)</f>
        <v>0.27272727272727271</v>
      </c>
      <c r="AP160" s="133">
        <v>2806</v>
      </c>
      <c r="AQ160" s="135">
        <f t="shared" si="106"/>
        <v>1.7403915881073262E-2</v>
      </c>
      <c r="AR160" s="133">
        <v>1240</v>
      </c>
      <c r="AS160" s="320">
        <f t="shared" si="84"/>
        <v>-0.11111111111111116</v>
      </c>
      <c r="AT160" s="175">
        <v>33</v>
      </c>
      <c r="AU160" s="159" t="str">
        <f t="shared" si="108"/>
        <v>-</v>
      </c>
      <c r="AV160" s="393"/>
      <c r="AW160" s="400"/>
      <c r="AX160" s="393"/>
      <c r="AY160" s="398"/>
      <c r="AZ160" s="133"/>
      <c r="BA160" s="320"/>
      <c r="BB160" s="133"/>
      <c r="BC160" s="320"/>
      <c r="BD160" s="103"/>
      <c r="BE160" s="103"/>
      <c r="BF160" s="103"/>
      <c r="BG160" s="103"/>
      <c r="BH160" s="103"/>
      <c r="BI160" s="103"/>
      <c r="BJ160" s="103"/>
      <c r="BK160" s="103"/>
      <c r="BL160" s="103"/>
      <c r="BM160" s="103"/>
      <c r="BN160" s="103"/>
      <c r="BO160" s="103"/>
      <c r="BP160" s="103"/>
    </row>
    <row r="161" spans="1:68" s="132" customFormat="1">
      <c r="A161" s="413" t="s">
        <v>332</v>
      </c>
      <c r="B161" s="150" t="s">
        <v>327</v>
      </c>
      <c r="C161" s="242">
        <v>2343048</v>
      </c>
      <c r="D161" s="278">
        <f>C161/C149-1</f>
        <v>0.10922073513837982</v>
      </c>
      <c r="E161" s="142"/>
      <c r="F161" s="315">
        <v>625415</v>
      </c>
      <c r="G161" s="278">
        <f t="shared" ref="G161:G165" si="113">F161/F149-1</f>
        <v>0.21465985872683246</v>
      </c>
      <c r="H161" s="412">
        <v>3854869</v>
      </c>
      <c r="I161" s="401">
        <f>H161/SUM(H149:H160)-1</f>
        <v>-0.19052140802404283</v>
      </c>
      <c r="J161" s="149">
        <v>171932</v>
      </c>
      <c r="K161" s="278">
        <f t="shared" ref="K161:K166" si="114">J161/J149-1</f>
        <v>0.15135605705484489</v>
      </c>
      <c r="L161" s="149">
        <v>171485</v>
      </c>
      <c r="M161" s="278">
        <f t="shared" si="103"/>
        <v>-1.9917700177173203E-2</v>
      </c>
      <c r="N161" s="154">
        <v>154367</v>
      </c>
      <c r="O161" s="278">
        <f>N161/N149-1</f>
        <v>4.8938266571535438E-2</v>
      </c>
      <c r="P161" s="154">
        <v>146326</v>
      </c>
      <c r="Q161" s="278">
        <f t="shared" si="78"/>
        <v>-4.3276493243151748E-3</v>
      </c>
      <c r="R161" s="149">
        <v>112078</v>
      </c>
      <c r="S161" s="278">
        <f t="shared" ref="S161:S165" si="115">R161/R149-1</f>
        <v>0.30871088276506309</v>
      </c>
      <c r="T161" s="154">
        <v>81448</v>
      </c>
      <c r="U161" s="278">
        <f t="shared" ref="U161:U166" si="116">T161/T149-1</f>
        <v>0.176603152131517</v>
      </c>
      <c r="V161" s="149">
        <v>60245</v>
      </c>
      <c r="W161" s="278">
        <f t="shared" ref="W161:W166" si="117">V161/V149-1</f>
        <v>-0.18785386896737666</v>
      </c>
      <c r="X161" s="149">
        <v>53139</v>
      </c>
      <c r="Y161" s="278">
        <f t="shared" ref="Y161:Y162" si="118">X161/X149-1</f>
        <v>-0.14199215281029498</v>
      </c>
      <c r="Z161" s="149">
        <v>36221</v>
      </c>
      <c r="AA161" s="320">
        <f t="shared" ref="AA161:AA166" si="119">(Z161/Z149-1)</f>
        <v>1.6415983836569836E-2</v>
      </c>
      <c r="AB161" s="154">
        <v>57684</v>
      </c>
      <c r="AC161" s="278">
        <f>AB161/AB149-1</f>
        <v>-3.7717908082408824E-2</v>
      </c>
      <c r="AD161" s="412">
        <v>170571</v>
      </c>
      <c r="AE161" s="397">
        <f>(AD161/AD149-1)</f>
        <v>-1.5520027704028605E-2</v>
      </c>
      <c r="AF161" s="149">
        <v>9524</v>
      </c>
      <c r="AG161" s="278">
        <f t="shared" si="82"/>
        <v>-0.30850214187177816</v>
      </c>
      <c r="AH161" s="392">
        <v>142383</v>
      </c>
      <c r="AI161" s="416">
        <f>(AH161/AH149-1)</f>
        <v>0.28185206525261974</v>
      </c>
      <c r="AJ161" s="418">
        <v>6184</v>
      </c>
      <c r="AK161" s="419">
        <f>(AJ161/AJ149-1)</f>
        <v>0.15524005230711757</v>
      </c>
      <c r="AL161" s="428">
        <v>65829</v>
      </c>
      <c r="AM161" s="397">
        <f>AL161/AL149-1</f>
        <v>2.2237060732642755E-2</v>
      </c>
      <c r="AN161" s="149">
        <v>4100</v>
      </c>
      <c r="AO161" s="278">
        <f t="shared" ref="AO161:AO166" si="120">AN161/AN149-1</f>
        <v>0.24242424242424243</v>
      </c>
      <c r="AP161" s="149">
        <v>1945</v>
      </c>
      <c r="AQ161" s="131">
        <f t="shared" ref="AQ161:AQ169" si="121">AP161/AP149-1</f>
        <v>2.5843881856540074E-2</v>
      </c>
      <c r="AR161" s="149">
        <v>1843</v>
      </c>
      <c r="AS161" s="278">
        <f t="shared" si="84"/>
        <v>-0.12446555819477434</v>
      </c>
      <c r="AT161" s="174"/>
      <c r="AU161" s="161"/>
      <c r="AV161" s="392">
        <v>6048</v>
      </c>
      <c r="AW161" s="399">
        <f>AV161/AV149-1</f>
        <v>4.8434782608695652</v>
      </c>
      <c r="AX161" s="392">
        <v>15660</v>
      </c>
      <c r="AY161" s="397">
        <f>AX161/AX149-1</f>
        <v>0.46752881641833</v>
      </c>
      <c r="AZ161" s="149"/>
      <c r="BA161" s="278"/>
      <c r="BB161" s="149"/>
      <c r="BC161" s="278"/>
      <c r="BD161" s="103"/>
      <c r="BE161" s="103"/>
      <c r="BF161" s="103"/>
      <c r="BG161" s="103"/>
      <c r="BH161" s="103"/>
      <c r="BI161" s="103"/>
      <c r="BJ161" s="103"/>
      <c r="BK161" s="103"/>
      <c r="BL161" s="103"/>
      <c r="BM161" s="103"/>
      <c r="BN161" s="103"/>
      <c r="BO161" s="103"/>
      <c r="BP161" s="103"/>
    </row>
    <row r="162" spans="1:68" s="132" customFormat="1">
      <c r="A162" s="414"/>
      <c r="B162" s="67" t="s">
        <v>328</v>
      </c>
      <c r="C162" s="243">
        <v>2231269</v>
      </c>
      <c r="D162" s="320">
        <f>C162/C150-1</f>
        <v>0.18878774252395414</v>
      </c>
      <c r="E162" s="142"/>
      <c r="F162" s="316">
        <v>600018</v>
      </c>
      <c r="G162" s="320">
        <f t="shared" si="113"/>
        <v>0.22241848241298179</v>
      </c>
      <c r="H162" s="392"/>
      <c r="I162" s="397"/>
      <c r="J162" s="133">
        <v>192572</v>
      </c>
      <c r="K162" s="320">
        <f t="shared" si="114"/>
        <v>0.35390975434846794</v>
      </c>
      <c r="L162" s="133">
        <v>163559</v>
      </c>
      <c r="M162" s="320">
        <f t="shared" si="103"/>
        <v>0.10746303017171344</v>
      </c>
      <c r="N162" s="134">
        <v>150685</v>
      </c>
      <c r="O162" s="320">
        <f>N162/N150-1</f>
        <v>9.5110394046425073E-2</v>
      </c>
      <c r="P162" s="134">
        <v>150226</v>
      </c>
      <c r="Q162" s="320">
        <f t="shared" si="78"/>
        <v>0.17367730241570056</v>
      </c>
      <c r="R162" s="133">
        <v>94803</v>
      </c>
      <c r="S162" s="320">
        <f t="shared" si="115"/>
        <v>0.240763280851231</v>
      </c>
      <c r="T162" s="134">
        <v>82764</v>
      </c>
      <c r="U162" s="320">
        <f t="shared" si="116"/>
        <v>0.31344325774046622</v>
      </c>
      <c r="V162" s="133">
        <v>60174</v>
      </c>
      <c r="W162" s="320">
        <f t="shared" si="117"/>
        <v>4.477819255143678E-2</v>
      </c>
      <c r="X162" s="133">
        <v>41699</v>
      </c>
      <c r="Y162" s="320">
        <f t="shared" si="118"/>
        <v>-0.11932670172548521</v>
      </c>
      <c r="Z162" s="133">
        <v>35616</v>
      </c>
      <c r="AA162" s="320">
        <f t="shared" si="119"/>
        <v>0.12676769274573707</v>
      </c>
      <c r="AB162" s="134">
        <v>43815</v>
      </c>
      <c r="AC162" s="320">
        <f>AB162/AB150-1</f>
        <v>1.1653413764738385E-3</v>
      </c>
      <c r="AD162" s="392"/>
      <c r="AE162" s="397"/>
      <c r="AF162" s="133">
        <v>8695</v>
      </c>
      <c r="AG162" s="320">
        <f t="shared" si="82"/>
        <v>-0.23721379068339332</v>
      </c>
      <c r="AH162" s="392"/>
      <c r="AI162" s="416"/>
      <c r="AJ162" s="394"/>
      <c r="AK162" s="420"/>
      <c r="AL162" s="423"/>
      <c r="AM162" s="397"/>
      <c r="AN162" s="133">
        <v>5300</v>
      </c>
      <c r="AO162" s="320">
        <f t="shared" si="120"/>
        <v>0.23255813953488369</v>
      </c>
      <c r="AP162" s="133">
        <v>2308</v>
      </c>
      <c r="AQ162" s="320">
        <f t="shared" si="121"/>
        <v>0.35287221570926142</v>
      </c>
      <c r="AR162" s="133">
        <v>1569</v>
      </c>
      <c r="AS162" s="320">
        <f t="shared" si="84"/>
        <v>0.18683812405446298</v>
      </c>
      <c r="AT162" s="175"/>
      <c r="AU162" s="159"/>
      <c r="AV162" s="392"/>
      <c r="AW162" s="399"/>
      <c r="AX162" s="392"/>
      <c r="AY162" s="397"/>
      <c r="AZ162" s="133"/>
      <c r="BA162" s="320"/>
      <c r="BB162" s="133"/>
      <c r="BC162" s="320"/>
      <c r="BD162" s="103"/>
      <c r="BE162" s="103"/>
      <c r="BF162" s="103"/>
      <c r="BG162" s="103"/>
      <c r="BH162" s="103"/>
      <c r="BI162" s="103"/>
      <c r="BJ162" s="103"/>
      <c r="BK162" s="103"/>
      <c r="BL162" s="103"/>
      <c r="BM162" s="103"/>
      <c r="BN162" s="103"/>
      <c r="BO162" s="103"/>
      <c r="BP162" s="103"/>
    </row>
    <row r="163" spans="1:68" s="132" customFormat="1">
      <c r="A163" s="414"/>
      <c r="B163" s="67" t="s">
        <v>333</v>
      </c>
      <c r="C163" s="243">
        <v>1940542</v>
      </c>
      <c r="D163" s="320">
        <f>C163/C151-1</f>
        <v>0.23667409738446388</v>
      </c>
      <c r="E163" s="142"/>
      <c r="F163" s="316">
        <v>488349</v>
      </c>
      <c r="G163" s="320">
        <f t="shared" si="113"/>
        <v>0.30554701556179942</v>
      </c>
      <c r="H163" s="392"/>
      <c r="I163" s="397"/>
      <c r="J163" s="133">
        <v>162960</v>
      </c>
      <c r="K163" s="320">
        <f t="shared" si="114"/>
        <v>0.39768253668745124</v>
      </c>
      <c r="L163" s="133">
        <v>128234</v>
      </c>
      <c r="M163" s="320">
        <f t="shared" si="103"/>
        <v>0.24150684003136824</v>
      </c>
      <c r="N163" s="134">
        <v>135813</v>
      </c>
      <c r="O163" s="320">
        <f>(N163/N151-1)</f>
        <v>0.37488990797825483</v>
      </c>
      <c r="P163" s="134">
        <v>121401</v>
      </c>
      <c r="Q163" s="320">
        <f t="shared" si="78"/>
        <v>0.2510021330750285</v>
      </c>
      <c r="R163" s="133">
        <v>86945</v>
      </c>
      <c r="S163" s="320">
        <f t="shared" si="115"/>
        <v>0.54043088480209778</v>
      </c>
      <c r="T163" s="134">
        <v>65393</v>
      </c>
      <c r="U163" s="320">
        <f t="shared" si="116"/>
        <v>0.56911817636472706</v>
      </c>
      <c r="V163" s="133">
        <v>43942</v>
      </c>
      <c r="W163" s="320">
        <f t="shared" si="117"/>
        <v>7.2828926487463086E-2</v>
      </c>
      <c r="X163" s="133">
        <v>35802</v>
      </c>
      <c r="Y163" s="320">
        <f>X163/X151-1</f>
        <v>0.17141641854529976</v>
      </c>
      <c r="Z163" s="133">
        <v>30953</v>
      </c>
      <c r="AA163" s="320">
        <f t="shared" si="119"/>
        <v>0.18580239819177868</v>
      </c>
      <c r="AB163" s="134">
        <v>26243</v>
      </c>
      <c r="AC163" s="320">
        <f>AB163/AB151-1</f>
        <v>-5.7329645461403067E-2</v>
      </c>
      <c r="AD163" s="392"/>
      <c r="AE163" s="397"/>
      <c r="AF163" s="133">
        <v>8483</v>
      </c>
      <c r="AG163" s="320">
        <f t="shared" si="82"/>
        <v>-3.929784824462057E-2</v>
      </c>
      <c r="AH163" s="392"/>
      <c r="AI163" s="416"/>
      <c r="AJ163" s="394"/>
      <c r="AK163" s="420"/>
      <c r="AL163" s="423"/>
      <c r="AM163" s="397"/>
      <c r="AN163" s="133">
        <v>3900</v>
      </c>
      <c r="AO163" s="320">
        <f t="shared" si="120"/>
        <v>0.95</v>
      </c>
      <c r="AP163" s="133">
        <v>2059</v>
      </c>
      <c r="AQ163" s="320">
        <f t="shared" si="121"/>
        <v>3.9374053508329121E-2</v>
      </c>
      <c r="AR163" s="133">
        <v>1193</v>
      </c>
      <c r="AS163" s="320">
        <f t="shared" si="84"/>
        <v>-8.3752093802347272E-4</v>
      </c>
      <c r="AT163" s="175"/>
      <c r="AU163" s="159"/>
      <c r="AV163" s="392"/>
      <c r="AW163" s="399"/>
      <c r="AX163" s="392"/>
      <c r="AY163" s="397"/>
      <c r="AZ163" s="133"/>
      <c r="BA163" s="320"/>
      <c r="BB163" s="133"/>
      <c r="BC163" s="320"/>
      <c r="BD163" s="103"/>
      <c r="BE163" s="103"/>
      <c r="BF163" s="103"/>
      <c r="BG163" s="103"/>
      <c r="BH163" s="103"/>
      <c r="BI163" s="103"/>
      <c r="BJ163" s="103"/>
      <c r="BK163" s="103"/>
      <c r="BL163" s="103"/>
      <c r="BM163" s="103"/>
      <c r="BN163" s="103"/>
      <c r="BO163" s="103"/>
      <c r="BP163" s="103"/>
    </row>
    <row r="164" spans="1:68" s="132" customFormat="1">
      <c r="A164" s="414"/>
      <c r="B164" s="67" t="s">
        <v>13</v>
      </c>
      <c r="C164" s="243">
        <v>2003943</v>
      </c>
      <c r="D164" s="320">
        <f>C164/C152-1</f>
        <v>0.22445721212980341</v>
      </c>
      <c r="E164" s="142"/>
      <c r="F164" s="316">
        <v>554627</v>
      </c>
      <c r="G164" s="320">
        <f t="shared" si="113"/>
        <v>0.56824916586552066</v>
      </c>
      <c r="H164" s="392"/>
      <c r="I164" s="397"/>
      <c r="J164" s="133">
        <v>174373</v>
      </c>
      <c r="K164" s="320">
        <f t="shared" si="114"/>
        <v>0.56875146193569281</v>
      </c>
      <c r="L164" s="133">
        <v>116421</v>
      </c>
      <c r="M164" s="320">
        <f t="shared" si="103"/>
        <v>0.21544083102782263</v>
      </c>
      <c r="N164" s="134">
        <v>117074</v>
      </c>
      <c r="O164" s="320">
        <f>N164/N152-1</f>
        <v>0.19399910251703179</v>
      </c>
      <c r="P164" s="134">
        <v>111391</v>
      </c>
      <c r="Q164" s="320">
        <f t="shared" si="78"/>
        <v>7.8377462607096104E-2</v>
      </c>
      <c r="R164" s="133">
        <v>84249</v>
      </c>
      <c r="S164" s="320">
        <f t="shared" si="115"/>
        <v>0.34437033254611604</v>
      </c>
      <c r="T164" s="134">
        <v>64924</v>
      </c>
      <c r="U164" s="320">
        <f t="shared" si="116"/>
        <v>0.48700213004741078</v>
      </c>
      <c r="V164" s="133">
        <v>48828</v>
      </c>
      <c r="W164" s="320">
        <f t="shared" si="117"/>
        <v>0.18067511364735478</v>
      </c>
      <c r="X164" s="133">
        <v>30415</v>
      </c>
      <c r="Y164" s="320">
        <f t="shared" ref="Y164:Y193" si="122">X164/X152-1</f>
        <v>-2.5722339675828043E-2</v>
      </c>
      <c r="Z164" s="133">
        <v>36376</v>
      </c>
      <c r="AA164" s="320">
        <f t="shared" si="119"/>
        <v>0.29965343527814503</v>
      </c>
      <c r="AB164" s="134">
        <v>21876</v>
      </c>
      <c r="AC164" s="320">
        <f t="shared" ref="AC164" si="123">AB164/AB152-1</f>
        <v>-2.2782095952827652E-2</v>
      </c>
      <c r="AD164" s="392"/>
      <c r="AE164" s="397"/>
      <c r="AF164" s="133">
        <v>9897</v>
      </c>
      <c r="AG164" s="320">
        <f t="shared" si="82"/>
        <v>0.17290827210239401</v>
      </c>
      <c r="AH164" s="392"/>
      <c r="AI164" s="416"/>
      <c r="AJ164" s="394">
        <v>17444</v>
      </c>
      <c r="AK164" s="420">
        <f>(AJ164/AJ152-1)</f>
        <v>0.5725232128369242</v>
      </c>
      <c r="AL164" s="423"/>
      <c r="AM164" s="397"/>
      <c r="AN164" s="133">
        <v>2900</v>
      </c>
      <c r="AO164" s="320">
        <f t="shared" si="120"/>
        <v>0.20833333333333326</v>
      </c>
      <c r="AP164" s="133">
        <v>3254</v>
      </c>
      <c r="AQ164" s="320">
        <f t="shared" si="121"/>
        <v>0.50023052097740894</v>
      </c>
      <c r="AR164" s="133">
        <v>886</v>
      </c>
      <c r="AS164" s="320">
        <f t="shared" si="84"/>
        <v>0.18291054739652868</v>
      </c>
      <c r="AT164" s="175"/>
      <c r="AU164" s="159"/>
      <c r="AV164" s="392"/>
      <c r="AW164" s="399"/>
      <c r="AX164" s="392"/>
      <c r="AY164" s="397"/>
      <c r="AZ164" s="133"/>
      <c r="BA164" s="320"/>
      <c r="BB164" s="133"/>
      <c r="BC164" s="320"/>
      <c r="BD164" s="103"/>
      <c r="BE164" s="103"/>
      <c r="BF164" s="103"/>
      <c r="BG164" s="103"/>
      <c r="BH164" s="103"/>
      <c r="BI164" s="103"/>
      <c r="BJ164" s="103"/>
      <c r="BK164" s="103"/>
      <c r="BL164" s="103"/>
      <c r="BM164" s="103"/>
      <c r="BN164" s="103"/>
      <c r="BO164" s="103"/>
      <c r="BP164" s="103"/>
    </row>
    <row r="165" spans="1:68" s="132" customFormat="1">
      <c r="A165" s="414"/>
      <c r="B165" s="67" t="s">
        <v>14</v>
      </c>
      <c r="C165" s="243">
        <v>2003834</v>
      </c>
      <c r="D165" s="320">
        <f>C165/C153-1</f>
        <v>0.2095129677291625</v>
      </c>
      <c r="E165" s="142"/>
      <c r="F165" s="316">
        <v>558892</v>
      </c>
      <c r="G165" s="320">
        <f t="shared" si="113"/>
        <v>0.8500966605757263</v>
      </c>
      <c r="H165" s="392"/>
      <c r="I165" s="397"/>
      <c r="J165" s="133">
        <v>187359</v>
      </c>
      <c r="K165" s="320">
        <f t="shared" si="114"/>
        <v>0.67356545662426748</v>
      </c>
      <c r="L165" s="133">
        <v>112220</v>
      </c>
      <c r="M165" s="320">
        <f t="shared" si="103"/>
        <v>0.16578884491123103</v>
      </c>
      <c r="N165" s="134">
        <v>128691</v>
      </c>
      <c r="O165" s="320">
        <f>N165/N153-1</f>
        <v>0.35841707481844276</v>
      </c>
      <c r="P165" s="134">
        <v>115183</v>
      </c>
      <c r="Q165" s="320">
        <f t="shared" si="78"/>
        <v>7.791721646686689E-2</v>
      </c>
      <c r="R165" s="133">
        <v>79543</v>
      </c>
      <c r="S165" s="320">
        <f t="shared" si="115"/>
        <v>0.24080429288990102</v>
      </c>
      <c r="T165" s="134">
        <v>72205</v>
      </c>
      <c r="U165" s="320">
        <f t="shared" si="116"/>
        <v>0.50086262445696228</v>
      </c>
      <c r="V165" s="133">
        <v>52762</v>
      </c>
      <c r="W165" s="320">
        <f t="shared" si="117"/>
        <v>0.17426333125612037</v>
      </c>
      <c r="X165" s="133">
        <v>27947</v>
      </c>
      <c r="Y165" s="320">
        <f t="shared" si="122"/>
        <v>-4.5949544259720754E-2</v>
      </c>
      <c r="Z165" s="133">
        <v>34092</v>
      </c>
      <c r="AA165" s="320">
        <f t="shared" si="119"/>
        <v>0.26929520831006371</v>
      </c>
      <c r="AB165" s="134">
        <v>20119</v>
      </c>
      <c r="AC165" s="320">
        <f>AB165/AB153-1</f>
        <v>0.14913182545122239</v>
      </c>
      <c r="AD165" s="392"/>
      <c r="AE165" s="397"/>
      <c r="AF165" s="133">
        <v>9467</v>
      </c>
      <c r="AG165" s="320">
        <f t="shared" si="82"/>
        <v>-5.1492223623371691E-3</v>
      </c>
      <c r="AH165" s="392"/>
      <c r="AI165" s="416"/>
      <c r="AJ165" s="394"/>
      <c r="AK165" s="420"/>
      <c r="AL165" s="423"/>
      <c r="AM165" s="397"/>
      <c r="AN165" s="133">
        <v>3700</v>
      </c>
      <c r="AO165" s="320">
        <f t="shared" si="120"/>
        <v>0.68181818181818188</v>
      </c>
      <c r="AP165" s="133">
        <v>3154</v>
      </c>
      <c r="AQ165" s="320">
        <f t="shared" si="121"/>
        <v>5.3088480801335658E-2</v>
      </c>
      <c r="AR165" s="133">
        <v>1003</v>
      </c>
      <c r="AS165" s="320">
        <f t="shared" si="84"/>
        <v>9.7374179431072294E-2</v>
      </c>
      <c r="AT165" s="175"/>
      <c r="AU165" s="159"/>
      <c r="AV165" s="392"/>
      <c r="AW165" s="399"/>
      <c r="AX165" s="392"/>
      <c r="AY165" s="397"/>
      <c r="AZ165" s="133"/>
      <c r="BA165" s="320"/>
      <c r="BB165" s="133"/>
      <c r="BC165" s="320"/>
      <c r="BD165" s="103"/>
      <c r="BE165" s="103"/>
      <c r="BF165" s="103"/>
      <c r="BG165" s="103"/>
      <c r="BH165" s="103"/>
      <c r="BI165" s="103"/>
      <c r="BJ165" s="103"/>
      <c r="BK165" s="103"/>
      <c r="BL165" s="103"/>
      <c r="BM165" s="103"/>
      <c r="BN165" s="103"/>
      <c r="BO165" s="103"/>
      <c r="BP165" s="103"/>
    </row>
    <row r="166" spans="1:68" s="132" customFormat="1">
      <c r="A166" s="414"/>
      <c r="B166" s="67" t="s">
        <v>334</v>
      </c>
      <c r="C166" s="243">
        <v>2098126</v>
      </c>
      <c r="D166" s="320">
        <f t="shared" ref="D166:D172" si="124">C166/C154-1</f>
        <v>0.17983801538195943</v>
      </c>
      <c r="E166" s="142"/>
      <c r="F166" s="316">
        <v>568877</v>
      </c>
      <c r="G166" s="320">
        <f>F166/F154-1</f>
        <v>0.63769234090941795</v>
      </c>
      <c r="H166" s="392"/>
      <c r="I166" s="397"/>
      <c r="J166" s="133">
        <v>177061</v>
      </c>
      <c r="K166" s="320">
        <f t="shared" si="114"/>
        <v>0.61248929930969154</v>
      </c>
      <c r="L166" s="133">
        <v>133734</v>
      </c>
      <c r="M166" s="320">
        <f t="shared" si="103"/>
        <v>0.24396777854259288</v>
      </c>
      <c r="N166" s="134">
        <v>108455</v>
      </c>
      <c r="O166" s="320">
        <f t="shared" ref="O166:O191" si="125">N166/N154-1</f>
        <v>-1.212358588526774E-2</v>
      </c>
      <c r="P166" s="133">
        <v>110875</v>
      </c>
      <c r="Q166" s="320">
        <f>P166/P154-1</f>
        <v>5.5118335030404531E-2</v>
      </c>
      <c r="R166" s="133">
        <v>72031</v>
      </c>
      <c r="S166" s="320">
        <f>R166/R154-1</f>
        <v>0.16935339859413312</v>
      </c>
      <c r="T166" s="134">
        <v>66758</v>
      </c>
      <c r="U166" s="320">
        <f t="shared" si="116"/>
        <v>0.42168366803671442</v>
      </c>
      <c r="V166" s="133">
        <v>49487</v>
      </c>
      <c r="W166" s="320">
        <f t="shared" si="117"/>
        <v>0.13071790887903845</v>
      </c>
      <c r="X166" s="133">
        <v>29460</v>
      </c>
      <c r="Y166" s="320">
        <f t="shared" si="122"/>
        <v>6.480644811508296E-2</v>
      </c>
      <c r="Z166" s="133">
        <v>35093</v>
      </c>
      <c r="AA166" s="320">
        <f t="shared" si="119"/>
        <v>0.34538414353626745</v>
      </c>
      <c r="AB166" s="423">
        <v>175344</v>
      </c>
      <c r="AC166" s="425">
        <f>AB166/SUM(AB154:AB160)-1</f>
        <v>-5.6031698178216072E-2</v>
      </c>
      <c r="AD166" s="392"/>
      <c r="AE166" s="397"/>
      <c r="AF166" s="133">
        <v>9786</v>
      </c>
      <c r="AG166" s="320">
        <f t="shared" si="82"/>
        <v>-6.2733454649937737E-2</v>
      </c>
      <c r="AH166" s="392"/>
      <c r="AI166" s="416"/>
      <c r="AJ166" s="394"/>
      <c r="AK166" s="420"/>
      <c r="AL166" s="423"/>
      <c r="AM166" s="397"/>
      <c r="AN166" s="133">
        <v>2600</v>
      </c>
      <c r="AO166" s="320">
        <f t="shared" si="120"/>
        <v>8.3333333333333259E-2</v>
      </c>
      <c r="AP166" s="133">
        <v>2432</v>
      </c>
      <c r="AQ166" s="320">
        <f t="shared" si="121"/>
        <v>5.3269813772195862E-2</v>
      </c>
      <c r="AR166" s="133">
        <v>952</v>
      </c>
      <c r="AS166" s="320">
        <f t="shared" si="84"/>
        <v>4.7304730473047396E-2</v>
      </c>
      <c r="AT166" s="175"/>
      <c r="AU166" s="159"/>
      <c r="AV166" s="392"/>
      <c r="AW166" s="399"/>
      <c r="AX166" s="392"/>
      <c r="AY166" s="397"/>
      <c r="AZ166" s="133"/>
      <c r="BA166" s="320"/>
      <c r="BB166" s="133"/>
      <c r="BC166" s="320"/>
      <c r="BD166" s="103"/>
      <c r="BE166" s="103"/>
      <c r="BF166" s="103"/>
      <c r="BG166" s="103"/>
      <c r="BH166" s="103"/>
      <c r="BI166" s="103"/>
      <c r="BJ166" s="103"/>
      <c r="BK166" s="103"/>
      <c r="BL166" s="103"/>
      <c r="BM166" s="103"/>
      <c r="BN166" s="103"/>
      <c r="BO166" s="103"/>
      <c r="BP166" s="103"/>
    </row>
    <row r="167" spans="1:68" s="132" customFormat="1">
      <c r="A167" s="414"/>
      <c r="B167" s="67" t="s">
        <v>335</v>
      </c>
      <c r="C167" s="243">
        <v>2389447</v>
      </c>
      <c r="D167" s="320">
        <f t="shared" si="124"/>
        <v>0.14543102142403797</v>
      </c>
      <c r="E167" s="142"/>
      <c r="F167" s="316">
        <v>644026</v>
      </c>
      <c r="G167" s="320">
        <f t="shared" ref="G167:G184" si="126">F167/F155-1</f>
        <v>0.44074826401317213</v>
      </c>
      <c r="H167" s="392"/>
      <c r="I167" s="397"/>
      <c r="J167" s="133">
        <v>193569</v>
      </c>
      <c r="K167" s="320">
        <f t="shared" ref="K167:K172" si="127">J167/J155-1</f>
        <v>0.65500170998632012</v>
      </c>
      <c r="L167" s="133">
        <v>152515</v>
      </c>
      <c r="M167" s="320">
        <f t="shared" si="103"/>
        <v>0.13554463554463547</v>
      </c>
      <c r="N167" s="134">
        <v>132135</v>
      </c>
      <c r="O167" s="320">
        <f t="shared" si="125"/>
        <v>-7.4639513141400493E-2</v>
      </c>
      <c r="P167" s="133">
        <v>110754</v>
      </c>
      <c r="Q167" s="320">
        <f t="shared" ref="Q167:Q191" si="128">P167/P155-1</f>
        <v>1.5216235539992962E-2</v>
      </c>
      <c r="R167" s="133">
        <v>71320</v>
      </c>
      <c r="S167" s="320">
        <f t="shared" ref="S167:S171" si="129">R167/R155-1</f>
        <v>-4.4806744741139326E-3</v>
      </c>
      <c r="T167" s="134">
        <v>74129</v>
      </c>
      <c r="U167" s="320">
        <f>T167/T155-1</f>
        <v>0.42577704262194183</v>
      </c>
      <c r="V167" s="133">
        <v>58270</v>
      </c>
      <c r="W167" s="320">
        <f t="shared" ref="U167:W169" si="130">V167/V155-1</f>
        <v>6.5265082266910524E-2</v>
      </c>
      <c r="X167" s="133">
        <v>42349</v>
      </c>
      <c r="Y167" s="320">
        <f t="shared" si="122"/>
        <v>0.23003863022452009</v>
      </c>
      <c r="Z167" s="316">
        <v>44793</v>
      </c>
      <c r="AA167" s="320">
        <f>Z167/SUM(Z155)-1</f>
        <v>0.4219097200177766</v>
      </c>
      <c r="AB167" s="423"/>
      <c r="AC167" s="425"/>
      <c r="AD167" s="392"/>
      <c r="AE167" s="397"/>
      <c r="AF167" s="133">
        <f>67911-55852</f>
        <v>12059</v>
      </c>
      <c r="AG167" s="320">
        <f t="shared" si="82"/>
        <v>0.25262283161940369</v>
      </c>
      <c r="AH167" s="392"/>
      <c r="AI167" s="416"/>
      <c r="AJ167" s="394">
        <v>42500</v>
      </c>
      <c r="AK167" s="420">
        <f>(AJ167/AJ155-1)</f>
        <v>0.25036775522212418</v>
      </c>
      <c r="AL167" s="423"/>
      <c r="AM167" s="397"/>
      <c r="AN167" s="133">
        <v>2000</v>
      </c>
      <c r="AO167" s="320">
        <f t="shared" ref="AO167:AO171" si="131">AN167/AN155-1</f>
        <v>0</v>
      </c>
      <c r="AP167" s="133">
        <v>1856</v>
      </c>
      <c r="AQ167" s="320">
        <f t="shared" si="121"/>
        <v>-0.10033931168201649</v>
      </c>
      <c r="AR167" s="133">
        <v>1454</v>
      </c>
      <c r="AS167" s="320">
        <f>AR167/AR156-1</f>
        <v>0.12191358024691357</v>
      </c>
      <c r="AT167" s="175"/>
      <c r="AU167" s="159"/>
      <c r="AV167" s="392"/>
      <c r="AW167" s="399"/>
      <c r="AX167" s="392"/>
      <c r="AY167" s="397"/>
      <c r="AZ167" s="133"/>
      <c r="BA167" s="320"/>
      <c r="BB167" s="133"/>
      <c r="BC167" s="320"/>
      <c r="BD167" s="103"/>
      <c r="BE167" s="103"/>
      <c r="BF167" s="103"/>
      <c r="BG167" s="103"/>
      <c r="BH167" s="103"/>
      <c r="BI167" s="103"/>
      <c r="BJ167" s="103"/>
      <c r="BK167" s="103"/>
      <c r="BL167" s="103"/>
      <c r="BM167" s="103"/>
      <c r="BN167" s="103"/>
      <c r="BO167" s="103"/>
      <c r="BP167" s="103"/>
    </row>
    <row r="168" spans="1:68" s="132" customFormat="1">
      <c r="A168" s="414"/>
      <c r="B168" s="67" t="s">
        <v>336</v>
      </c>
      <c r="C168" s="243">
        <v>2385301</v>
      </c>
      <c r="D168" s="320">
        <f t="shared" si="124"/>
        <v>0.15553416485768867</v>
      </c>
      <c r="E168" s="142"/>
      <c r="F168" s="316">
        <v>620904</v>
      </c>
      <c r="G168" s="320">
        <f t="shared" si="126"/>
        <v>0.35294720075306096</v>
      </c>
      <c r="H168" s="392"/>
      <c r="I168" s="397"/>
      <c r="J168" s="133">
        <v>240985</v>
      </c>
      <c r="K168" s="320">
        <f t="shared" si="127"/>
        <v>0.63904154310743522</v>
      </c>
      <c r="L168" s="133">
        <v>164001</v>
      </c>
      <c r="M168" s="320">
        <f t="shared" si="103"/>
        <v>0.16474674014942758</v>
      </c>
      <c r="N168" s="134">
        <v>141869</v>
      </c>
      <c r="O168" s="320">
        <f t="shared" si="125"/>
        <v>-3.8749762853348524E-2</v>
      </c>
      <c r="P168" s="133">
        <v>121041</v>
      </c>
      <c r="Q168" s="320">
        <f t="shared" si="128"/>
        <v>5.5034996121226865E-2</v>
      </c>
      <c r="R168" s="133">
        <v>75390</v>
      </c>
      <c r="S168" s="320">
        <f t="shared" si="129"/>
        <v>-3.3746459377363092E-2</v>
      </c>
      <c r="T168" s="134">
        <v>75548</v>
      </c>
      <c r="U168" s="320">
        <f t="shared" si="130"/>
        <v>0.30843970280053346</v>
      </c>
      <c r="V168" s="133">
        <v>60957</v>
      </c>
      <c r="W168" s="320">
        <f t="shared" si="130"/>
        <v>-1.7107936405559632E-2</v>
      </c>
      <c r="X168" s="133">
        <v>46701</v>
      </c>
      <c r="Y168" s="320">
        <f t="shared" si="122"/>
        <v>0.1088396609445117</v>
      </c>
      <c r="Z168" s="316">
        <v>41200</v>
      </c>
      <c r="AA168" s="320">
        <f>Z168/SUM(Z156)-1</f>
        <v>0.33160956690368448</v>
      </c>
      <c r="AB168" s="423"/>
      <c r="AC168" s="425"/>
      <c r="AD168" s="392"/>
      <c r="AE168" s="397"/>
      <c r="AF168" s="133">
        <v>10156</v>
      </c>
      <c r="AG168" s="320">
        <f t="shared" si="82"/>
        <v>0.54112291350531105</v>
      </c>
      <c r="AH168" s="392"/>
      <c r="AI168" s="416"/>
      <c r="AJ168" s="394"/>
      <c r="AK168" s="420"/>
      <c r="AL168" s="423"/>
      <c r="AM168" s="397"/>
      <c r="AN168" s="133">
        <v>2100</v>
      </c>
      <c r="AO168" s="320">
        <f t="shared" ref="AO168:AO169" si="132">AN168/AN156-1</f>
        <v>0.5</v>
      </c>
      <c r="AP168" s="133">
        <v>2223</v>
      </c>
      <c r="AQ168" s="320">
        <f t="shared" si="121"/>
        <v>0.20032397408207347</v>
      </c>
      <c r="AR168" s="133">
        <v>1332</v>
      </c>
      <c r="AS168" s="320">
        <f t="shared" ref="AS168:AS195" si="133">AR168/AR156-1</f>
        <v>2.7777777777777679E-2</v>
      </c>
      <c r="AT168" s="175"/>
      <c r="AU168" s="159"/>
      <c r="AV168" s="392"/>
      <c r="AW168" s="399"/>
      <c r="AX168" s="392"/>
      <c r="AY168" s="397"/>
      <c r="AZ168" s="133"/>
      <c r="BA168" s="320"/>
      <c r="BB168" s="133"/>
      <c r="BC168" s="320"/>
      <c r="BD168" s="103"/>
      <c r="BE168" s="103"/>
      <c r="BF168" s="103"/>
      <c r="BG168" s="103"/>
      <c r="BH168" s="103"/>
      <c r="BI168" s="103"/>
      <c r="BJ168" s="103"/>
      <c r="BK168" s="103"/>
      <c r="BL168" s="103"/>
      <c r="BM168" s="103"/>
      <c r="BN168" s="103"/>
      <c r="BO168" s="103"/>
      <c r="BP168" s="103"/>
    </row>
    <row r="169" spans="1:68" s="132" customFormat="1">
      <c r="A169" s="414"/>
      <c r="B169" s="67" t="s">
        <v>337</v>
      </c>
      <c r="C169" s="243">
        <v>2236500</v>
      </c>
      <c r="D169" s="320">
        <f t="shared" si="124"/>
        <v>0.17430917121548473</v>
      </c>
      <c r="E169" s="142"/>
      <c r="F169" s="316">
        <v>556885</v>
      </c>
      <c r="G169" s="320">
        <f t="shared" si="126"/>
        <v>0.29323477638906303</v>
      </c>
      <c r="H169" s="392"/>
      <c r="I169" s="397"/>
      <c r="J169" s="133">
        <v>213538</v>
      </c>
      <c r="K169" s="320">
        <f t="shared" si="127"/>
        <v>0.65647617348403164</v>
      </c>
      <c r="L169" s="133">
        <v>134475</v>
      </c>
      <c r="M169" s="320">
        <f t="shared" si="103"/>
        <v>0.24640837890443978</v>
      </c>
      <c r="N169" s="134">
        <v>123834</v>
      </c>
      <c r="O169" s="320">
        <f t="shared" si="125"/>
        <v>7.5442694989882542E-2</v>
      </c>
      <c r="P169" s="133">
        <v>102433</v>
      </c>
      <c r="Q169" s="320">
        <f t="shared" si="128"/>
        <v>-9.6320279485844873E-2</v>
      </c>
      <c r="R169" s="133">
        <v>72012</v>
      </c>
      <c r="S169" s="320">
        <f t="shared" si="129"/>
        <v>-2.6038781163434388E-3</v>
      </c>
      <c r="T169" s="134">
        <v>60940</v>
      </c>
      <c r="U169" s="320">
        <f t="shared" si="130"/>
        <v>0.10649114843395369</v>
      </c>
      <c r="V169" s="133">
        <v>47600</v>
      </c>
      <c r="W169" s="320">
        <f t="shared" ref="S169:W172" si="134">V169/V157-1</f>
        <v>0.26119442530867465</v>
      </c>
      <c r="X169" s="133">
        <v>40339</v>
      </c>
      <c r="Y169" s="320">
        <f t="shared" si="122"/>
        <v>0.36441738542195168</v>
      </c>
      <c r="Z169" s="133">
        <v>39059</v>
      </c>
      <c r="AA169" s="320">
        <f t="shared" ref="AA169:AA191" si="135">Z169/Z157-1</f>
        <v>0.47153675168594367</v>
      </c>
      <c r="AB169" s="423"/>
      <c r="AC169" s="425"/>
      <c r="AD169" s="392"/>
      <c r="AE169" s="397"/>
      <c r="AF169" s="133">
        <v>10839</v>
      </c>
      <c r="AG169" s="320">
        <f t="shared" si="82"/>
        <v>0.47791109899100093</v>
      </c>
      <c r="AH169" s="392"/>
      <c r="AI169" s="416"/>
      <c r="AJ169" s="394"/>
      <c r="AK169" s="420"/>
      <c r="AL169" s="423"/>
      <c r="AM169" s="397"/>
      <c r="AN169" s="133">
        <v>2800</v>
      </c>
      <c r="AO169" s="320">
        <f t="shared" si="132"/>
        <v>7.6923076923076872E-2</v>
      </c>
      <c r="AP169" s="133">
        <v>3189</v>
      </c>
      <c r="AQ169" s="320">
        <f t="shared" si="121"/>
        <v>0.36340316374519022</v>
      </c>
      <c r="AR169" s="133">
        <v>1150</v>
      </c>
      <c r="AS169" s="320">
        <f t="shared" si="133"/>
        <v>0.14885114885114881</v>
      </c>
      <c r="AT169" s="175"/>
      <c r="AU169" s="159"/>
      <c r="AV169" s="392"/>
      <c r="AW169" s="399"/>
      <c r="AX169" s="392"/>
      <c r="AY169" s="397"/>
      <c r="AZ169" s="133"/>
      <c r="BA169" s="320"/>
      <c r="BB169" s="133"/>
      <c r="BC169" s="320"/>
      <c r="BD169" s="103"/>
      <c r="BE169" s="103"/>
      <c r="BF169" s="103"/>
      <c r="BG169" s="103"/>
      <c r="BH169" s="103"/>
      <c r="BI169" s="103"/>
      <c r="BJ169" s="103"/>
      <c r="BK169" s="103"/>
      <c r="BL169" s="103"/>
      <c r="BM169" s="103"/>
      <c r="BN169" s="103"/>
      <c r="BO169" s="103"/>
      <c r="BP169" s="103"/>
    </row>
    <row r="170" spans="1:68" s="132" customFormat="1">
      <c r="A170" s="414"/>
      <c r="B170" s="67" t="s">
        <v>338</v>
      </c>
      <c r="C170" s="243">
        <v>2231748</v>
      </c>
      <c r="D170" s="320">
        <f t="shared" si="124"/>
        <v>0.19629364391879722</v>
      </c>
      <c r="E170" s="142"/>
      <c r="F170" s="316">
        <v>620936</v>
      </c>
      <c r="G170" s="320">
        <f t="shared" si="126"/>
        <v>0.38122365450278606</v>
      </c>
      <c r="H170" s="392"/>
      <c r="I170" s="397"/>
      <c r="J170" s="133">
        <v>219733</v>
      </c>
      <c r="K170" s="320">
        <f t="shared" si="127"/>
        <v>0.78569222767610447</v>
      </c>
      <c r="L170" s="133">
        <v>132014</v>
      </c>
      <c r="M170" s="320">
        <f t="shared" si="103"/>
        <v>0.32798841151203617</v>
      </c>
      <c r="N170" s="134">
        <v>139218</v>
      </c>
      <c r="O170" s="320">
        <f t="shared" si="125"/>
        <v>0.23740534006470648</v>
      </c>
      <c r="P170" s="133">
        <v>137957</v>
      </c>
      <c r="Q170" s="320">
        <f t="shared" si="128"/>
        <v>0.24033049826479425</v>
      </c>
      <c r="R170" s="133">
        <v>94207</v>
      </c>
      <c r="S170" s="320">
        <f t="shared" si="129"/>
        <v>0.27618905701784091</v>
      </c>
      <c r="T170" s="134">
        <v>80528</v>
      </c>
      <c r="U170" s="320">
        <f t="shared" si="134"/>
        <v>0.54552433594349758</v>
      </c>
      <c r="V170" s="133">
        <v>53425</v>
      </c>
      <c r="W170" s="320">
        <f t="shared" si="134"/>
        <v>0.55549408955919177</v>
      </c>
      <c r="X170" s="133">
        <v>43110</v>
      </c>
      <c r="Y170" s="320">
        <f t="shared" si="122"/>
        <v>0.26700955180014696</v>
      </c>
      <c r="Z170" s="133">
        <v>33284</v>
      </c>
      <c r="AA170" s="320">
        <f t="shared" si="135"/>
        <v>0.23875097696229863</v>
      </c>
      <c r="AB170" s="423"/>
      <c r="AC170" s="425"/>
      <c r="AD170" s="392"/>
      <c r="AE170" s="397"/>
      <c r="AF170" s="133">
        <v>12784</v>
      </c>
      <c r="AG170" s="320">
        <f>AF170/AF158-1</f>
        <v>0.89504891787726071</v>
      </c>
      <c r="AH170" s="392"/>
      <c r="AI170" s="416"/>
      <c r="AJ170" s="394">
        <v>8793</v>
      </c>
      <c r="AK170" s="420">
        <f>(AJ170/AJ158-1)</f>
        <v>0.22961823521185853</v>
      </c>
      <c r="AL170" s="423"/>
      <c r="AM170" s="397"/>
      <c r="AN170" s="133">
        <v>5100</v>
      </c>
      <c r="AO170" s="320">
        <f>AN170/AN158-1</f>
        <v>1.3181818181818183</v>
      </c>
      <c r="AP170" s="133">
        <v>4487</v>
      </c>
      <c r="AQ170" s="320">
        <f>AP170/AP158-1</f>
        <v>0.13970027940055885</v>
      </c>
      <c r="AR170" s="133">
        <v>1342</v>
      </c>
      <c r="AS170" s="320">
        <f t="shared" si="133"/>
        <v>0.14407502131287298</v>
      </c>
      <c r="AT170" s="175"/>
      <c r="AU170" s="159"/>
      <c r="AV170" s="392"/>
      <c r="AW170" s="399"/>
      <c r="AX170" s="392"/>
      <c r="AY170" s="397"/>
      <c r="AZ170" s="133"/>
      <c r="BA170" s="320"/>
      <c r="BB170" s="133"/>
      <c r="BC170" s="320"/>
      <c r="BD170" s="103"/>
      <c r="BE170" s="103"/>
      <c r="BF170" s="103"/>
      <c r="BG170" s="103"/>
      <c r="BH170" s="103"/>
      <c r="BI170" s="103"/>
      <c r="BJ170" s="103"/>
      <c r="BK170" s="103"/>
      <c r="BL170" s="103"/>
      <c r="BM170" s="103"/>
      <c r="BN170" s="103"/>
      <c r="BO170" s="103"/>
      <c r="BP170" s="103"/>
    </row>
    <row r="171" spans="1:68" s="132" customFormat="1">
      <c r="A171" s="414"/>
      <c r="B171" s="67" t="s">
        <v>339</v>
      </c>
      <c r="C171" s="243">
        <v>2227747</v>
      </c>
      <c r="D171" s="320">
        <f t="shared" si="124"/>
        <v>0.22021459154593215</v>
      </c>
      <c r="E171" s="142"/>
      <c r="F171" s="316">
        <v>622604</v>
      </c>
      <c r="G171" s="320">
        <f t="shared" si="126"/>
        <v>0.45836905447884613</v>
      </c>
      <c r="H171" s="392"/>
      <c r="I171" s="397"/>
      <c r="J171" s="133">
        <v>224056</v>
      </c>
      <c r="K171" s="320">
        <f t="shared" si="127"/>
        <v>0.68846553828995161</v>
      </c>
      <c r="L171" s="133">
        <v>147762</v>
      </c>
      <c r="M171" s="320">
        <f t="shared" ref="M171" si="136">L171/L159-1</f>
        <v>0.28774238528911944</v>
      </c>
      <c r="N171" s="134">
        <v>125583</v>
      </c>
      <c r="O171" s="320">
        <f t="shared" si="125"/>
        <v>-1.5398245352693518E-2</v>
      </c>
      <c r="P171" s="133">
        <v>128185</v>
      </c>
      <c r="Q171" s="320">
        <f t="shared" si="128"/>
        <v>3.4960235759557534E-2</v>
      </c>
      <c r="R171" s="133">
        <v>98161</v>
      </c>
      <c r="S171" s="320">
        <f t="shared" si="129"/>
        <v>0.19309867029681316</v>
      </c>
      <c r="T171" s="134">
        <v>72475</v>
      </c>
      <c r="U171" s="320">
        <f t="shared" ref="U171" si="137">T171/T159-1</f>
        <v>0.1687819510071118</v>
      </c>
      <c r="V171" s="133">
        <v>52123</v>
      </c>
      <c r="W171" s="320">
        <f t="shared" si="134"/>
        <v>0.43534174147711635</v>
      </c>
      <c r="X171" s="133">
        <v>42531</v>
      </c>
      <c r="Y171" s="320">
        <f t="shared" si="122"/>
        <v>0.25183222958057394</v>
      </c>
      <c r="Z171" s="133">
        <v>31675</v>
      </c>
      <c r="AA171" s="320">
        <f t="shared" si="135"/>
        <v>0.17838541666666674</v>
      </c>
      <c r="AB171" s="423"/>
      <c r="AC171" s="425"/>
      <c r="AD171" s="392"/>
      <c r="AE171" s="397"/>
      <c r="AF171" s="133">
        <v>9497</v>
      </c>
      <c r="AG171" s="320">
        <f t="shared" ref="AG171:AG191" si="138">AF171/AF159-1</f>
        <v>0.50150197628458493</v>
      </c>
      <c r="AH171" s="392"/>
      <c r="AI171" s="416"/>
      <c r="AJ171" s="394"/>
      <c r="AK171" s="420"/>
      <c r="AL171" s="423"/>
      <c r="AM171" s="397"/>
      <c r="AN171" s="133">
        <v>3900</v>
      </c>
      <c r="AO171" s="320">
        <f t="shared" si="131"/>
        <v>0.85714285714285721</v>
      </c>
      <c r="AP171" s="133">
        <v>4308</v>
      </c>
      <c r="AQ171" s="320">
        <f t="shared" ref="AQ171:AQ194" si="139">AP171/AP159-1</f>
        <v>0.22143464700878934</v>
      </c>
      <c r="AR171" s="133">
        <v>1757</v>
      </c>
      <c r="AS171" s="320">
        <f t="shared" si="133"/>
        <v>0.26767676767676774</v>
      </c>
      <c r="AT171" s="175"/>
      <c r="AU171" s="159"/>
      <c r="AV171" s="392"/>
      <c r="AW171" s="399"/>
      <c r="AX171" s="392"/>
      <c r="AY171" s="397"/>
      <c r="AZ171" s="133"/>
      <c r="BA171" s="320"/>
      <c r="BB171" s="133"/>
      <c r="BC171" s="320"/>
      <c r="BD171" s="103"/>
      <c r="BE171" s="103"/>
      <c r="BF171" s="103"/>
      <c r="BG171" s="103"/>
      <c r="BH171" s="103"/>
      <c r="BI171" s="103"/>
      <c r="BJ171" s="103"/>
      <c r="BK171" s="103"/>
      <c r="BL171" s="103"/>
      <c r="BM171" s="103"/>
      <c r="BN171" s="103"/>
      <c r="BO171" s="103"/>
      <c r="BP171" s="103"/>
    </row>
    <row r="172" spans="1:68" s="132" customFormat="1">
      <c r="A172" s="415"/>
      <c r="B172" s="225" t="s">
        <v>340</v>
      </c>
      <c r="C172" s="244">
        <v>2404942</v>
      </c>
      <c r="D172" s="321">
        <f t="shared" si="124"/>
        <v>0.19825613404848452</v>
      </c>
      <c r="E172" s="142"/>
      <c r="F172" s="317">
        <v>678905</v>
      </c>
      <c r="G172" s="321">
        <f t="shared" si="126"/>
        <v>0.37325638785054283</v>
      </c>
      <c r="H172" s="393"/>
      <c r="I172" s="398"/>
      <c r="J172" s="220">
        <v>257107</v>
      </c>
      <c r="K172" s="321">
        <f t="shared" si="127"/>
        <v>0.66773911069308856</v>
      </c>
      <c r="L172" s="317">
        <v>161447</v>
      </c>
      <c r="M172" s="321">
        <f>L172/L160-1</f>
        <v>0.14047654368081597</v>
      </c>
      <c r="N172" s="221">
        <v>150097</v>
      </c>
      <c r="O172" s="321">
        <f t="shared" si="125"/>
        <v>4.6847538010880152E-2</v>
      </c>
      <c r="P172" s="220">
        <v>131898</v>
      </c>
      <c r="Q172" s="321">
        <f t="shared" si="128"/>
        <v>-7.3751862610815788E-3</v>
      </c>
      <c r="R172" s="220">
        <v>113641</v>
      </c>
      <c r="S172" s="321">
        <f t="shared" si="134"/>
        <v>0.14122597360862832</v>
      </c>
      <c r="T172" s="221">
        <v>77141</v>
      </c>
      <c r="U172" s="321">
        <f t="shared" si="134"/>
        <v>9.1010663875767284E-2</v>
      </c>
      <c r="V172" s="220">
        <v>43484</v>
      </c>
      <c r="W172" s="321">
        <f t="shared" si="134"/>
        <v>0.12667443969426095</v>
      </c>
      <c r="X172" s="220">
        <v>51036</v>
      </c>
      <c r="Y172" s="321">
        <f t="shared" si="122"/>
        <v>0.20638222432336595</v>
      </c>
      <c r="Z172" s="220">
        <v>24829</v>
      </c>
      <c r="AA172" s="321">
        <f t="shared" si="135"/>
        <v>-7.6061474342276614E-2</v>
      </c>
      <c r="AB172" s="424"/>
      <c r="AC172" s="426"/>
      <c r="AD172" s="393"/>
      <c r="AE172" s="398"/>
      <c r="AF172" s="220">
        <v>9435</v>
      </c>
      <c r="AG172" s="321">
        <f t="shared" si="138"/>
        <v>0.19657577679137606</v>
      </c>
      <c r="AH172" s="393"/>
      <c r="AI172" s="417"/>
      <c r="AJ172" s="421"/>
      <c r="AK172" s="422"/>
      <c r="AL172" s="424"/>
      <c r="AM172" s="398"/>
      <c r="AN172" s="220">
        <v>1900</v>
      </c>
      <c r="AO172" s="321">
        <f t="shared" ref="AO172:AO184" si="140">AN172/AN160-1</f>
        <v>0.35714285714285721</v>
      </c>
      <c r="AP172" s="220">
        <v>3593</v>
      </c>
      <c r="AQ172" s="321">
        <f t="shared" si="139"/>
        <v>0.28047042052744109</v>
      </c>
      <c r="AR172" s="221">
        <v>1482</v>
      </c>
      <c r="AS172" s="321">
        <f t="shared" si="133"/>
        <v>0.19516129032258056</v>
      </c>
      <c r="AT172" s="223"/>
      <c r="AU172" s="160"/>
      <c r="AV172" s="393"/>
      <c r="AW172" s="400"/>
      <c r="AX172" s="393"/>
      <c r="AY172" s="398"/>
      <c r="AZ172" s="220"/>
      <c r="BA172" s="321"/>
      <c r="BB172" s="220"/>
      <c r="BC172" s="321"/>
      <c r="BD172" s="103"/>
      <c r="BE172" s="103"/>
      <c r="BF172" s="103"/>
      <c r="BG172" s="103"/>
      <c r="BH172" s="103"/>
      <c r="BI172" s="103"/>
      <c r="BJ172" s="103"/>
      <c r="BK172" s="103"/>
      <c r="BL172" s="103"/>
      <c r="BM172" s="103"/>
      <c r="BN172" s="103"/>
      <c r="BO172" s="103"/>
      <c r="BP172" s="103"/>
    </row>
    <row r="173" spans="1:68" s="132" customFormat="1">
      <c r="A173" s="413" t="s">
        <v>341</v>
      </c>
      <c r="B173" s="150" t="s">
        <v>327</v>
      </c>
      <c r="C173" s="243">
        <v>2866780</v>
      </c>
      <c r="D173" s="278">
        <f>C173/C161-1</f>
        <v>0.22352593715536351</v>
      </c>
      <c r="E173" s="142"/>
      <c r="F173" s="316">
        <v>803816</v>
      </c>
      <c r="G173" s="278">
        <f t="shared" si="126"/>
        <v>0.28525219254415068</v>
      </c>
      <c r="H173" s="133"/>
      <c r="I173" s="320"/>
      <c r="J173" s="133">
        <v>316314</v>
      </c>
      <c r="K173" s="278">
        <f t="shared" ref="K173:K174" si="141">J173/J161-1</f>
        <v>0.83976223157992691</v>
      </c>
      <c r="L173" s="149">
        <v>197625</v>
      </c>
      <c r="M173" s="320">
        <f t="shared" ref="M173" si="142">L173/L161-1</f>
        <v>0.15243315741901631</v>
      </c>
      <c r="N173" s="134">
        <v>198145</v>
      </c>
      <c r="O173" s="320">
        <f t="shared" si="125"/>
        <v>0.28359688275343831</v>
      </c>
      <c r="P173" s="133">
        <v>168152</v>
      </c>
      <c r="Q173" s="278">
        <f t="shared" si="128"/>
        <v>0.14916009458332757</v>
      </c>
      <c r="R173" s="133">
        <v>129355</v>
      </c>
      <c r="S173" s="278">
        <f t="shared" ref="S173:S178" si="143">R173/R161-1</f>
        <v>0.1541515730116525</v>
      </c>
      <c r="T173" s="134">
        <v>97861</v>
      </c>
      <c r="U173" s="278">
        <f t="shared" ref="U173:U174" si="144">T173/T161-1</f>
        <v>0.20151507710441008</v>
      </c>
      <c r="V173" s="133">
        <v>75502</v>
      </c>
      <c r="W173" s="320">
        <f t="shared" ref="S173:W195" si="145">V173/V161-1</f>
        <v>0.2532492323014357</v>
      </c>
      <c r="X173" s="133">
        <v>68621</v>
      </c>
      <c r="Y173" s="320">
        <f t="shared" si="122"/>
        <v>0.29134910329513164</v>
      </c>
      <c r="Z173" s="133">
        <v>33453</v>
      </c>
      <c r="AA173" s="320">
        <f t="shared" si="135"/>
        <v>-7.6419756494850999E-2</v>
      </c>
      <c r="AB173" s="412">
        <v>301770</v>
      </c>
      <c r="AC173" s="401">
        <f>AB173/SUM(AB161:AB172)-1</f>
        <v>-0.12550966294869903</v>
      </c>
      <c r="AD173" s="412">
        <v>174405</v>
      </c>
      <c r="AE173" s="397">
        <f>(AD173/AD161-1)</f>
        <v>2.2477443410661824E-2</v>
      </c>
      <c r="AF173" s="133">
        <v>11655</v>
      </c>
      <c r="AG173" s="278">
        <f t="shared" si="138"/>
        <v>0.22375052498950021</v>
      </c>
      <c r="AH173" s="285"/>
      <c r="AI173" s="60"/>
      <c r="AJ173" s="418">
        <v>7714</v>
      </c>
      <c r="AK173" s="419">
        <f>AJ173/AJ161-1</f>
        <v>0.24741267787839583</v>
      </c>
      <c r="AL173" s="133">
        <v>8591</v>
      </c>
      <c r="AM173" s="401">
        <f>SUM(AL173:AL184)/AL161-1</f>
        <v>0.10668550334958748</v>
      </c>
      <c r="AN173" s="133">
        <v>5700</v>
      </c>
      <c r="AO173" s="320">
        <f t="shared" si="140"/>
        <v>0.39024390243902429</v>
      </c>
      <c r="AP173" s="133">
        <v>2988</v>
      </c>
      <c r="AQ173" s="278">
        <f t="shared" si="139"/>
        <v>0.53624678663239078</v>
      </c>
      <c r="AR173" s="133">
        <v>2493</v>
      </c>
      <c r="AS173" s="320">
        <f t="shared" si="133"/>
        <v>0.35268583830710787</v>
      </c>
      <c r="AT173" s="175"/>
      <c r="AU173" s="159"/>
      <c r="AV173" s="133"/>
      <c r="AW173" s="320"/>
      <c r="AX173" s="332"/>
      <c r="AY173" s="320"/>
      <c r="AZ173" s="133"/>
      <c r="BA173" s="320"/>
      <c r="BB173" s="133"/>
      <c r="BC173" s="320"/>
      <c r="BD173" s="103"/>
      <c r="BE173" s="103"/>
      <c r="BF173" s="103"/>
      <c r="BG173" s="103"/>
      <c r="BH173" s="103"/>
      <c r="BI173" s="103"/>
      <c r="BJ173" s="103"/>
      <c r="BK173" s="103"/>
      <c r="BL173" s="103"/>
      <c r="BM173" s="103"/>
      <c r="BN173" s="103"/>
      <c r="BO173" s="103"/>
      <c r="BP173" s="103"/>
    </row>
    <row r="174" spans="1:68" s="132" customFormat="1">
      <c r="A174" s="414"/>
      <c r="B174" s="67" t="s">
        <v>328</v>
      </c>
      <c r="C174" s="243">
        <v>2311009</v>
      </c>
      <c r="D174" s="320">
        <f t="shared" ref="D174:D180" si="146">C174/C162-1</f>
        <v>3.5737510806630679E-2</v>
      </c>
      <c r="E174" s="142"/>
      <c r="F174" s="316">
        <v>708318</v>
      </c>
      <c r="G174" s="320">
        <f t="shared" si="126"/>
        <v>0.1804945851624451</v>
      </c>
      <c r="H174" s="133"/>
      <c r="I174" s="320"/>
      <c r="J174" s="133">
        <v>303391</v>
      </c>
      <c r="K174" s="320">
        <f t="shared" si="141"/>
        <v>0.57546787694991997</v>
      </c>
      <c r="L174" s="133">
        <v>160148</v>
      </c>
      <c r="M174" s="320">
        <f t="shared" ref="M174:M195" si="147">L174/L162-1</f>
        <v>-2.0854859714231511E-2</v>
      </c>
      <c r="N174" s="134">
        <v>156555</v>
      </c>
      <c r="O174" s="320">
        <f t="shared" si="125"/>
        <v>3.8955436838437718E-2</v>
      </c>
      <c r="P174" s="133">
        <v>122667</v>
      </c>
      <c r="Q174" s="320">
        <f t="shared" si="128"/>
        <v>-0.18345026826248456</v>
      </c>
      <c r="R174" s="133">
        <v>92515</v>
      </c>
      <c r="S174" s="320">
        <f t="shared" si="143"/>
        <v>-2.4134257354725075E-2</v>
      </c>
      <c r="T174" s="134">
        <v>71633</v>
      </c>
      <c r="U174" s="320">
        <f t="shared" si="144"/>
        <v>-0.13449084142864043</v>
      </c>
      <c r="V174" s="133">
        <v>53161</v>
      </c>
      <c r="W174" s="320">
        <f t="shared" si="145"/>
        <v>-0.11654535181307546</v>
      </c>
      <c r="X174" s="133">
        <v>56077</v>
      </c>
      <c r="Y174" s="320">
        <f t="shared" si="122"/>
        <v>0.34480443176095354</v>
      </c>
      <c r="Z174" s="133">
        <v>29361</v>
      </c>
      <c r="AA174" s="320">
        <f t="shared" si="135"/>
        <v>-0.17562331536388143</v>
      </c>
      <c r="AB174" s="392"/>
      <c r="AC174" s="397"/>
      <c r="AD174" s="392"/>
      <c r="AE174" s="397"/>
      <c r="AF174" s="133">
        <v>9399</v>
      </c>
      <c r="AG174" s="320">
        <f t="shared" si="138"/>
        <v>8.096607245543419E-2</v>
      </c>
      <c r="AH174" s="285"/>
      <c r="AI174" s="60"/>
      <c r="AJ174" s="394"/>
      <c r="AK174" s="420"/>
      <c r="AL174" s="133">
        <v>5515</v>
      </c>
      <c r="AM174" s="397"/>
      <c r="AN174" s="133">
        <v>5400</v>
      </c>
      <c r="AO174" s="320">
        <f t="shared" si="140"/>
        <v>1.8867924528301883E-2</v>
      </c>
      <c r="AP174" s="133">
        <v>2078</v>
      </c>
      <c r="AQ174" s="320">
        <f t="shared" si="139"/>
        <v>-9.9653379549393462E-2</v>
      </c>
      <c r="AR174" s="133">
        <v>1359</v>
      </c>
      <c r="AS174" s="320">
        <f t="shared" si="133"/>
        <v>-0.13384321223709372</v>
      </c>
      <c r="AT174" s="175"/>
      <c r="AU174" s="159"/>
      <c r="AV174" s="133"/>
      <c r="AW174" s="320"/>
      <c r="AX174" s="332"/>
      <c r="AY174" s="320"/>
      <c r="AZ174" s="133"/>
      <c r="BA174" s="320"/>
      <c r="BB174" s="133"/>
      <c r="BC174" s="320"/>
      <c r="BD174" s="103"/>
      <c r="BE174" s="103"/>
      <c r="BF174" s="103"/>
      <c r="BG174" s="103"/>
      <c r="BH174" s="103"/>
      <c r="BI174" s="103"/>
      <c r="BJ174" s="103"/>
      <c r="BK174" s="103"/>
      <c r="BL174" s="103"/>
      <c r="BM174" s="103"/>
      <c r="BN174" s="103"/>
      <c r="BO174" s="103"/>
      <c r="BP174" s="103"/>
    </row>
    <row r="175" spans="1:68" s="132" customFormat="1">
      <c r="A175" s="414"/>
      <c r="B175" s="67" t="s">
        <v>333</v>
      </c>
      <c r="C175" s="243">
        <v>2252565</v>
      </c>
      <c r="D175" s="320">
        <f t="shared" si="146"/>
        <v>0.16079167572770903</v>
      </c>
      <c r="E175" s="142"/>
      <c r="F175" s="316">
        <v>619196</v>
      </c>
      <c r="G175" s="320">
        <f t="shared" si="126"/>
        <v>0.26793747913889443</v>
      </c>
      <c r="H175" s="133"/>
      <c r="I175" s="320"/>
      <c r="J175" s="133">
        <v>272757</v>
      </c>
      <c r="K175" s="320">
        <f t="shared" ref="K175:K192" si="148">J175/J163-1</f>
        <v>0.67376656848306338</v>
      </c>
      <c r="L175" s="133">
        <v>143644</v>
      </c>
      <c r="M175" s="320">
        <f t="shared" si="147"/>
        <v>0.12017093750487384</v>
      </c>
      <c r="N175" s="134">
        <v>122387</v>
      </c>
      <c r="O175" s="320">
        <f t="shared" si="125"/>
        <v>-9.8856515944718115E-2</v>
      </c>
      <c r="P175" s="133">
        <v>127261</v>
      </c>
      <c r="Q175" s="320">
        <f t="shared" si="128"/>
        <v>4.8269783609690142E-2</v>
      </c>
      <c r="R175" s="133">
        <v>78392</v>
      </c>
      <c r="S175" s="320">
        <f t="shared" si="143"/>
        <v>-9.8372534360802844E-2</v>
      </c>
      <c r="T175" s="134">
        <v>70585</v>
      </c>
      <c r="U175" s="320">
        <f t="shared" si="145"/>
        <v>7.9396877341611383E-2</v>
      </c>
      <c r="V175" s="133">
        <v>49127</v>
      </c>
      <c r="W175" s="320">
        <f t="shared" si="145"/>
        <v>0.11799644986573221</v>
      </c>
      <c r="X175" s="133">
        <v>42362</v>
      </c>
      <c r="Y175" s="320">
        <f t="shared" si="122"/>
        <v>0.1832299871515557</v>
      </c>
      <c r="Z175" s="133">
        <v>25316</v>
      </c>
      <c r="AA175" s="320">
        <f t="shared" si="135"/>
        <v>-0.18211481924207673</v>
      </c>
      <c r="AB175" s="392"/>
      <c r="AC175" s="397"/>
      <c r="AD175" s="392"/>
      <c r="AE175" s="397"/>
      <c r="AF175" s="133">
        <v>11276</v>
      </c>
      <c r="AG175" s="320">
        <f t="shared" si="138"/>
        <v>0.32924672875162098</v>
      </c>
      <c r="AH175" s="285"/>
      <c r="AI175" s="60"/>
      <c r="AJ175" s="394"/>
      <c r="AK175" s="420"/>
      <c r="AL175" s="133">
        <v>5748</v>
      </c>
      <c r="AM175" s="397"/>
      <c r="AN175" s="133">
        <v>4100</v>
      </c>
      <c r="AO175" s="320">
        <f t="shared" si="140"/>
        <v>5.1282051282051322E-2</v>
      </c>
      <c r="AP175" s="133">
        <v>2663</v>
      </c>
      <c r="AQ175" s="320">
        <f t="shared" si="139"/>
        <v>0.29334628460417678</v>
      </c>
      <c r="AR175" s="133">
        <v>1398</v>
      </c>
      <c r="AS175" s="320">
        <f t="shared" si="133"/>
        <v>0.17183570829840744</v>
      </c>
      <c r="AT175" s="175"/>
      <c r="AU175" s="159"/>
      <c r="AV175" s="133"/>
      <c r="AW175" s="320"/>
      <c r="AX175" s="332"/>
      <c r="AY175" s="320"/>
      <c r="AZ175" s="133"/>
      <c r="BA175" s="320"/>
      <c r="BB175" s="133"/>
      <c r="BC175" s="320"/>
      <c r="BD175" s="103"/>
      <c r="BE175" s="103"/>
      <c r="BF175" s="103"/>
      <c r="BG175" s="103"/>
      <c r="BH175" s="103"/>
      <c r="BI175" s="103"/>
      <c r="BJ175" s="103"/>
      <c r="BK175" s="103"/>
      <c r="BL175" s="103"/>
      <c r="BM175" s="103"/>
      <c r="BN175" s="103"/>
      <c r="BO175" s="103"/>
      <c r="BP175" s="103"/>
    </row>
    <row r="176" spans="1:68" s="155" customFormat="1">
      <c r="A176" s="414"/>
      <c r="B176" s="67" t="s">
        <v>13</v>
      </c>
      <c r="C176" s="243">
        <v>2230200</v>
      </c>
      <c r="D176" s="320">
        <f t="shared" si="146"/>
        <v>0.11290590600630845</v>
      </c>
      <c r="E176" s="142"/>
      <c r="F176" s="316">
        <v>638523</v>
      </c>
      <c r="G176" s="320">
        <f t="shared" si="126"/>
        <v>0.15126562536623722</v>
      </c>
      <c r="H176" s="133"/>
      <c r="I176" s="320"/>
      <c r="J176" s="133">
        <v>281385</v>
      </c>
      <c r="K176" s="320">
        <f t="shared" si="148"/>
        <v>0.61369592769522807</v>
      </c>
      <c r="L176" s="133">
        <v>115870</v>
      </c>
      <c r="M176" s="320">
        <f t="shared" si="147"/>
        <v>-4.7328231161044565E-3</v>
      </c>
      <c r="N176" s="134">
        <v>114973</v>
      </c>
      <c r="O176" s="320">
        <f t="shared" si="125"/>
        <v>-1.7945914549771902E-2</v>
      </c>
      <c r="P176" s="133">
        <v>106526</v>
      </c>
      <c r="Q176" s="320">
        <f t="shared" si="128"/>
        <v>-4.3674982718531985E-2</v>
      </c>
      <c r="R176" s="133">
        <v>66555</v>
      </c>
      <c r="S176" s="320">
        <f t="shared" si="143"/>
        <v>-0.21002029697681868</v>
      </c>
      <c r="T176" s="134">
        <v>61106</v>
      </c>
      <c r="U176" s="320">
        <f t="shared" si="145"/>
        <v>-5.8807220750415889E-2</v>
      </c>
      <c r="V176" s="133">
        <v>44550</v>
      </c>
      <c r="W176" s="320">
        <f t="shared" si="145"/>
        <v>-8.7613664290980608E-2</v>
      </c>
      <c r="X176" s="133">
        <v>36684</v>
      </c>
      <c r="Y176" s="320">
        <f t="shared" si="122"/>
        <v>0.20611540358375802</v>
      </c>
      <c r="Z176" s="133">
        <v>26576</v>
      </c>
      <c r="AA176" s="320">
        <f t="shared" si="135"/>
        <v>-0.2694084011436112</v>
      </c>
      <c r="AB176" s="392"/>
      <c r="AC176" s="397"/>
      <c r="AD176" s="392"/>
      <c r="AE176" s="397"/>
      <c r="AF176" s="133">
        <v>13566</v>
      </c>
      <c r="AG176" s="320">
        <f t="shared" si="138"/>
        <v>0.37071839951500452</v>
      </c>
      <c r="AH176" s="285"/>
      <c r="AI176" s="60"/>
      <c r="AJ176" s="394">
        <f>28045-AJ173</f>
        <v>20331</v>
      </c>
      <c r="AK176" s="420">
        <f>(AJ176/AJ164-1)</f>
        <v>0.16550103187342358</v>
      </c>
      <c r="AL176" s="133">
        <v>4043</v>
      </c>
      <c r="AM176" s="397"/>
      <c r="AN176" s="133">
        <v>4300</v>
      </c>
      <c r="AO176" s="320">
        <f t="shared" si="140"/>
        <v>0.48275862068965525</v>
      </c>
      <c r="AP176" s="133">
        <v>3008</v>
      </c>
      <c r="AQ176" s="320">
        <f t="shared" si="139"/>
        <v>-7.5599262446220061E-2</v>
      </c>
      <c r="AR176" s="133">
        <v>825</v>
      </c>
      <c r="AS176" s="320">
        <f t="shared" si="133"/>
        <v>-6.8848758465011262E-2</v>
      </c>
      <c r="AT176" s="175"/>
      <c r="AU176" s="159"/>
      <c r="AV176" s="133"/>
      <c r="AW176" s="320"/>
      <c r="AX176" s="332"/>
      <c r="AY176" s="320"/>
      <c r="AZ176" s="133"/>
      <c r="BA176" s="320"/>
      <c r="BB176" s="133"/>
      <c r="BC176" s="320"/>
      <c r="BD176" s="258"/>
      <c r="BE176" s="258"/>
      <c r="BF176" s="258"/>
      <c r="BG176" s="258"/>
      <c r="BH176" s="258"/>
      <c r="BI176" s="258"/>
      <c r="BJ176" s="258"/>
      <c r="BK176" s="258"/>
      <c r="BL176" s="258"/>
      <c r="BM176" s="258"/>
      <c r="BN176" s="258"/>
      <c r="BO176" s="258"/>
      <c r="BP176" s="258"/>
    </row>
    <row r="177" spans="1:68" s="155" customFormat="1">
      <c r="A177" s="414"/>
      <c r="B177" s="67" t="s">
        <v>14</v>
      </c>
      <c r="C177" s="243">
        <v>2331565</v>
      </c>
      <c r="D177" s="320">
        <f t="shared" si="146"/>
        <v>0.1635519708718387</v>
      </c>
      <c r="E177" s="142"/>
      <c r="F177" s="316">
        <v>640355</v>
      </c>
      <c r="G177" s="320">
        <f t="shared" si="126"/>
        <v>0.14575803554175049</v>
      </c>
      <c r="H177" s="133"/>
      <c r="I177" s="320"/>
      <c r="J177" s="133">
        <v>267909</v>
      </c>
      <c r="K177" s="320">
        <f t="shared" si="148"/>
        <v>0.42992330232334708</v>
      </c>
      <c r="L177" s="133">
        <v>122684</v>
      </c>
      <c r="M177" s="320">
        <f t="shared" si="147"/>
        <v>9.3245410800213868E-2</v>
      </c>
      <c r="N177" s="134">
        <v>113488</v>
      </c>
      <c r="O177" s="320">
        <f t="shared" si="125"/>
        <v>-0.11813568936444663</v>
      </c>
      <c r="P177" s="133">
        <v>111738</v>
      </c>
      <c r="Q177" s="320">
        <f t="shared" si="128"/>
        <v>-2.9908927532708796E-2</v>
      </c>
      <c r="R177" s="133">
        <v>76389</v>
      </c>
      <c r="S177" s="320">
        <f t="shared" si="143"/>
        <v>-3.9651509246571015E-2</v>
      </c>
      <c r="T177" s="134">
        <v>64980</v>
      </c>
      <c r="U177" s="320">
        <f t="shared" si="145"/>
        <v>-0.10006232255383973</v>
      </c>
      <c r="V177" s="133">
        <v>46720</v>
      </c>
      <c r="W177" s="320">
        <f t="shared" si="145"/>
        <v>-0.11451423372881997</v>
      </c>
      <c r="X177" s="133">
        <v>41825</v>
      </c>
      <c r="Y177" s="320">
        <f t="shared" si="122"/>
        <v>0.49658281747593658</v>
      </c>
      <c r="Z177" s="133">
        <v>28786</v>
      </c>
      <c r="AA177" s="320">
        <f t="shared" si="135"/>
        <v>-0.15563768626070629</v>
      </c>
      <c r="AB177" s="392"/>
      <c r="AC177" s="397"/>
      <c r="AD177" s="392"/>
      <c r="AE177" s="397"/>
      <c r="AF177" s="133">
        <v>13312</v>
      </c>
      <c r="AG177" s="320">
        <f t="shared" si="138"/>
        <v>0.40614767085666004</v>
      </c>
      <c r="AH177" s="285"/>
      <c r="AI177" s="60"/>
      <c r="AJ177" s="394"/>
      <c r="AK177" s="420"/>
      <c r="AL177" s="133">
        <v>4191</v>
      </c>
      <c r="AM177" s="397"/>
      <c r="AN177" s="133">
        <v>3600</v>
      </c>
      <c r="AO177" s="320">
        <f t="shared" si="140"/>
        <v>-2.7027027027026973E-2</v>
      </c>
      <c r="AP177" s="133">
        <v>2647</v>
      </c>
      <c r="AQ177" s="320">
        <f t="shared" si="139"/>
        <v>-0.16074825618262523</v>
      </c>
      <c r="AR177" s="133">
        <v>892</v>
      </c>
      <c r="AS177" s="320">
        <f t="shared" si="133"/>
        <v>-0.11066799601196409</v>
      </c>
      <c r="AT177" s="175"/>
      <c r="AU177" s="159"/>
      <c r="AV177" s="133"/>
      <c r="AW177" s="320"/>
      <c r="AX177" s="332"/>
      <c r="AY177" s="320"/>
      <c r="AZ177" s="133"/>
      <c r="BA177" s="320"/>
      <c r="BB177" s="133"/>
      <c r="BC177" s="320"/>
      <c r="BD177" s="258"/>
      <c r="BE177" s="258"/>
      <c r="BF177" s="258"/>
      <c r="BG177" s="258"/>
      <c r="BH177" s="258"/>
      <c r="BI177" s="258"/>
      <c r="BJ177" s="258"/>
      <c r="BK177" s="258"/>
      <c r="BL177" s="258"/>
      <c r="BM177" s="258"/>
      <c r="BN177" s="258"/>
      <c r="BO177" s="258"/>
      <c r="BP177" s="258"/>
    </row>
    <row r="178" spans="1:68" s="132" customFormat="1">
      <c r="A178" s="414"/>
      <c r="B178" s="67" t="s">
        <v>334</v>
      </c>
      <c r="C178" s="243">
        <v>2323986</v>
      </c>
      <c r="D178" s="320">
        <f t="shared" si="146"/>
        <v>0.10764844437369359</v>
      </c>
      <c r="E178" s="142"/>
      <c r="F178" s="316">
        <v>606162</v>
      </c>
      <c r="G178" s="320">
        <f t="shared" si="126"/>
        <v>6.5541408775535048E-2</v>
      </c>
      <c r="H178" s="133"/>
      <c r="I178" s="320"/>
      <c r="J178" s="133">
        <v>271848</v>
      </c>
      <c r="K178" s="320">
        <f t="shared" si="148"/>
        <v>0.53533527993177499</v>
      </c>
      <c r="L178" s="133">
        <v>141562</v>
      </c>
      <c r="M178" s="320">
        <f t="shared" si="147"/>
        <v>5.8534105014431681E-2</v>
      </c>
      <c r="N178" s="134">
        <v>111640</v>
      </c>
      <c r="O178" s="320">
        <f t="shared" si="125"/>
        <v>2.9367018579134152E-2</v>
      </c>
      <c r="P178" s="133">
        <v>96260</v>
      </c>
      <c r="Q178" s="320">
        <f t="shared" si="128"/>
        <v>-0.13181510710259303</v>
      </c>
      <c r="R178" s="133">
        <v>64436</v>
      </c>
      <c r="S178" s="320">
        <f t="shared" si="143"/>
        <v>-0.10544071302633584</v>
      </c>
      <c r="T178" s="134">
        <v>57787</v>
      </c>
      <c r="U178" s="320">
        <f t="shared" si="145"/>
        <v>-0.13438089816950782</v>
      </c>
      <c r="V178" s="133">
        <v>45325</v>
      </c>
      <c r="W178" s="320">
        <f t="shared" si="145"/>
        <v>-8.4102895709984415E-2</v>
      </c>
      <c r="X178" s="133">
        <v>46460</v>
      </c>
      <c r="Y178" s="320">
        <f t="shared" si="122"/>
        <v>0.57705363204344873</v>
      </c>
      <c r="Z178" s="133">
        <v>25749</v>
      </c>
      <c r="AA178" s="320">
        <f t="shared" si="135"/>
        <v>-0.26626392727894455</v>
      </c>
      <c r="AB178" s="392"/>
      <c r="AC178" s="397"/>
      <c r="AD178" s="392"/>
      <c r="AE178" s="397"/>
      <c r="AF178" s="133">
        <v>13396</v>
      </c>
      <c r="AG178" s="320">
        <f t="shared" si="138"/>
        <v>0.36889433885142031</v>
      </c>
      <c r="AH178" s="285"/>
      <c r="AI178" s="60"/>
      <c r="AJ178" s="394"/>
      <c r="AK178" s="420"/>
      <c r="AL178" s="133">
        <v>4255</v>
      </c>
      <c r="AM178" s="397"/>
      <c r="AN178" s="133">
        <v>2900</v>
      </c>
      <c r="AO178" s="320">
        <f t="shared" si="140"/>
        <v>0.11538461538461542</v>
      </c>
      <c r="AP178" s="133">
        <v>2531</v>
      </c>
      <c r="AQ178" s="320">
        <f t="shared" si="139"/>
        <v>4.070723684210531E-2</v>
      </c>
      <c r="AR178" s="133">
        <v>963</v>
      </c>
      <c r="AS178" s="320">
        <f t="shared" si="133"/>
        <v>1.1554621848739455E-2</v>
      </c>
      <c r="AT178" s="175"/>
      <c r="AU178" s="159"/>
      <c r="AV178" s="133"/>
      <c r="AW178" s="320"/>
      <c r="AX178" s="332"/>
      <c r="AY178" s="320"/>
      <c r="AZ178" s="133"/>
      <c r="BA178" s="320"/>
      <c r="BB178" s="133"/>
      <c r="BC178" s="320"/>
      <c r="BD178" s="103"/>
      <c r="BE178" s="103"/>
      <c r="BF178" s="103"/>
      <c r="BG178" s="103"/>
      <c r="BH178" s="103"/>
      <c r="BI178" s="103"/>
      <c r="BJ178" s="103"/>
      <c r="BK178" s="103"/>
      <c r="BL178" s="103"/>
      <c r="BM178" s="103"/>
      <c r="BN178" s="103"/>
      <c r="BO178" s="103"/>
      <c r="BP178" s="103"/>
    </row>
    <row r="179" spans="1:68" s="132" customFormat="1">
      <c r="A179" s="414"/>
      <c r="B179" s="67" t="s">
        <v>335</v>
      </c>
      <c r="C179" s="243">
        <v>2495297</v>
      </c>
      <c r="D179" s="320">
        <f t="shared" si="146"/>
        <v>4.4298952853944806E-2</v>
      </c>
      <c r="E179" s="142"/>
      <c r="F179" s="316">
        <v>607953</v>
      </c>
      <c r="G179" s="320">
        <f t="shared" si="126"/>
        <v>-5.6011713812796349E-2</v>
      </c>
      <c r="H179" s="133"/>
      <c r="I179" s="320"/>
      <c r="J179" s="133">
        <v>252396</v>
      </c>
      <c r="K179" s="320">
        <f t="shared" si="148"/>
        <v>0.3039071338902406</v>
      </c>
      <c r="L179" s="133">
        <v>153523</v>
      </c>
      <c r="M179" s="320">
        <f t="shared" si="147"/>
        <v>6.6091859817067888E-3</v>
      </c>
      <c r="N179" s="134">
        <v>127190</v>
      </c>
      <c r="O179" s="320">
        <f t="shared" si="125"/>
        <v>-3.7423846823324669E-2</v>
      </c>
      <c r="P179" s="133">
        <v>98776</v>
      </c>
      <c r="Q179" s="320">
        <f t="shared" si="128"/>
        <v>-0.10814959279123104</v>
      </c>
      <c r="R179" s="133">
        <v>62696</v>
      </c>
      <c r="S179" s="320">
        <f t="shared" si="145"/>
        <v>-0.12091979809310149</v>
      </c>
      <c r="T179" s="134">
        <v>59451</v>
      </c>
      <c r="U179" s="320">
        <f t="shared" si="145"/>
        <v>-0.19800617841870249</v>
      </c>
      <c r="V179" s="133">
        <v>57823</v>
      </c>
      <c r="W179" s="320">
        <f t="shared" si="145"/>
        <v>-7.671185858932561E-3</v>
      </c>
      <c r="X179" s="133">
        <v>64496</v>
      </c>
      <c r="Y179" s="320">
        <f t="shared" si="122"/>
        <v>0.52296394247798061</v>
      </c>
      <c r="Z179" s="133">
        <v>37174</v>
      </c>
      <c r="AA179" s="320">
        <f t="shared" si="135"/>
        <v>-0.1700935414015583</v>
      </c>
      <c r="AB179" s="392"/>
      <c r="AC179" s="397"/>
      <c r="AD179" s="392"/>
      <c r="AE179" s="397"/>
      <c r="AF179" s="133">
        <v>14645</v>
      </c>
      <c r="AG179" s="320">
        <f t="shared" si="138"/>
        <v>0.21444564225889384</v>
      </c>
      <c r="AH179" s="285"/>
      <c r="AI179" s="60"/>
      <c r="AJ179" s="394">
        <f>76896-AJ176-AJ173</f>
        <v>48851</v>
      </c>
      <c r="AK179" s="420">
        <f>(AJ179/AJ167-1)</f>
        <v>0.14943529411764711</v>
      </c>
      <c r="AL179" s="133">
        <v>5451</v>
      </c>
      <c r="AM179" s="397"/>
      <c r="AN179" s="133">
        <v>2600</v>
      </c>
      <c r="AO179" s="320">
        <f t="shared" si="140"/>
        <v>0.30000000000000004</v>
      </c>
      <c r="AP179" s="133">
        <v>2477</v>
      </c>
      <c r="AQ179" s="320">
        <f t="shared" si="139"/>
        <v>0.33459051724137923</v>
      </c>
      <c r="AR179" s="133">
        <v>1444</v>
      </c>
      <c r="AS179" s="320">
        <f t="shared" si="133"/>
        <v>-6.8775790921595803E-3</v>
      </c>
      <c r="AT179" s="175"/>
      <c r="AU179" s="159"/>
      <c r="AV179" s="133"/>
      <c r="AW179" s="320"/>
      <c r="AX179" s="332"/>
      <c r="AY179" s="320"/>
      <c r="AZ179" s="133"/>
      <c r="BA179" s="320"/>
      <c r="BB179" s="133"/>
      <c r="BC179" s="320"/>
      <c r="BD179" s="103"/>
      <c r="BE179" s="103"/>
      <c r="BF179" s="103"/>
      <c r="BG179" s="103"/>
      <c r="BH179" s="103"/>
      <c r="BI179" s="103"/>
      <c r="BJ179" s="103"/>
      <c r="BK179" s="103"/>
      <c r="BL179" s="103"/>
      <c r="BM179" s="103"/>
      <c r="BN179" s="103"/>
      <c r="BO179" s="103"/>
      <c r="BP179" s="103"/>
    </row>
    <row r="180" spans="1:68" s="132" customFormat="1">
      <c r="A180" s="414"/>
      <c r="B180" s="67" t="s">
        <v>336</v>
      </c>
      <c r="C180" s="243">
        <v>2519860</v>
      </c>
      <c r="D180" s="320">
        <f t="shared" si="146"/>
        <v>5.6411748454388011E-2</v>
      </c>
      <c r="E180" s="142"/>
      <c r="F180" s="316">
        <v>593941</v>
      </c>
      <c r="G180" s="320">
        <f t="shared" si="126"/>
        <v>-4.3425392653292594E-2</v>
      </c>
      <c r="H180" s="133"/>
      <c r="I180" s="320"/>
      <c r="J180" s="133">
        <v>320714</v>
      </c>
      <c r="K180" s="320">
        <f t="shared" si="148"/>
        <v>0.33084631823557475</v>
      </c>
      <c r="L180" s="133">
        <v>164137</v>
      </c>
      <c r="M180" s="320">
        <f t="shared" si="147"/>
        <v>8.2926323619969544E-4</v>
      </c>
      <c r="N180" s="134">
        <v>129734</v>
      </c>
      <c r="O180" s="320">
        <f t="shared" si="125"/>
        <v>-8.5536657056862309E-2</v>
      </c>
      <c r="P180" s="133">
        <v>112959</v>
      </c>
      <c r="Q180" s="320">
        <f t="shared" si="128"/>
        <v>-6.6770763625548346E-2</v>
      </c>
      <c r="R180" s="133">
        <v>71653</v>
      </c>
      <c r="S180" s="320">
        <f t="shared" si="145"/>
        <v>-4.9568908343281648E-2</v>
      </c>
      <c r="T180" s="134">
        <v>66052</v>
      </c>
      <c r="U180" s="320">
        <f t="shared" si="145"/>
        <v>-0.12569492243341984</v>
      </c>
      <c r="V180" s="133">
        <v>62728</v>
      </c>
      <c r="W180" s="320">
        <f t="shared" si="145"/>
        <v>2.9053267057105758E-2</v>
      </c>
      <c r="X180" s="133">
        <v>61224</v>
      </c>
      <c r="Y180" s="320">
        <f t="shared" si="122"/>
        <v>0.31097835164129251</v>
      </c>
      <c r="Z180" s="133">
        <v>35921</v>
      </c>
      <c r="AA180" s="320">
        <f t="shared" si="135"/>
        <v>-0.12813106796116502</v>
      </c>
      <c r="AB180" s="392"/>
      <c r="AC180" s="397"/>
      <c r="AD180" s="392"/>
      <c r="AE180" s="397"/>
      <c r="AF180" s="133">
        <v>15463</v>
      </c>
      <c r="AG180" s="320">
        <f t="shared" si="138"/>
        <v>0.52254824734147309</v>
      </c>
      <c r="AH180" s="285"/>
      <c r="AI180" s="60"/>
      <c r="AJ180" s="394"/>
      <c r="AK180" s="420"/>
      <c r="AL180" s="133">
        <v>4741</v>
      </c>
      <c r="AM180" s="397"/>
      <c r="AN180" s="133">
        <v>2400</v>
      </c>
      <c r="AO180" s="320">
        <f t="shared" si="140"/>
        <v>0.14285714285714279</v>
      </c>
      <c r="AP180" s="133">
        <v>2175</v>
      </c>
      <c r="AQ180" s="320">
        <f t="shared" si="139"/>
        <v>-2.1592442645074206E-2</v>
      </c>
      <c r="AR180" s="133">
        <v>1583</v>
      </c>
      <c r="AS180" s="320">
        <f t="shared" si="133"/>
        <v>0.18843843843843855</v>
      </c>
      <c r="AT180" s="175"/>
      <c r="AU180" s="159"/>
      <c r="AV180" s="133"/>
      <c r="AW180" s="320"/>
      <c r="AX180" s="332"/>
      <c r="AY180" s="320"/>
      <c r="AZ180" s="133"/>
      <c r="BA180" s="320"/>
      <c r="BB180" s="133"/>
      <c r="BC180" s="320"/>
      <c r="BD180" s="103"/>
      <c r="BE180" s="103"/>
      <c r="BF180" s="103"/>
      <c r="BG180" s="103"/>
      <c r="BH180" s="103"/>
      <c r="BI180" s="103"/>
      <c r="BJ180" s="103"/>
      <c r="BK180" s="103"/>
      <c r="BL180" s="103"/>
      <c r="BM180" s="103"/>
      <c r="BN180" s="103"/>
      <c r="BO180" s="103"/>
      <c r="BP180" s="103"/>
    </row>
    <row r="181" spans="1:68" s="132" customFormat="1">
      <c r="A181" s="414"/>
      <c r="B181" s="67" t="s">
        <v>337</v>
      </c>
      <c r="C181" s="243">
        <v>2225756</v>
      </c>
      <c r="D181" s="320">
        <f t="shared" ref="D181:D184" si="149">C181/C169-1</f>
        <v>-4.8039347194276383E-3</v>
      </c>
      <c r="E181" s="142"/>
      <c r="F181" s="316">
        <v>479733</v>
      </c>
      <c r="G181" s="320">
        <f t="shared" si="126"/>
        <v>-0.13854206882929154</v>
      </c>
      <c r="H181" s="133"/>
      <c r="I181" s="320"/>
      <c r="J181" s="133">
        <v>227249</v>
      </c>
      <c r="K181" s="320">
        <f t="shared" si="148"/>
        <v>6.4208712266669243E-2</v>
      </c>
      <c r="L181" s="133">
        <v>135484</v>
      </c>
      <c r="M181" s="320">
        <f t="shared" si="147"/>
        <v>7.503253392823872E-3</v>
      </c>
      <c r="N181" s="134">
        <v>125236</v>
      </c>
      <c r="O181" s="320">
        <f t="shared" si="125"/>
        <v>1.1321607959041913E-2</v>
      </c>
      <c r="P181" s="133">
        <v>100119</v>
      </c>
      <c r="Q181" s="320">
        <f t="shared" si="128"/>
        <v>-2.2590376148311608E-2</v>
      </c>
      <c r="R181" s="133">
        <v>77457</v>
      </c>
      <c r="S181" s="320">
        <f t="shared" si="145"/>
        <v>7.56123979336778E-2</v>
      </c>
      <c r="T181" s="134">
        <v>58246</v>
      </c>
      <c r="U181" s="320">
        <f t="shared" si="145"/>
        <v>-4.4207417131604809E-2</v>
      </c>
      <c r="V181" s="133">
        <v>47734</v>
      </c>
      <c r="W181" s="320">
        <f t="shared" si="145"/>
        <v>2.8151260504201137E-3</v>
      </c>
      <c r="X181" s="133">
        <v>45255</v>
      </c>
      <c r="Y181" s="320">
        <f t="shared" si="122"/>
        <v>0.12186717568606054</v>
      </c>
      <c r="Z181" s="133">
        <v>28569</v>
      </c>
      <c r="AA181" s="320">
        <f t="shared" si="135"/>
        <v>-0.26856806369850739</v>
      </c>
      <c r="AB181" s="392"/>
      <c r="AC181" s="397"/>
      <c r="AD181" s="392"/>
      <c r="AE181" s="397"/>
      <c r="AF181" s="133">
        <v>14241</v>
      </c>
      <c r="AG181" s="320">
        <f t="shared" si="138"/>
        <v>0.31386659285911978</v>
      </c>
      <c r="AH181" s="285"/>
      <c r="AI181" s="60"/>
      <c r="AJ181" s="394"/>
      <c r="AK181" s="420"/>
      <c r="AL181" s="133">
        <v>3784</v>
      </c>
      <c r="AM181" s="397"/>
      <c r="AN181" s="133">
        <v>3600</v>
      </c>
      <c r="AO181" s="320">
        <f t="shared" si="140"/>
        <v>0.28571428571428581</v>
      </c>
      <c r="AP181" s="133">
        <v>2566</v>
      </c>
      <c r="AQ181" s="320">
        <f t="shared" si="139"/>
        <v>-0.19535904672311066</v>
      </c>
      <c r="AR181" s="133">
        <v>970</v>
      </c>
      <c r="AS181" s="320">
        <f t="shared" si="133"/>
        <v>-0.15652173913043477</v>
      </c>
      <c r="AT181" s="175"/>
      <c r="AU181" s="159"/>
      <c r="AV181" s="133"/>
      <c r="AW181" s="320"/>
      <c r="AX181" s="332"/>
      <c r="AY181" s="320"/>
      <c r="AZ181" s="133"/>
      <c r="BA181" s="320"/>
      <c r="BB181" s="133"/>
      <c r="BC181" s="320"/>
      <c r="BD181" s="103"/>
      <c r="BE181" s="103"/>
      <c r="BF181" s="103"/>
      <c r="BG181" s="103"/>
      <c r="BH181" s="103"/>
      <c r="BI181" s="103"/>
      <c r="BJ181" s="103"/>
      <c r="BK181" s="103"/>
      <c r="BL181" s="103"/>
      <c r="BM181" s="103"/>
      <c r="BN181" s="103"/>
      <c r="BO181" s="103"/>
      <c r="BP181" s="103"/>
    </row>
    <row r="182" spans="1:68" s="132" customFormat="1">
      <c r="A182" s="414"/>
      <c r="B182" s="67" t="s">
        <v>338</v>
      </c>
      <c r="C182" s="243">
        <v>2347876</v>
      </c>
      <c r="D182" s="320">
        <f t="shared" si="149"/>
        <v>5.2034548703527417E-2</v>
      </c>
      <c r="E182" s="142"/>
      <c r="F182" s="316">
        <v>571176</v>
      </c>
      <c r="G182" s="320">
        <f t="shared" si="126"/>
        <v>-8.0137083370910966E-2</v>
      </c>
      <c r="H182" s="133"/>
      <c r="I182" s="320"/>
      <c r="J182" s="133">
        <v>303417</v>
      </c>
      <c r="K182" s="320">
        <f t="shared" si="148"/>
        <v>0.38084402433862907</v>
      </c>
      <c r="L182" s="133">
        <v>132018</v>
      </c>
      <c r="M182" s="320">
        <f t="shared" si="147"/>
        <v>3.029981668611903E-5</v>
      </c>
      <c r="N182" s="134">
        <v>117084</v>
      </c>
      <c r="O182" s="320">
        <f t="shared" si="125"/>
        <v>-0.15898806188854886</v>
      </c>
      <c r="P182" s="133">
        <v>111400</v>
      </c>
      <c r="Q182" s="320">
        <f t="shared" si="128"/>
        <v>-0.19250201149633583</v>
      </c>
      <c r="R182" s="133">
        <v>90026</v>
      </c>
      <c r="S182" s="320">
        <f t="shared" si="145"/>
        <v>-4.4380990796862196E-2</v>
      </c>
      <c r="T182" s="134">
        <v>60240</v>
      </c>
      <c r="U182" s="320">
        <f t="shared" si="145"/>
        <v>-0.25193721438505856</v>
      </c>
      <c r="V182" s="133">
        <v>53926</v>
      </c>
      <c r="W182" s="320">
        <f t="shared" si="145"/>
        <v>9.377632194665475E-3</v>
      </c>
      <c r="X182" s="133">
        <v>47754</v>
      </c>
      <c r="Y182" s="320">
        <f t="shared" si="122"/>
        <v>0.10772442588726516</v>
      </c>
      <c r="Z182" s="133">
        <v>30284</v>
      </c>
      <c r="AA182" s="320">
        <f t="shared" si="135"/>
        <v>-9.0133397428193707E-2</v>
      </c>
      <c r="AB182" s="392"/>
      <c r="AC182" s="397"/>
      <c r="AD182" s="392"/>
      <c r="AE182" s="397"/>
      <c r="AF182" s="133">
        <v>15737</v>
      </c>
      <c r="AG182" s="320">
        <f t="shared" si="138"/>
        <v>0.23099186483103873</v>
      </c>
      <c r="AH182" s="285"/>
      <c r="AI182" s="60"/>
      <c r="AJ182" s="394">
        <f>86013-AJ179-AJ176-AJ173</f>
        <v>9117</v>
      </c>
      <c r="AK182" s="420">
        <f>(AJ182/AJ170-1)</f>
        <v>3.6847492323439202E-2</v>
      </c>
      <c r="AL182" s="133">
        <v>7374</v>
      </c>
      <c r="AM182" s="397"/>
      <c r="AN182" s="133">
        <v>4300</v>
      </c>
      <c r="AO182" s="320">
        <f t="shared" si="140"/>
        <v>-0.15686274509803921</v>
      </c>
      <c r="AP182" s="133">
        <v>3826</v>
      </c>
      <c r="AQ182" s="320">
        <f t="shared" si="139"/>
        <v>-0.14731446400713166</v>
      </c>
      <c r="AR182" s="133">
        <v>1066</v>
      </c>
      <c r="AS182" s="320">
        <f t="shared" si="133"/>
        <v>-0.20566318926974669</v>
      </c>
      <c r="AT182" s="175"/>
      <c r="AU182" s="159"/>
      <c r="AV182" s="133"/>
      <c r="AW182" s="320"/>
      <c r="AX182" s="332"/>
      <c r="AY182" s="320"/>
      <c r="AZ182" s="133"/>
      <c r="BA182" s="320"/>
      <c r="BB182" s="133"/>
      <c r="BC182" s="320"/>
      <c r="BD182" s="103"/>
      <c r="BE182" s="103"/>
      <c r="BF182" s="103"/>
      <c r="BG182" s="103"/>
      <c r="BH182" s="103"/>
      <c r="BI182" s="103"/>
      <c r="BJ182" s="103"/>
      <c r="BK182" s="103"/>
      <c r="BL182" s="103"/>
      <c r="BM182" s="103"/>
      <c r="BN182" s="103"/>
      <c r="BO182" s="103"/>
      <c r="BP182" s="103"/>
    </row>
    <row r="183" spans="1:68" s="132" customFormat="1">
      <c r="A183" s="414"/>
      <c r="B183" s="67" t="s">
        <v>339</v>
      </c>
      <c r="C183" s="243">
        <v>2295810</v>
      </c>
      <c r="D183" s="320">
        <f t="shared" si="149"/>
        <v>3.0552392170206E-2</v>
      </c>
      <c r="E183" s="142"/>
      <c r="F183" s="316">
        <v>588213</v>
      </c>
      <c r="G183" s="320">
        <f t="shared" si="126"/>
        <v>-5.5237357935381093E-2</v>
      </c>
      <c r="H183" s="133"/>
      <c r="I183" s="320"/>
      <c r="J183" s="133">
        <v>293481</v>
      </c>
      <c r="K183" s="320">
        <f t="shared" si="148"/>
        <v>0.30985557182133028</v>
      </c>
      <c r="L183" s="133">
        <v>154561</v>
      </c>
      <c r="M183" s="320">
        <f t="shared" si="147"/>
        <v>4.6013183362434207E-2</v>
      </c>
      <c r="N183" s="134">
        <v>122869</v>
      </c>
      <c r="O183" s="320">
        <f t="shared" si="125"/>
        <v>-2.1611205338302186E-2</v>
      </c>
      <c r="P183" s="133">
        <v>128753</v>
      </c>
      <c r="Q183" s="320">
        <f t="shared" si="128"/>
        <v>4.431095682022157E-3</v>
      </c>
      <c r="R183" s="133">
        <v>100382</v>
      </c>
      <c r="S183" s="320">
        <f t="shared" si="145"/>
        <v>2.2626093866199515E-2</v>
      </c>
      <c r="T183" s="134">
        <v>67685</v>
      </c>
      <c r="U183" s="320">
        <f t="shared" si="145"/>
        <v>-6.6091755777854422E-2</v>
      </c>
      <c r="V183" s="133">
        <v>50633</v>
      </c>
      <c r="W183" s="320">
        <f t="shared" si="145"/>
        <v>-2.8586228728200602E-2</v>
      </c>
      <c r="X183" s="133">
        <v>52851</v>
      </c>
      <c r="Y183" s="320">
        <f t="shared" si="122"/>
        <v>0.24264654017069898</v>
      </c>
      <c r="Z183" s="133">
        <v>27676</v>
      </c>
      <c r="AA183" s="320">
        <f t="shared" si="135"/>
        <v>-0.12625098658247824</v>
      </c>
      <c r="AB183" s="392"/>
      <c r="AC183" s="397"/>
      <c r="AD183" s="392"/>
      <c r="AE183" s="397"/>
      <c r="AF183" s="133">
        <v>14001</v>
      </c>
      <c r="AG183" s="320">
        <f t="shared" si="138"/>
        <v>0.47425502790354845</v>
      </c>
      <c r="AH183" s="285"/>
      <c r="AI183" s="60"/>
      <c r="AJ183" s="394"/>
      <c r="AK183" s="420"/>
      <c r="AL183" s="133">
        <v>9218</v>
      </c>
      <c r="AM183" s="397"/>
      <c r="AN183" s="133">
        <v>4400</v>
      </c>
      <c r="AO183" s="320">
        <f t="shared" si="140"/>
        <v>0.12820512820512819</v>
      </c>
      <c r="AP183" s="133">
        <v>4098</v>
      </c>
      <c r="AQ183" s="320">
        <f t="shared" si="139"/>
        <v>-4.8746518105849623E-2</v>
      </c>
      <c r="AR183" s="133">
        <v>1444</v>
      </c>
      <c r="AS183" s="320">
        <f t="shared" si="133"/>
        <v>-0.17814456459874783</v>
      </c>
      <c r="AT183" s="175"/>
      <c r="AU183" s="159"/>
      <c r="AV183" s="133"/>
      <c r="AW183" s="320"/>
      <c r="AX183" s="332"/>
      <c r="AY183" s="320"/>
      <c r="AZ183" s="133"/>
      <c r="BA183" s="320"/>
      <c r="BB183" s="133"/>
      <c r="BC183" s="320"/>
      <c r="BD183" s="103"/>
      <c r="BE183" s="103"/>
      <c r="BF183" s="103"/>
      <c r="BG183" s="103"/>
      <c r="BH183" s="103"/>
      <c r="BI183" s="103"/>
      <c r="BJ183" s="103"/>
      <c r="BK183" s="103"/>
      <c r="BL183" s="103"/>
      <c r="BM183" s="103"/>
      <c r="BN183" s="103"/>
      <c r="BO183" s="103"/>
      <c r="BP183" s="103"/>
    </row>
    <row r="184" spans="1:68" s="132" customFormat="1">
      <c r="A184" s="415"/>
      <c r="B184" s="225" t="s">
        <v>340</v>
      </c>
      <c r="C184" s="244">
        <v>2495279</v>
      </c>
      <c r="D184" s="321">
        <f t="shared" si="149"/>
        <v>3.7563068049042414E-2</v>
      </c>
      <c r="E184" s="142"/>
      <c r="F184" s="317">
        <v>681566</v>
      </c>
      <c r="G184" s="321">
        <f t="shared" si="126"/>
        <v>3.9195469174626574E-3</v>
      </c>
      <c r="H184" s="220"/>
      <c r="I184" s="321"/>
      <c r="J184" s="220">
        <v>324545</v>
      </c>
      <c r="K184" s="321">
        <f t="shared" si="148"/>
        <v>0.26229546453422126</v>
      </c>
      <c r="L184" s="220">
        <v>175359</v>
      </c>
      <c r="M184" s="321">
        <f t="shared" si="147"/>
        <v>8.6170693788054198E-2</v>
      </c>
      <c r="N184" s="221">
        <v>169228</v>
      </c>
      <c r="O184" s="321">
        <f t="shared" si="125"/>
        <v>0.12745757743325981</v>
      </c>
      <c r="P184" s="220">
        <v>136800</v>
      </c>
      <c r="Q184" s="321">
        <f t="shared" si="128"/>
        <v>3.7165082108902237E-2</v>
      </c>
      <c r="R184" s="220">
        <v>109266</v>
      </c>
      <c r="S184" s="321">
        <f t="shared" si="145"/>
        <v>-3.8498429264085976E-2</v>
      </c>
      <c r="T184" s="221">
        <v>77216</v>
      </c>
      <c r="U184" s="321">
        <f t="shared" si="145"/>
        <v>9.722456281355818E-4</v>
      </c>
      <c r="V184" s="220">
        <v>42222</v>
      </c>
      <c r="W184" s="321">
        <f t="shared" si="145"/>
        <v>-2.9022169073682269E-2</v>
      </c>
      <c r="X184" s="220">
        <v>53174</v>
      </c>
      <c r="Y184" s="321">
        <f t="shared" si="122"/>
        <v>4.1891997805470593E-2</v>
      </c>
      <c r="Z184" s="220">
        <v>30020</v>
      </c>
      <c r="AA184" s="321">
        <f t="shared" si="135"/>
        <v>0.20907003906721977</v>
      </c>
      <c r="AB184" s="393"/>
      <c r="AC184" s="398"/>
      <c r="AD184" s="393"/>
      <c r="AE184" s="398"/>
      <c r="AF184" s="220">
        <v>12663</v>
      </c>
      <c r="AG184" s="321">
        <f t="shared" si="138"/>
        <v>0.34213036565977739</v>
      </c>
      <c r="AH184" s="286"/>
      <c r="AI184" s="222"/>
      <c r="AJ184" s="421"/>
      <c r="AK184" s="422"/>
      <c r="AL184" s="220">
        <v>9941</v>
      </c>
      <c r="AM184" s="398"/>
      <c r="AN184" s="220">
        <v>2300</v>
      </c>
      <c r="AO184" s="321">
        <f t="shared" si="140"/>
        <v>0.21052631578947367</v>
      </c>
      <c r="AP184" s="220">
        <v>3343</v>
      </c>
      <c r="AQ184" s="321">
        <f t="shared" si="139"/>
        <v>-6.957973838018372E-2</v>
      </c>
      <c r="AR184" s="220">
        <v>1311</v>
      </c>
      <c r="AS184" s="321">
        <f t="shared" si="133"/>
        <v>-0.11538461538461542</v>
      </c>
      <c r="AT184" s="223"/>
      <c r="AU184" s="160"/>
      <c r="AV184" s="220"/>
      <c r="AW184" s="321"/>
      <c r="AX184" s="333"/>
      <c r="AY184" s="321"/>
      <c r="AZ184" s="220"/>
      <c r="BA184" s="321"/>
      <c r="BB184" s="220"/>
      <c r="BC184" s="321"/>
      <c r="BD184" s="103"/>
      <c r="BE184" s="103"/>
      <c r="BF184" s="103"/>
      <c r="BG184" s="103"/>
      <c r="BH184" s="103"/>
      <c r="BI184" s="103"/>
      <c r="BJ184" s="103"/>
      <c r="BK184" s="103"/>
      <c r="BL184" s="103"/>
      <c r="BM184" s="103"/>
      <c r="BN184" s="103"/>
      <c r="BO184" s="103"/>
      <c r="BP184" s="103"/>
    </row>
    <row r="185" spans="1:68" s="132" customFormat="1">
      <c r="A185" s="414" t="s">
        <v>52</v>
      </c>
      <c r="B185" s="67" t="s">
        <v>34</v>
      </c>
      <c r="C185" s="243">
        <v>2912331</v>
      </c>
      <c r="D185" s="320">
        <f t="shared" ref="D185:D195" si="150">C185/C173-1</f>
        <v>1.588925554105991E-2</v>
      </c>
      <c r="E185" s="142"/>
      <c r="F185" s="316">
        <v>779383</v>
      </c>
      <c r="G185" s="320">
        <f t="shared" ref="G185:G196" si="151">F185/F173-1</f>
        <v>-3.0396259840560491E-2</v>
      </c>
      <c r="H185" s="133"/>
      <c r="I185" s="320"/>
      <c r="J185" s="133">
        <v>388977</v>
      </c>
      <c r="K185" s="320">
        <f t="shared" si="148"/>
        <v>0.22971793850414457</v>
      </c>
      <c r="L185" s="133">
        <v>208158</v>
      </c>
      <c r="M185" s="320">
        <f t="shared" si="147"/>
        <v>5.3297912713472506E-2</v>
      </c>
      <c r="N185" s="134">
        <v>177900</v>
      </c>
      <c r="O185" s="320">
        <f t="shared" si="125"/>
        <v>-0.10217265134118958</v>
      </c>
      <c r="P185" s="133">
        <v>161115</v>
      </c>
      <c r="Q185" s="278">
        <f t="shared" si="128"/>
        <v>-4.1849041343546278E-2</v>
      </c>
      <c r="R185" s="133">
        <v>116976</v>
      </c>
      <c r="S185" s="320">
        <f t="shared" si="145"/>
        <v>-9.569788566348425E-2</v>
      </c>
      <c r="T185" s="134">
        <v>99463</v>
      </c>
      <c r="U185" s="320">
        <f t="shared" si="145"/>
        <v>1.637015767261718E-2</v>
      </c>
      <c r="V185" s="133">
        <v>72659</v>
      </c>
      <c r="W185" s="320">
        <f t="shared" si="145"/>
        <v>-3.7654631665386296E-2</v>
      </c>
      <c r="X185" s="133">
        <v>74964</v>
      </c>
      <c r="Y185" s="320">
        <f t="shared" si="122"/>
        <v>9.2435260343043613E-2</v>
      </c>
      <c r="Z185" s="133">
        <v>33588</v>
      </c>
      <c r="AA185" s="320">
        <f t="shared" si="135"/>
        <v>4.0355125100888234E-3</v>
      </c>
      <c r="AB185" s="134"/>
      <c r="AC185" s="320"/>
      <c r="AD185" s="310"/>
      <c r="AE185" s="311"/>
      <c r="AF185" s="133">
        <v>16661</v>
      </c>
      <c r="AG185" s="278">
        <f t="shared" si="138"/>
        <v>0.42951522951522958</v>
      </c>
      <c r="AH185" s="285"/>
      <c r="AI185" s="60"/>
      <c r="AJ185" s="394">
        <v>8084</v>
      </c>
      <c r="AK185" s="419">
        <f>(AJ185/AJ173-1)</f>
        <v>4.7964739434793957E-2</v>
      </c>
      <c r="AL185" s="133">
        <v>14435</v>
      </c>
      <c r="AM185" s="278">
        <f>AL185/AL173-1</f>
        <v>0.68024676987545107</v>
      </c>
      <c r="AN185" s="133"/>
      <c r="AO185" s="320"/>
      <c r="AP185" s="133">
        <v>3069</v>
      </c>
      <c r="AQ185" s="320">
        <f t="shared" si="139"/>
        <v>2.7108433734939652E-2</v>
      </c>
      <c r="AR185" s="133">
        <v>2140</v>
      </c>
      <c r="AS185" s="320">
        <f t="shared" si="133"/>
        <v>-0.1415964701163257</v>
      </c>
      <c r="AT185" s="175"/>
      <c r="AU185" s="159"/>
      <c r="AV185" s="133"/>
      <c r="AW185" s="320"/>
      <c r="AX185" s="332"/>
      <c r="AY185" s="320"/>
      <c r="AZ185" s="133"/>
      <c r="BA185" s="320"/>
      <c r="BB185" s="133"/>
      <c r="BC185" s="320"/>
      <c r="BD185" s="103"/>
      <c r="BE185" s="103"/>
      <c r="BF185" s="103"/>
      <c r="BG185" s="103"/>
      <c r="BH185" s="103"/>
      <c r="BI185" s="103"/>
      <c r="BJ185" s="103"/>
      <c r="BK185" s="103"/>
      <c r="BL185" s="103"/>
      <c r="BM185" s="103"/>
      <c r="BN185" s="103"/>
      <c r="BO185" s="103"/>
      <c r="BP185" s="103"/>
    </row>
    <row r="186" spans="1:68" s="132" customFormat="1">
      <c r="A186" s="414"/>
      <c r="B186" s="67" t="s">
        <v>35</v>
      </c>
      <c r="C186" s="243">
        <v>2617946</v>
      </c>
      <c r="D186" s="320">
        <f t="shared" si="150"/>
        <v>0.13281514697692653</v>
      </c>
      <c r="E186" s="142"/>
      <c r="F186" s="316">
        <v>715804</v>
      </c>
      <c r="G186" s="320">
        <f t="shared" si="151"/>
        <v>1.0568699369492229E-2</v>
      </c>
      <c r="H186" s="133"/>
      <c r="I186" s="320"/>
      <c r="J186" s="133">
        <v>383205</v>
      </c>
      <c r="K186" s="320">
        <f t="shared" si="148"/>
        <v>0.26307306413176401</v>
      </c>
      <c r="L186" s="133">
        <v>184406</v>
      </c>
      <c r="M186" s="320">
        <f t="shared" si="147"/>
        <v>0.151472388041062</v>
      </c>
      <c r="N186" s="134">
        <v>180890</v>
      </c>
      <c r="O186" s="320">
        <f t="shared" si="125"/>
        <v>0.15544057998786376</v>
      </c>
      <c r="P186" s="133">
        <v>143804</v>
      </c>
      <c r="Q186" s="320">
        <f t="shared" si="128"/>
        <v>0.17231203176078336</v>
      </c>
      <c r="R186" s="133">
        <v>114425</v>
      </c>
      <c r="S186" s="320">
        <f t="shared" si="145"/>
        <v>0.23682646057396095</v>
      </c>
      <c r="T186" s="134">
        <v>86179</v>
      </c>
      <c r="U186" s="320">
        <f t="shared" si="145"/>
        <v>0.20306283416860937</v>
      </c>
      <c r="V186" s="133">
        <v>62238</v>
      </c>
      <c r="W186" s="320">
        <f t="shared" si="145"/>
        <v>0.17074547130415163</v>
      </c>
      <c r="X186" s="133">
        <v>64366</v>
      </c>
      <c r="Y186" s="320">
        <f t="shared" si="122"/>
        <v>0.14781461205128665</v>
      </c>
      <c r="Z186" s="133">
        <v>31814</v>
      </c>
      <c r="AA186" s="320">
        <f t="shared" si="135"/>
        <v>8.3546200742481425E-2</v>
      </c>
      <c r="AB186" s="134"/>
      <c r="AC186" s="320"/>
      <c r="AD186" s="310"/>
      <c r="AE186" s="311"/>
      <c r="AF186" s="133">
        <v>15147</v>
      </c>
      <c r="AG186" s="320">
        <f t="shared" si="138"/>
        <v>0.61155442068305144</v>
      </c>
      <c r="AH186" s="285"/>
      <c r="AI186" s="60"/>
      <c r="AJ186" s="394"/>
      <c r="AK186" s="420"/>
      <c r="AL186" s="133">
        <v>12266</v>
      </c>
      <c r="AM186" s="320">
        <f>AL186/AL174-1</f>
        <v>1.2241160471441521</v>
      </c>
      <c r="AN186" s="133"/>
      <c r="AO186" s="320"/>
      <c r="AP186" s="133">
        <v>2582</v>
      </c>
      <c r="AQ186" s="320">
        <f t="shared" si="139"/>
        <v>0.24254090471607315</v>
      </c>
      <c r="AR186" s="133">
        <v>1606</v>
      </c>
      <c r="AS186" s="320">
        <f t="shared" si="133"/>
        <v>0.18175128771155258</v>
      </c>
      <c r="AT186" s="175"/>
      <c r="AU186" s="159"/>
      <c r="AV186" s="133"/>
      <c r="AW186" s="320"/>
      <c r="AX186" s="332"/>
      <c r="AY186" s="320"/>
      <c r="AZ186" s="133"/>
      <c r="BA186" s="320"/>
      <c r="BB186" s="133"/>
      <c r="BC186" s="320"/>
      <c r="BD186" s="103"/>
      <c r="BE186" s="103"/>
      <c r="BF186" s="103"/>
      <c r="BG186" s="103"/>
      <c r="BH186" s="103"/>
      <c r="BI186" s="103"/>
      <c r="BJ186" s="103"/>
      <c r="BK186" s="103"/>
      <c r="BL186" s="103"/>
      <c r="BM186" s="103"/>
      <c r="BN186" s="103"/>
      <c r="BO186" s="103"/>
      <c r="BP186" s="103"/>
    </row>
    <row r="187" spans="1:68" s="155" customFormat="1">
      <c r="A187" s="414"/>
      <c r="B187" s="67" t="s">
        <v>299</v>
      </c>
      <c r="C187" s="243">
        <v>2334153</v>
      </c>
      <c r="D187" s="320">
        <f t="shared" si="150"/>
        <v>3.6220042484900627E-2</v>
      </c>
      <c r="E187" s="142"/>
      <c r="F187" s="316">
        <v>585586</v>
      </c>
      <c r="G187" s="320">
        <f t="shared" si="151"/>
        <v>-5.4280066408697758E-2</v>
      </c>
      <c r="H187" s="133"/>
      <c r="I187" s="320"/>
      <c r="J187" s="133">
        <v>335612</v>
      </c>
      <c r="K187" s="320">
        <f t="shared" si="148"/>
        <v>0.23044321502289589</v>
      </c>
      <c r="L187" s="133">
        <v>144524</v>
      </c>
      <c r="M187" s="320">
        <f t="shared" si="147"/>
        <v>6.1262565787640888E-3</v>
      </c>
      <c r="N187" s="134">
        <v>158794</v>
      </c>
      <c r="O187" s="320">
        <f t="shared" si="125"/>
        <v>0.29747440496131117</v>
      </c>
      <c r="P187" s="133">
        <v>136225</v>
      </c>
      <c r="Q187" s="320">
        <f t="shared" si="128"/>
        <v>7.0437918922529263E-2</v>
      </c>
      <c r="R187" s="133">
        <v>94907</v>
      </c>
      <c r="S187" s="320">
        <f t="shared" si="145"/>
        <v>0.21067200734768865</v>
      </c>
      <c r="T187" s="134">
        <v>76409</v>
      </c>
      <c r="U187" s="320">
        <f t="shared" si="145"/>
        <v>8.2510448395551439E-2</v>
      </c>
      <c r="V187" s="133">
        <v>47168</v>
      </c>
      <c r="W187" s="320">
        <f t="shared" si="145"/>
        <v>-3.987623913530236E-2</v>
      </c>
      <c r="X187" s="133">
        <v>47497</v>
      </c>
      <c r="Y187" s="320">
        <f t="shared" si="122"/>
        <v>0.12121712855861388</v>
      </c>
      <c r="Z187" s="133">
        <v>26954</v>
      </c>
      <c r="AA187" s="320">
        <f t="shared" si="135"/>
        <v>6.4702164638963611E-2</v>
      </c>
      <c r="AB187" s="134"/>
      <c r="AC187" s="320"/>
      <c r="AD187" s="310"/>
      <c r="AE187" s="311"/>
      <c r="AF187" s="133">
        <v>16326</v>
      </c>
      <c r="AG187" s="320">
        <f t="shared" si="138"/>
        <v>0.44785384888258251</v>
      </c>
      <c r="AH187" s="285"/>
      <c r="AI187" s="60"/>
      <c r="AJ187" s="394"/>
      <c r="AK187" s="420"/>
      <c r="AL187" s="133">
        <v>10947</v>
      </c>
      <c r="AM187" s="320">
        <f>AL187/AL175-1</f>
        <v>0.90448851774530281</v>
      </c>
      <c r="AN187" s="133"/>
      <c r="AO187" s="320"/>
      <c r="AP187" s="133">
        <v>2505</v>
      </c>
      <c r="AQ187" s="320">
        <f t="shared" si="139"/>
        <v>-5.9331580923770222E-2</v>
      </c>
      <c r="AR187" s="133">
        <v>1214</v>
      </c>
      <c r="AS187" s="320">
        <f t="shared" si="133"/>
        <v>-0.1316165951359084</v>
      </c>
      <c r="AT187" s="175"/>
      <c r="AU187" s="159"/>
      <c r="AV187" s="133"/>
      <c r="AW187" s="320"/>
      <c r="AX187" s="332"/>
      <c r="AY187" s="320"/>
      <c r="AZ187" s="133"/>
      <c r="BA187" s="320"/>
      <c r="BB187" s="133"/>
      <c r="BC187" s="320"/>
      <c r="BD187" s="258"/>
      <c r="BE187" s="258"/>
      <c r="BF187" s="258"/>
      <c r="BG187" s="258"/>
      <c r="BH187" s="258"/>
      <c r="BI187" s="258"/>
      <c r="BJ187" s="258"/>
      <c r="BK187" s="258"/>
      <c r="BL187" s="258"/>
      <c r="BM187" s="258"/>
      <c r="BN187" s="258"/>
      <c r="BO187" s="258"/>
      <c r="BP187" s="258"/>
    </row>
    <row r="188" spans="1:68" s="155" customFormat="1">
      <c r="A188" s="414"/>
      <c r="B188" s="67" t="s">
        <v>13</v>
      </c>
      <c r="C188" s="243">
        <v>2246417</v>
      </c>
      <c r="D188" s="320">
        <f t="shared" si="150"/>
        <v>7.2715451529010711E-3</v>
      </c>
      <c r="E188" s="142"/>
      <c r="F188" s="316">
        <v>566624</v>
      </c>
      <c r="G188" s="320">
        <f t="shared" si="151"/>
        <v>-0.11260205192295347</v>
      </c>
      <c r="H188" s="133"/>
      <c r="I188" s="320"/>
      <c r="J188" s="133">
        <v>338085</v>
      </c>
      <c r="K188" s="320">
        <f t="shared" si="148"/>
        <v>0.20150327842635529</v>
      </c>
      <c r="L188" s="133">
        <v>118145</v>
      </c>
      <c r="M188" s="320">
        <f t="shared" si="147"/>
        <v>1.963407266764472E-2</v>
      </c>
      <c r="N188" s="134">
        <v>130707</v>
      </c>
      <c r="O188" s="320">
        <f t="shared" si="125"/>
        <v>0.13684952119193206</v>
      </c>
      <c r="P188" s="133">
        <v>97710</v>
      </c>
      <c r="Q188" s="320">
        <f t="shared" si="128"/>
        <v>-8.2759138614047267E-2</v>
      </c>
      <c r="R188" s="133">
        <v>80214</v>
      </c>
      <c r="S188" s="320">
        <f t="shared" si="145"/>
        <v>0.20522875816993458</v>
      </c>
      <c r="T188" s="134">
        <v>61573</v>
      </c>
      <c r="U188" s="320">
        <f t="shared" si="145"/>
        <v>7.6424573691618036E-3</v>
      </c>
      <c r="V188" s="133">
        <v>39464</v>
      </c>
      <c r="W188" s="320">
        <f t="shared" si="145"/>
        <v>-0.11416386083052754</v>
      </c>
      <c r="X188" s="133">
        <v>39966</v>
      </c>
      <c r="Y188" s="320">
        <f t="shared" si="122"/>
        <v>8.9466797513902518E-2</v>
      </c>
      <c r="Z188" s="133">
        <v>26605</v>
      </c>
      <c r="AA188" s="320">
        <f t="shared" si="135"/>
        <v>1.0912101143889519E-3</v>
      </c>
      <c r="AB188" s="134"/>
      <c r="AC188" s="320"/>
      <c r="AD188" s="310"/>
      <c r="AE188" s="311"/>
      <c r="AF188" s="133">
        <v>16641</v>
      </c>
      <c r="AG188" s="320">
        <f t="shared" si="138"/>
        <v>0.2266696152145069</v>
      </c>
      <c r="AH188" s="285"/>
      <c r="AI188" s="60"/>
      <c r="AJ188" s="394">
        <v>21797</v>
      </c>
      <c r="AK188" s="420">
        <f>(AJ188/AJ176-1)</f>
        <v>7.2106635187644486E-2</v>
      </c>
      <c r="AL188" s="133">
        <v>7596</v>
      </c>
      <c r="AM188" s="320">
        <f t="shared" ref="AM188:AM194" si="152">AL188/AL176-1</f>
        <v>0.8788028691565668</v>
      </c>
      <c r="AN188" s="133"/>
      <c r="AO188" s="320"/>
      <c r="AP188" s="133">
        <v>3103</v>
      </c>
      <c r="AQ188" s="320">
        <f t="shared" si="139"/>
        <v>3.1582446808510634E-2</v>
      </c>
      <c r="AR188" s="133">
        <v>677</v>
      </c>
      <c r="AS188" s="320">
        <f t="shared" si="133"/>
        <v>-0.17939393939393944</v>
      </c>
      <c r="AT188" s="175"/>
      <c r="AU188" s="159"/>
      <c r="AV188" s="133"/>
      <c r="AW188" s="320"/>
      <c r="AX188" s="332"/>
      <c r="AY188" s="320"/>
      <c r="AZ188" s="133"/>
      <c r="BA188" s="320"/>
      <c r="BB188" s="133"/>
      <c r="BC188" s="320"/>
      <c r="BD188" s="258"/>
      <c r="BE188" s="258"/>
      <c r="BF188" s="258"/>
      <c r="BG188" s="258"/>
      <c r="BH188" s="258"/>
      <c r="BI188" s="258"/>
      <c r="BJ188" s="258"/>
      <c r="BK188" s="258"/>
      <c r="BL188" s="258"/>
      <c r="BM188" s="258"/>
      <c r="BN188" s="258"/>
      <c r="BO188" s="258"/>
      <c r="BP188" s="258"/>
    </row>
    <row r="189" spans="1:68" s="155" customFormat="1">
      <c r="A189" s="414"/>
      <c r="B189" s="67" t="s">
        <v>14</v>
      </c>
      <c r="C189" s="243">
        <v>2401204</v>
      </c>
      <c r="D189" s="320">
        <f t="shared" si="150"/>
        <v>2.9867921331809377E-2</v>
      </c>
      <c r="E189" s="142"/>
      <c r="F189" s="316">
        <v>603394</v>
      </c>
      <c r="G189" s="320">
        <f t="shared" si="151"/>
        <v>-5.7719546189223148E-2</v>
      </c>
      <c r="H189" s="133"/>
      <c r="I189" s="320"/>
      <c r="J189" s="133">
        <v>318326</v>
      </c>
      <c r="K189" s="320">
        <f t="shared" si="148"/>
        <v>0.18818703365695066</v>
      </c>
      <c r="L189" s="133">
        <v>111911</v>
      </c>
      <c r="M189" s="320">
        <f t="shared" si="147"/>
        <v>-8.781096149457146E-2</v>
      </c>
      <c r="N189" s="134">
        <v>138239</v>
      </c>
      <c r="O189" s="320">
        <f t="shared" si="125"/>
        <v>0.21809354292964889</v>
      </c>
      <c r="P189" s="133">
        <v>106017</v>
      </c>
      <c r="Q189" s="320">
        <f t="shared" si="128"/>
        <v>-5.1200128872899153E-2</v>
      </c>
      <c r="R189" s="133">
        <v>80273</v>
      </c>
      <c r="S189" s="320">
        <f t="shared" ref="S189:S193" si="153">R189/R177-1</f>
        <v>5.0845016952702604E-2</v>
      </c>
      <c r="T189" s="134">
        <v>65763</v>
      </c>
      <c r="U189" s="320">
        <f t="shared" si="145"/>
        <v>1.204986149584486E-2</v>
      </c>
      <c r="V189" s="133">
        <v>43557</v>
      </c>
      <c r="W189" s="320">
        <f t="shared" si="145"/>
        <v>-6.7701198630137016E-2</v>
      </c>
      <c r="X189" s="133">
        <v>43894</v>
      </c>
      <c r="Y189" s="320">
        <f t="shared" si="122"/>
        <v>4.946802151823082E-2</v>
      </c>
      <c r="Z189" s="133">
        <v>26825</v>
      </c>
      <c r="AA189" s="320">
        <f t="shared" si="135"/>
        <v>-6.8123393316195324E-2</v>
      </c>
      <c r="AB189" s="134"/>
      <c r="AC189" s="320"/>
      <c r="AD189" s="310"/>
      <c r="AE189" s="311"/>
      <c r="AF189" s="133">
        <v>19091</v>
      </c>
      <c r="AG189" s="320">
        <f t="shared" si="138"/>
        <v>0.43411959134615374</v>
      </c>
      <c r="AH189" s="285"/>
      <c r="AI189" s="60"/>
      <c r="AJ189" s="394"/>
      <c r="AK189" s="420"/>
      <c r="AL189" s="133">
        <v>6789</v>
      </c>
      <c r="AM189" s="320">
        <f t="shared" si="152"/>
        <v>0.61989978525411593</v>
      </c>
      <c r="AN189" s="133"/>
      <c r="AO189" s="320"/>
      <c r="AP189" s="133">
        <v>2875</v>
      </c>
      <c r="AQ189" s="320">
        <f t="shared" si="139"/>
        <v>8.6135247449943275E-2</v>
      </c>
      <c r="AR189" s="133">
        <v>334</v>
      </c>
      <c r="AS189" s="320">
        <f t="shared" si="133"/>
        <v>-0.62556053811659185</v>
      </c>
      <c r="AT189" s="175"/>
      <c r="AU189" s="159"/>
      <c r="AV189" s="133"/>
      <c r="AW189" s="320"/>
      <c r="AX189" s="332"/>
      <c r="AY189" s="320"/>
      <c r="AZ189" s="133"/>
      <c r="BA189" s="320"/>
      <c r="BB189" s="133"/>
      <c r="BC189" s="320"/>
      <c r="BD189" s="258"/>
      <c r="BE189" s="258"/>
      <c r="BF189" s="258"/>
      <c r="BG189" s="258"/>
      <c r="BH189" s="258"/>
      <c r="BI189" s="258"/>
      <c r="BJ189" s="258"/>
      <c r="BK189" s="258"/>
      <c r="BL189" s="258"/>
      <c r="BM189" s="258"/>
      <c r="BN189" s="258"/>
      <c r="BO189" s="258"/>
      <c r="BP189" s="258"/>
    </row>
    <row r="190" spans="1:68" s="132" customFormat="1">
      <c r="A190" s="414"/>
      <c r="B190" s="67" t="s">
        <v>316</v>
      </c>
      <c r="C190" s="243">
        <v>2495798</v>
      </c>
      <c r="D190" s="320">
        <f t="shared" si="150"/>
        <v>7.3929877374476538E-2</v>
      </c>
      <c r="E190" s="142"/>
      <c r="F190" s="316">
        <v>611867</v>
      </c>
      <c r="G190" s="320">
        <f t="shared" si="151"/>
        <v>9.4116754267010716E-3</v>
      </c>
      <c r="H190" s="133"/>
      <c r="I190" s="320"/>
      <c r="J190" s="133">
        <v>314397</v>
      </c>
      <c r="K190" s="320">
        <f t="shared" si="148"/>
        <v>0.15651761278361431</v>
      </c>
      <c r="L190" s="133">
        <v>140243</v>
      </c>
      <c r="M190" s="320">
        <f t="shared" si="147"/>
        <v>-9.317472202992283E-3</v>
      </c>
      <c r="N190" s="134">
        <v>157495</v>
      </c>
      <c r="O190" s="320">
        <f t="shared" si="125"/>
        <v>0.4107398781798639</v>
      </c>
      <c r="P190" s="133">
        <v>92229</v>
      </c>
      <c r="Q190" s="320">
        <f t="shared" si="128"/>
        <v>-4.1876168709744421E-2</v>
      </c>
      <c r="R190" s="133">
        <v>68770</v>
      </c>
      <c r="S190" s="320">
        <f t="shared" si="153"/>
        <v>6.72605375876838E-2</v>
      </c>
      <c r="T190" s="134">
        <v>60753</v>
      </c>
      <c r="U190" s="320">
        <f t="shared" si="145"/>
        <v>5.1326422897883583E-2</v>
      </c>
      <c r="V190" s="133">
        <v>45694</v>
      </c>
      <c r="W190" s="320">
        <f t="shared" si="145"/>
        <v>8.1412024269167382E-3</v>
      </c>
      <c r="X190" s="133">
        <v>53265</v>
      </c>
      <c r="Y190" s="320">
        <f t="shared" si="122"/>
        <v>0.1464700817907878</v>
      </c>
      <c r="Z190" s="133">
        <v>30055</v>
      </c>
      <c r="AA190" s="320">
        <f t="shared" si="135"/>
        <v>0.16722979533185756</v>
      </c>
      <c r="AB190" s="134"/>
      <c r="AC190" s="320"/>
      <c r="AD190" s="310"/>
      <c r="AE190" s="311"/>
      <c r="AF190" s="133">
        <v>17996</v>
      </c>
      <c r="AG190" s="320">
        <f t="shared" si="138"/>
        <v>0.34338608539862636</v>
      </c>
      <c r="AH190" s="285"/>
      <c r="AI190" s="60"/>
      <c r="AJ190" s="394"/>
      <c r="AK190" s="420"/>
      <c r="AL190" s="133">
        <v>7535</v>
      </c>
      <c r="AM190" s="320">
        <f t="shared" si="152"/>
        <v>0.77085781433607514</v>
      </c>
      <c r="AN190" s="133"/>
      <c r="AO190" s="320"/>
      <c r="AP190" s="133">
        <v>3224</v>
      </c>
      <c r="AQ190" s="320">
        <f t="shared" si="139"/>
        <v>0.27380482022915853</v>
      </c>
      <c r="AR190" s="133">
        <v>623</v>
      </c>
      <c r="AS190" s="320">
        <f t="shared" si="133"/>
        <v>-0.35306334371754933</v>
      </c>
      <c r="AT190" s="175"/>
      <c r="AU190" s="159"/>
      <c r="AV190" s="133"/>
      <c r="AW190" s="320"/>
      <c r="AX190" s="332"/>
      <c r="AY190" s="320"/>
      <c r="AZ190" s="133"/>
      <c r="BA190" s="320"/>
      <c r="BB190" s="133"/>
      <c r="BC190" s="320"/>
      <c r="BD190" s="103"/>
      <c r="BE190" s="103"/>
      <c r="BF190" s="103"/>
      <c r="BG190" s="103"/>
      <c r="BH190" s="103"/>
      <c r="BI190" s="103"/>
      <c r="BJ190" s="103"/>
      <c r="BK190" s="103"/>
      <c r="BL190" s="103"/>
      <c r="BM190" s="103"/>
      <c r="BN190" s="103"/>
      <c r="BO190" s="103"/>
      <c r="BP190" s="103"/>
    </row>
    <row r="191" spans="1:68" s="132" customFormat="1">
      <c r="A191" s="414"/>
      <c r="B191" s="67" t="s">
        <v>317</v>
      </c>
      <c r="C191" s="243">
        <v>2642585</v>
      </c>
      <c r="D191" s="320">
        <f t="shared" si="150"/>
        <v>5.9026240162994625E-2</v>
      </c>
      <c r="E191" s="142"/>
      <c r="F191" s="316">
        <v>561675</v>
      </c>
      <c r="G191" s="320">
        <f t="shared" si="151"/>
        <v>-7.6121015933797498E-2</v>
      </c>
      <c r="H191" s="133"/>
      <c r="I191" s="320"/>
      <c r="J191" s="133">
        <v>321493</v>
      </c>
      <c r="K191" s="320">
        <f t="shared" si="148"/>
        <v>0.27376424349038819</v>
      </c>
      <c r="L191" s="133">
        <v>166107</v>
      </c>
      <c r="M191" s="320">
        <f t="shared" si="147"/>
        <v>8.1968174149801731E-2</v>
      </c>
      <c r="N191" s="134">
        <v>167249</v>
      </c>
      <c r="O191" s="320">
        <f t="shared" si="125"/>
        <v>0.31495400581806754</v>
      </c>
      <c r="P191" s="133">
        <v>78210</v>
      </c>
      <c r="Q191" s="320">
        <f t="shared" si="128"/>
        <v>-0.20820847169352874</v>
      </c>
      <c r="R191" s="133">
        <v>72797</v>
      </c>
      <c r="S191" s="320">
        <f t="shared" si="153"/>
        <v>0.16111075666709196</v>
      </c>
      <c r="T191" s="134">
        <v>55372</v>
      </c>
      <c r="U191" s="320">
        <f t="shared" si="145"/>
        <v>-6.8611125128256845E-2</v>
      </c>
      <c r="V191" s="133">
        <v>59102</v>
      </c>
      <c r="W191" s="320">
        <f t="shared" si="145"/>
        <v>2.2119225913563856E-2</v>
      </c>
      <c r="X191" s="133">
        <v>69225</v>
      </c>
      <c r="Y191" s="320">
        <f>X191/X179-1</f>
        <v>7.3322376581493431E-2</v>
      </c>
      <c r="Z191" s="133">
        <v>39759</v>
      </c>
      <c r="AA191" s="320">
        <f t="shared" si="135"/>
        <v>6.9537849034271293E-2</v>
      </c>
      <c r="AB191" s="134"/>
      <c r="AC191" s="320"/>
      <c r="AD191" s="310"/>
      <c r="AE191" s="311"/>
      <c r="AF191" s="133">
        <v>20158</v>
      </c>
      <c r="AG191" s="320">
        <f t="shared" si="138"/>
        <v>0.3764424718333903</v>
      </c>
      <c r="AH191" s="285"/>
      <c r="AI191" s="60"/>
      <c r="AJ191" s="394"/>
      <c r="AK191" s="420"/>
      <c r="AL191" s="133">
        <v>8305</v>
      </c>
      <c r="AM191" s="320">
        <f t="shared" si="152"/>
        <v>0.52357365620986984</v>
      </c>
      <c r="AN191" s="133"/>
      <c r="AO191" s="320"/>
      <c r="AP191" s="133">
        <v>2522</v>
      </c>
      <c r="AQ191" s="320">
        <f t="shared" si="139"/>
        <v>1.8167137666531996E-2</v>
      </c>
      <c r="AR191" s="133">
        <v>647</v>
      </c>
      <c r="AS191" s="320">
        <f t="shared" si="133"/>
        <v>-0.55193905817174516</v>
      </c>
      <c r="AT191" s="175"/>
      <c r="AU191" s="159"/>
      <c r="AV191" s="133"/>
      <c r="AW191" s="320"/>
      <c r="AX191" s="332"/>
      <c r="AY191" s="320"/>
      <c r="AZ191" s="133"/>
      <c r="BA191" s="320"/>
      <c r="BB191" s="133"/>
      <c r="BC191" s="320"/>
      <c r="BD191" s="103"/>
      <c r="BE191" s="103"/>
      <c r="BF191" s="103"/>
      <c r="BG191" s="103"/>
      <c r="BH191" s="103"/>
      <c r="BI191" s="103"/>
      <c r="BJ191" s="103"/>
      <c r="BK191" s="103"/>
      <c r="BL191" s="103"/>
      <c r="BM191" s="103"/>
      <c r="BN191" s="103"/>
      <c r="BO191" s="103"/>
      <c r="BP191" s="103"/>
    </row>
    <row r="192" spans="1:68" s="132" customFormat="1">
      <c r="A192" s="414"/>
      <c r="B192" s="67" t="s">
        <v>336</v>
      </c>
      <c r="C192" s="243">
        <v>2427634</v>
      </c>
      <c r="D192" s="320">
        <f t="shared" si="150"/>
        <v>-3.659965236163909E-2</v>
      </c>
      <c r="E192" s="142"/>
      <c r="F192" s="316">
        <v>308730</v>
      </c>
      <c r="G192" s="320">
        <f t="shared" si="151"/>
        <v>-0.48020089537512989</v>
      </c>
      <c r="H192" s="133"/>
      <c r="I192" s="320"/>
      <c r="J192" s="133">
        <v>401038</v>
      </c>
      <c r="K192" s="320">
        <f t="shared" si="148"/>
        <v>0.25045367523712714</v>
      </c>
      <c r="L192" s="133">
        <v>180418</v>
      </c>
      <c r="M192" s="320">
        <f t="shared" si="147"/>
        <v>9.919152902758066E-2</v>
      </c>
      <c r="N192" s="134">
        <v>185334</v>
      </c>
      <c r="O192" s="320">
        <f>N192/N180-1</f>
        <v>0.42856922626296878</v>
      </c>
      <c r="P192" s="133">
        <v>72166</v>
      </c>
      <c r="Q192" s="320">
        <v>-0.3611310298426863</v>
      </c>
      <c r="R192" s="133">
        <v>93694</v>
      </c>
      <c r="S192" s="320">
        <f t="shared" si="153"/>
        <v>0.30760749724366043</v>
      </c>
      <c r="T192" s="134">
        <v>62731</v>
      </c>
      <c r="U192" s="320">
        <f t="shared" si="145"/>
        <v>-5.0278568400654033E-2</v>
      </c>
      <c r="V192" s="133">
        <v>65629</v>
      </c>
      <c r="W192" s="320">
        <f>V192/V180-1</f>
        <v>4.624728988649407E-2</v>
      </c>
      <c r="X192" s="133">
        <v>65245</v>
      </c>
      <c r="Y192" s="320">
        <f t="shared" si="122"/>
        <v>6.5676858748203282E-2</v>
      </c>
      <c r="Z192" s="133">
        <v>39184</v>
      </c>
      <c r="AA192" s="320">
        <f>Z192/Z180-1</f>
        <v>9.0838228334400473E-2</v>
      </c>
      <c r="AB192" s="134"/>
      <c r="AC192" s="320"/>
      <c r="AD192" s="310"/>
      <c r="AE192" s="311"/>
      <c r="AF192" s="133">
        <v>17818</v>
      </c>
      <c r="AG192" s="320">
        <f>AF192/AF180-1</f>
        <v>0.1522990364094936</v>
      </c>
      <c r="AH192" s="285"/>
      <c r="AI192" s="60"/>
      <c r="AJ192" s="394"/>
      <c r="AK192" s="420"/>
      <c r="AL192" s="133">
        <v>7616</v>
      </c>
      <c r="AM192" s="320">
        <f t="shared" si="152"/>
        <v>0.60641214933558318</v>
      </c>
      <c r="AN192" s="133"/>
      <c r="AO192" s="320"/>
      <c r="AP192" s="133">
        <v>2308</v>
      </c>
      <c r="AQ192" s="320">
        <f t="shared" si="139"/>
        <v>6.114942528735634E-2</v>
      </c>
      <c r="AR192" s="133">
        <v>799</v>
      </c>
      <c r="AS192" s="320">
        <f t="shared" si="133"/>
        <v>-0.49526216045483262</v>
      </c>
      <c r="AT192" s="175"/>
      <c r="AU192" s="159"/>
      <c r="AV192" s="133"/>
      <c r="AW192" s="320"/>
      <c r="AX192" s="332"/>
      <c r="AY192" s="320"/>
      <c r="AZ192" s="133"/>
      <c r="BA192" s="320"/>
      <c r="BB192" s="133"/>
      <c r="BC192" s="320"/>
      <c r="BD192" s="103"/>
      <c r="BE192" s="103"/>
      <c r="BF192" s="103"/>
      <c r="BG192" s="103"/>
      <c r="BH192" s="103"/>
      <c r="BI192" s="103"/>
      <c r="BJ192" s="103"/>
      <c r="BK192" s="103"/>
      <c r="BL192" s="103"/>
      <c r="BM192" s="103"/>
      <c r="BN192" s="103"/>
      <c r="BO192" s="103"/>
      <c r="BP192" s="103"/>
    </row>
    <row r="193" spans="1:68" s="132" customFormat="1" ht="13.5" customHeight="1">
      <c r="A193" s="414"/>
      <c r="B193" s="67" t="s">
        <v>305</v>
      </c>
      <c r="C193" s="243">
        <v>2049830</v>
      </c>
      <c r="D193" s="320">
        <f t="shared" si="150"/>
        <v>-7.9041008987508099E-2</v>
      </c>
      <c r="E193" s="142"/>
      <c r="F193" s="316">
        <v>202252</v>
      </c>
      <c r="G193" s="320">
        <f t="shared" si="151"/>
        <v>-0.5784071556469953</v>
      </c>
      <c r="H193" s="133"/>
      <c r="I193" s="320"/>
      <c r="J193" s="133">
        <v>339560</v>
      </c>
      <c r="K193" s="320">
        <f>J193/J181-1</f>
        <v>0.49421999656764171</v>
      </c>
      <c r="L193" s="133">
        <v>145528</v>
      </c>
      <c r="M193" s="320">
        <f t="shared" si="147"/>
        <v>7.4134215110271295E-2</v>
      </c>
      <c r="N193" s="134">
        <v>152184</v>
      </c>
      <c r="O193" s="320">
        <f>N193/N181-1</f>
        <v>0.21517774441853788</v>
      </c>
      <c r="P193" s="133">
        <v>40684</v>
      </c>
      <c r="Q193" s="320">
        <f t="shared" ref="Q193:Q196" si="154">P193/P181-1</f>
        <v>-0.59364356415865127</v>
      </c>
      <c r="R193" s="133">
        <v>95639</v>
      </c>
      <c r="S193" s="320">
        <f t="shared" si="153"/>
        <v>0.23473669261654861</v>
      </c>
      <c r="T193" s="134">
        <v>41590</v>
      </c>
      <c r="U193" s="320">
        <f>T193/T181-1</f>
        <v>-0.285959550870446</v>
      </c>
      <c r="V193" s="133">
        <v>51657</v>
      </c>
      <c r="W193" s="320">
        <f>V193/V181-1</f>
        <v>8.2184606360246271E-2</v>
      </c>
      <c r="X193" s="133">
        <v>49658</v>
      </c>
      <c r="Y193" s="320">
        <f t="shared" si="122"/>
        <v>9.7293116782676048E-2</v>
      </c>
      <c r="Z193" s="133">
        <v>32799</v>
      </c>
      <c r="AA193" s="320">
        <f>Z193/Z181-1</f>
        <v>0.14806258531975214</v>
      </c>
      <c r="AB193" s="134"/>
      <c r="AC193" s="320"/>
      <c r="AD193" s="310"/>
      <c r="AE193" s="311"/>
      <c r="AF193" s="133">
        <v>20076</v>
      </c>
      <c r="AG193" s="320">
        <f>AF193/AF181-1</f>
        <v>0.40973246260796303</v>
      </c>
      <c r="AH193" s="285"/>
      <c r="AI193" s="60"/>
      <c r="AJ193" s="394"/>
      <c r="AK193" s="420"/>
      <c r="AL193" s="133">
        <v>7431</v>
      </c>
      <c r="AM193" s="320">
        <f t="shared" si="152"/>
        <v>0.96379492600422823</v>
      </c>
      <c r="AN193" s="133"/>
      <c r="AO193" s="320"/>
      <c r="AP193" s="133">
        <v>2815</v>
      </c>
      <c r="AQ193" s="320">
        <f>AP193/AP181-1</f>
        <v>9.7038191738113788E-2</v>
      </c>
      <c r="AR193" s="133">
        <v>745</v>
      </c>
      <c r="AS193" s="320">
        <f>AR193/AR181-1</f>
        <v>-0.23195876288659789</v>
      </c>
      <c r="AT193" s="175"/>
      <c r="AU193" s="159"/>
      <c r="AV193" s="133"/>
      <c r="AW193" s="320"/>
      <c r="AX193" s="332"/>
      <c r="AY193" s="320"/>
      <c r="AZ193" s="133"/>
      <c r="BA193" s="320"/>
      <c r="BB193" s="133"/>
      <c r="BC193" s="320"/>
      <c r="BD193" s="103"/>
      <c r="BE193" s="103"/>
      <c r="BF193" s="103"/>
      <c r="BG193" s="103"/>
      <c r="BH193" s="103"/>
      <c r="BI193" s="103"/>
      <c r="BJ193" s="103"/>
      <c r="BK193" s="103"/>
      <c r="BL193" s="103"/>
      <c r="BM193" s="103"/>
      <c r="BN193" s="103"/>
      <c r="BO193" s="103"/>
      <c r="BP193" s="103"/>
    </row>
    <row r="194" spans="1:68" s="155" customFormat="1" ht="13.5" customHeight="1">
      <c r="A194" s="414"/>
      <c r="B194" s="67" t="s">
        <v>27</v>
      </c>
      <c r="C194" s="243">
        <v>2153847</v>
      </c>
      <c r="D194" s="320">
        <f t="shared" si="150"/>
        <v>-8.2640224611521207E-2</v>
      </c>
      <c r="E194" s="142"/>
      <c r="F194" s="316">
        <v>197300</v>
      </c>
      <c r="G194" s="320">
        <f>F194/F182-1</f>
        <v>-0.65457232096586693</v>
      </c>
      <c r="H194" s="133"/>
      <c r="I194" s="320"/>
      <c r="J194" s="133">
        <v>361113</v>
      </c>
      <c r="K194" s="320">
        <f>J194/J182-1</f>
        <v>0.19015414429646338</v>
      </c>
      <c r="L194" s="133">
        <v>151047</v>
      </c>
      <c r="M194" s="320">
        <f t="shared" si="147"/>
        <v>0.14413943553151842</v>
      </c>
      <c r="N194" s="134">
        <v>158380</v>
      </c>
      <c r="O194" s="320">
        <f>N194/N182-1</f>
        <v>0.35270404154282398</v>
      </c>
      <c r="P194" s="133">
        <v>45591</v>
      </c>
      <c r="Q194" s="320">
        <f t="shared" si="154"/>
        <v>-0.59074506283662476</v>
      </c>
      <c r="R194" s="133">
        <v>125060</v>
      </c>
      <c r="S194" s="320">
        <f t="shared" si="145"/>
        <v>0.38915424432941603</v>
      </c>
      <c r="T194" s="134">
        <v>43322</v>
      </c>
      <c r="U194" s="320">
        <f t="shared" si="145"/>
        <v>-0.28084329349269588</v>
      </c>
      <c r="V194" s="133">
        <v>56589</v>
      </c>
      <c r="W194" s="320">
        <f>V194/V182-1</f>
        <v>4.9382487111968354E-2</v>
      </c>
      <c r="X194" s="133"/>
      <c r="Y194" s="320"/>
      <c r="Z194" s="133">
        <v>34903</v>
      </c>
      <c r="AA194" s="320">
        <f>Z194/Z182-1</f>
        <v>0.15252278430854571</v>
      </c>
      <c r="AB194" s="134"/>
      <c r="AC194" s="320"/>
      <c r="AD194" s="310"/>
      <c r="AE194" s="311"/>
      <c r="AF194" s="133">
        <v>9497</v>
      </c>
      <c r="AG194" s="320">
        <f>AF194/AF182-1</f>
        <v>-0.39651776069136435</v>
      </c>
      <c r="AH194" s="285"/>
      <c r="AI194" s="60"/>
      <c r="AJ194" s="394"/>
      <c r="AK194" s="420"/>
      <c r="AL194" s="133">
        <v>8949</v>
      </c>
      <c r="AM194" s="320">
        <f t="shared" si="152"/>
        <v>0.21358828315703815</v>
      </c>
      <c r="AN194" s="133"/>
      <c r="AO194" s="320"/>
      <c r="AP194" s="133">
        <v>4587</v>
      </c>
      <c r="AQ194" s="320">
        <f t="shared" si="139"/>
        <v>0.19890224777835863</v>
      </c>
      <c r="AR194" s="133">
        <v>962</v>
      </c>
      <c r="AS194" s="320">
        <f t="shared" si="133"/>
        <v>-9.7560975609756073E-2</v>
      </c>
      <c r="AT194" s="175"/>
      <c r="AU194" s="159"/>
      <c r="AV194" s="133"/>
      <c r="AW194" s="320"/>
      <c r="AX194" s="332"/>
      <c r="AY194" s="320"/>
      <c r="AZ194" s="133"/>
      <c r="BA194" s="320"/>
      <c r="BB194" s="133"/>
      <c r="BC194" s="320"/>
      <c r="BD194" s="258"/>
      <c r="BE194" s="258"/>
      <c r="BF194" s="258"/>
      <c r="BG194" s="258"/>
      <c r="BH194" s="258"/>
      <c r="BI194" s="258"/>
      <c r="BJ194" s="258"/>
      <c r="BK194" s="258"/>
      <c r="BL194" s="258"/>
      <c r="BM194" s="258"/>
      <c r="BN194" s="258"/>
      <c r="BO194" s="258"/>
      <c r="BP194" s="258"/>
    </row>
    <row r="195" spans="1:68" s="155" customFormat="1" ht="13.5" customHeight="1" thickBot="1">
      <c r="A195" s="414"/>
      <c r="B195" s="67" t="s">
        <v>45</v>
      </c>
      <c r="C195" s="243">
        <v>2090192</v>
      </c>
      <c r="D195" s="320">
        <f t="shared" si="150"/>
        <v>-8.956228956228951E-2</v>
      </c>
      <c r="E195" s="142"/>
      <c r="F195" s="316">
        <v>205000</v>
      </c>
      <c r="G195" s="320">
        <f>F195/F183-1</f>
        <v>-0.65148679134939214</v>
      </c>
      <c r="H195" s="133"/>
      <c r="I195" s="320"/>
      <c r="J195" s="133">
        <v>364260</v>
      </c>
      <c r="K195" s="320">
        <f>J195/J183-1</f>
        <v>0.24117063796293459</v>
      </c>
      <c r="L195" s="133">
        <v>155728</v>
      </c>
      <c r="M195" s="320">
        <f t="shared" si="147"/>
        <v>7.550416987467834E-3</v>
      </c>
      <c r="N195" s="134"/>
      <c r="O195" s="320"/>
      <c r="P195" s="133">
        <v>35402</v>
      </c>
      <c r="Q195" s="320">
        <f t="shared" si="154"/>
        <v>-0.7250394165572841</v>
      </c>
      <c r="R195" s="133">
        <v>139176</v>
      </c>
      <c r="S195" s="320">
        <f t="shared" si="145"/>
        <v>0.38646370863302182</v>
      </c>
      <c r="T195" s="134">
        <v>42968</v>
      </c>
      <c r="U195" s="320">
        <f t="shared" si="145"/>
        <v>-0.36517692250867995</v>
      </c>
      <c r="V195" s="133"/>
      <c r="W195" s="320"/>
      <c r="X195" s="133"/>
      <c r="Y195" s="320"/>
      <c r="Z195" s="133"/>
      <c r="AA195" s="320"/>
      <c r="AB195" s="134"/>
      <c r="AC195" s="320"/>
      <c r="AD195" s="310"/>
      <c r="AE195" s="311"/>
      <c r="AF195" s="133"/>
      <c r="AG195" s="320"/>
      <c r="AH195" s="285"/>
      <c r="AI195" s="60"/>
      <c r="AJ195" s="394"/>
      <c r="AK195" s="420"/>
      <c r="AL195" s="133"/>
      <c r="AM195" s="320"/>
      <c r="AN195" s="133"/>
      <c r="AO195" s="320"/>
      <c r="AP195" s="133"/>
      <c r="AQ195" s="320"/>
      <c r="AR195" s="133">
        <v>971</v>
      </c>
      <c r="AS195" s="320">
        <f t="shared" si="133"/>
        <v>-0.32756232686980613</v>
      </c>
      <c r="AT195" s="175"/>
      <c r="AU195" s="159"/>
      <c r="AV195" s="133"/>
      <c r="AW195" s="320"/>
      <c r="AX195" s="332"/>
      <c r="AY195" s="320"/>
      <c r="AZ195" s="133"/>
      <c r="BA195" s="320"/>
      <c r="BB195" s="133"/>
      <c r="BC195" s="320"/>
      <c r="BD195" s="258"/>
      <c r="BE195" s="258"/>
      <c r="BF195" s="258"/>
      <c r="BG195" s="258"/>
      <c r="BH195" s="258"/>
      <c r="BI195" s="258"/>
      <c r="BJ195" s="258"/>
      <c r="BK195" s="258"/>
      <c r="BL195" s="258"/>
      <c r="BM195" s="258"/>
      <c r="BN195" s="258"/>
      <c r="BO195" s="258"/>
      <c r="BP195" s="258"/>
    </row>
    <row r="196" spans="1:68" s="132" customFormat="1" ht="14.25" hidden="1" customHeight="1" thickBot="1">
      <c r="A196" s="432"/>
      <c r="B196" s="67" t="s">
        <v>43</v>
      </c>
      <c r="C196" s="243"/>
      <c r="D196" s="320"/>
      <c r="E196" s="142"/>
      <c r="F196" s="316"/>
      <c r="G196" s="320">
        <f t="shared" si="151"/>
        <v>-1</v>
      </c>
      <c r="H196" s="133"/>
      <c r="I196" s="320"/>
      <c r="J196" s="133"/>
      <c r="K196" s="320"/>
      <c r="L196" s="133"/>
      <c r="M196" s="320"/>
      <c r="N196" s="134"/>
      <c r="O196" s="320"/>
      <c r="P196" s="133"/>
      <c r="Q196" s="320">
        <f t="shared" si="154"/>
        <v>-1</v>
      </c>
      <c r="R196" s="133"/>
      <c r="S196" s="320"/>
      <c r="T196" s="134"/>
      <c r="U196" s="320"/>
      <c r="V196" s="133"/>
      <c r="W196" s="320"/>
      <c r="X196" s="133"/>
      <c r="Y196" s="320"/>
      <c r="Z196" s="133"/>
      <c r="AA196" s="320"/>
      <c r="AB196" s="134"/>
      <c r="AC196" s="320"/>
      <c r="AD196" s="310"/>
      <c r="AE196" s="311"/>
      <c r="AF196" s="133"/>
      <c r="AG196" s="320"/>
      <c r="AH196" s="285"/>
      <c r="AI196" s="60"/>
      <c r="AJ196" s="433"/>
      <c r="AK196" s="422"/>
      <c r="AL196" s="133"/>
      <c r="AM196" s="320"/>
      <c r="AN196" s="133"/>
      <c r="AO196" s="320"/>
      <c r="AP196" s="133"/>
      <c r="AQ196" s="320"/>
      <c r="AR196" s="133"/>
      <c r="AS196" s="320"/>
      <c r="AT196" s="175"/>
      <c r="AU196" s="159"/>
      <c r="AV196" s="133"/>
      <c r="AW196" s="320"/>
      <c r="AX196" s="332"/>
      <c r="AY196" s="320"/>
      <c r="AZ196" s="133"/>
      <c r="BA196" s="320"/>
      <c r="BB196" s="133"/>
      <c r="BC196" s="320"/>
      <c r="BD196" s="103"/>
      <c r="BE196" s="103"/>
      <c r="BF196" s="103"/>
      <c r="BG196" s="103"/>
      <c r="BH196" s="103"/>
      <c r="BI196" s="103"/>
      <c r="BJ196" s="103"/>
      <c r="BK196" s="103"/>
      <c r="BL196" s="103"/>
      <c r="BM196" s="103"/>
      <c r="BN196" s="103"/>
      <c r="BO196" s="103"/>
      <c r="BP196" s="103"/>
    </row>
    <row r="197" spans="1:68" s="102" customFormat="1" ht="16.5" customHeight="1">
      <c r="A197" s="325" t="s">
        <v>57</v>
      </c>
      <c r="B197" s="62" t="s">
        <v>7</v>
      </c>
      <c r="C197" s="64">
        <v>5508242</v>
      </c>
      <c r="D197" s="63">
        <v>0.26900000000000002</v>
      </c>
      <c r="E197" s="110"/>
      <c r="F197" s="181">
        <v>1064390</v>
      </c>
      <c r="G197" s="182">
        <v>0.129</v>
      </c>
      <c r="H197" s="181">
        <v>1344721</v>
      </c>
      <c r="I197" s="183" t="s">
        <v>8</v>
      </c>
      <c r="J197" s="184" t="s">
        <v>8</v>
      </c>
      <c r="K197" s="183" t="s">
        <v>8</v>
      </c>
      <c r="L197" s="181">
        <v>448207</v>
      </c>
      <c r="M197" s="183" t="s">
        <v>8</v>
      </c>
      <c r="N197" s="185" t="s">
        <v>40</v>
      </c>
      <c r="O197" s="183" t="s">
        <v>40</v>
      </c>
      <c r="P197" s="184" t="s">
        <v>8</v>
      </c>
      <c r="Q197" s="183" t="s">
        <v>8</v>
      </c>
      <c r="R197" s="181">
        <v>83729</v>
      </c>
      <c r="S197" s="183" t="s">
        <v>8</v>
      </c>
      <c r="T197" s="190" t="s">
        <v>8</v>
      </c>
      <c r="U197" s="183" t="s">
        <v>8</v>
      </c>
      <c r="V197" s="184" t="s">
        <v>8</v>
      </c>
      <c r="W197" s="183" t="s">
        <v>8</v>
      </c>
      <c r="X197" s="184" t="s">
        <v>8</v>
      </c>
      <c r="Y197" s="183" t="s">
        <v>8</v>
      </c>
      <c r="Z197" s="184">
        <v>181032</v>
      </c>
      <c r="AA197" s="187" t="s">
        <v>8</v>
      </c>
      <c r="AB197" s="186" t="s">
        <v>40</v>
      </c>
      <c r="AC197" s="183" t="s">
        <v>40</v>
      </c>
      <c r="AD197" s="184" t="s">
        <v>8</v>
      </c>
      <c r="AE197" s="183" t="s">
        <v>8</v>
      </c>
      <c r="AF197" s="184" t="s">
        <v>8</v>
      </c>
      <c r="AG197" s="183" t="s">
        <v>8</v>
      </c>
      <c r="AH197" s="184">
        <v>23411</v>
      </c>
      <c r="AI197" s="189" t="s">
        <v>8</v>
      </c>
      <c r="AJ197" s="184" t="s">
        <v>8</v>
      </c>
      <c r="AK197" s="183" t="s">
        <v>8</v>
      </c>
      <c r="AL197" s="184" t="s">
        <v>8</v>
      </c>
      <c r="AM197" s="183" t="s">
        <v>8</v>
      </c>
      <c r="AN197" s="184" t="s">
        <v>8</v>
      </c>
      <c r="AO197" s="183" t="s">
        <v>8</v>
      </c>
      <c r="AP197" s="184" t="s">
        <v>8</v>
      </c>
      <c r="AQ197" s="188" t="s">
        <v>8</v>
      </c>
      <c r="AR197" s="184" t="s">
        <v>8</v>
      </c>
      <c r="AS197" s="183" t="s">
        <v>8</v>
      </c>
      <c r="AT197" s="190">
        <v>171</v>
      </c>
      <c r="AU197" s="183" t="s">
        <v>8</v>
      </c>
      <c r="AV197" s="184" t="s">
        <v>8</v>
      </c>
      <c r="AW197" s="183" t="s">
        <v>8</v>
      </c>
      <c r="AX197" s="184" t="s">
        <v>8</v>
      </c>
      <c r="AY197" s="183" t="s">
        <v>8</v>
      </c>
      <c r="AZ197" s="184" t="s">
        <v>8</v>
      </c>
      <c r="BA197" s="183" t="s">
        <v>8</v>
      </c>
      <c r="BB197" s="184" t="s">
        <v>8</v>
      </c>
      <c r="BC197" s="183" t="s">
        <v>8</v>
      </c>
      <c r="BD197" s="245"/>
      <c r="BE197" s="245"/>
      <c r="BF197" s="245"/>
      <c r="BG197" s="245"/>
      <c r="BH197" s="245"/>
      <c r="BI197" s="245"/>
      <c r="BJ197" s="245"/>
      <c r="BK197" s="245"/>
      <c r="BL197" s="245"/>
      <c r="BM197" s="245"/>
      <c r="BN197" s="245"/>
      <c r="BO197" s="245"/>
      <c r="BP197" s="245"/>
    </row>
    <row r="198" spans="1:68" s="102" customFormat="1" ht="16.5" customHeight="1">
      <c r="A198" s="314" t="s">
        <v>39</v>
      </c>
      <c r="B198" s="40" t="s">
        <v>7</v>
      </c>
      <c r="C198" s="340">
        <v>6084476</v>
      </c>
      <c r="D198" s="328">
        <f t="shared" ref="D198:D206" si="155">C198/C197-1</f>
        <v>0.10461305077010041</v>
      </c>
      <c r="E198" s="110"/>
      <c r="F198" s="343">
        <v>1133971</v>
      </c>
      <c r="G198" s="47">
        <f t="shared" ref="G198:G209" si="156">F198/F197-1</f>
        <v>6.5371715254746832E-2</v>
      </c>
      <c r="H198" s="343">
        <v>1678836</v>
      </c>
      <c r="I198" s="47">
        <f t="shared" ref="I198:I209" si="157">H198/H197-1</f>
        <v>0.24846417955843636</v>
      </c>
      <c r="J198" s="332" t="s">
        <v>8</v>
      </c>
      <c r="K198" s="318" t="s">
        <v>8</v>
      </c>
      <c r="L198" s="343">
        <v>553441</v>
      </c>
      <c r="M198" s="47">
        <f t="shared" ref="M198:M209" si="158">L198/L197-1</f>
        <v>0.23478883640817738</v>
      </c>
      <c r="N198" s="191" t="s">
        <v>40</v>
      </c>
      <c r="O198" s="318" t="s">
        <v>40</v>
      </c>
      <c r="P198" s="332" t="s">
        <v>8</v>
      </c>
      <c r="Q198" s="318" t="s">
        <v>8</v>
      </c>
      <c r="R198" s="343">
        <v>85744</v>
      </c>
      <c r="S198" s="47">
        <f t="shared" ref="S198:S209" si="159">R198/R197-1</f>
        <v>2.406573588601324E-2</v>
      </c>
      <c r="T198" s="48">
        <v>48274</v>
      </c>
      <c r="U198" s="47">
        <v>6.4699999999999994E-2</v>
      </c>
      <c r="V198" s="332" t="s">
        <v>8</v>
      </c>
      <c r="W198" s="318" t="s">
        <v>8</v>
      </c>
      <c r="X198" s="332" t="s">
        <v>8</v>
      </c>
      <c r="Y198" s="318" t="s">
        <v>8</v>
      </c>
      <c r="Z198" s="332">
        <v>211220</v>
      </c>
      <c r="AA198" s="318" t="s">
        <v>8</v>
      </c>
      <c r="AB198" s="192" t="s">
        <v>40</v>
      </c>
      <c r="AC198" s="318" t="s">
        <v>40</v>
      </c>
      <c r="AD198" s="332" t="s">
        <v>8</v>
      </c>
      <c r="AE198" s="318" t="s">
        <v>8</v>
      </c>
      <c r="AF198" s="332" t="s">
        <v>8</v>
      </c>
      <c r="AG198" s="318" t="s">
        <v>8</v>
      </c>
      <c r="AH198" s="332">
        <v>27150</v>
      </c>
      <c r="AI198" s="195">
        <f t="shared" ref="AI198:AI208" si="160">AH198/AH197-1</f>
        <v>0.15971124684977145</v>
      </c>
      <c r="AJ198" s="332" t="s">
        <v>8</v>
      </c>
      <c r="AK198" s="318" t="s">
        <v>8</v>
      </c>
      <c r="AL198" s="332" t="s">
        <v>8</v>
      </c>
      <c r="AM198" s="318" t="s">
        <v>8</v>
      </c>
      <c r="AN198" s="332" t="s">
        <v>8</v>
      </c>
      <c r="AO198" s="318" t="s">
        <v>8</v>
      </c>
      <c r="AP198" s="332" t="s">
        <v>8</v>
      </c>
      <c r="AQ198" s="193" t="s">
        <v>8</v>
      </c>
      <c r="AR198" s="332" t="s">
        <v>8</v>
      </c>
      <c r="AS198" s="318" t="s">
        <v>8</v>
      </c>
      <c r="AT198" s="196">
        <v>327</v>
      </c>
      <c r="AU198" s="47">
        <f t="shared" ref="AU198:AU205" si="161">AT198/AT197-1</f>
        <v>0.91228070175438591</v>
      </c>
      <c r="AV198" s="332" t="s">
        <v>8</v>
      </c>
      <c r="AW198" s="318" t="s">
        <v>8</v>
      </c>
      <c r="AX198" s="332" t="s">
        <v>8</v>
      </c>
      <c r="AY198" s="318" t="s">
        <v>8</v>
      </c>
      <c r="AZ198" s="332" t="s">
        <v>8</v>
      </c>
      <c r="BA198" s="318" t="s">
        <v>8</v>
      </c>
      <c r="BB198" s="332" t="s">
        <v>8</v>
      </c>
      <c r="BC198" s="318" t="s">
        <v>8</v>
      </c>
      <c r="BD198" s="245"/>
      <c r="BE198" s="245"/>
      <c r="BF198" s="245"/>
      <c r="BG198" s="245"/>
      <c r="BH198" s="245"/>
      <c r="BI198" s="245"/>
      <c r="BJ198" s="245"/>
      <c r="BK198" s="245"/>
      <c r="BL198" s="245"/>
      <c r="BM198" s="245"/>
      <c r="BN198" s="245"/>
      <c r="BO198" s="245"/>
      <c r="BP198" s="245"/>
    </row>
    <row r="199" spans="1:68" s="102" customFormat="1" ht="16.5" customHeight="1">
      <c r="A199" s="314" t="s">
        <v>22</v>
      </c>
      <c r="B199" s="40" t="s">
        <v>7</v>
      </c>
      <c r="C199" s="340">
        <v>7123407</v>
      </c>
      <c r="D199" s="328">
        <f t="shared" si="155"/>
        <v>0.17075110494313717</v>
      </c>
      <c r="E199" s="110"/>
      <c r="F199" s="343">
        <v>1271835</v>
      </c>
      <c r="G199" s="47">
        <f t="shared" si="156"/>
        <v>0.12157630133398478</v>
      </c>
      <c r="H199" s="343">
        <v>2124310</v>
      </c>
      <c r="I199" s="47">
        <f t="shared" si="157"/>
        <v>0.26534694276272375</v>
      </c>
      <c r="J199" s="332" t="s">
        <v>8</v>
      </c>
      <c r="K199" s="318" t="s">
        <v>8</v>
      </c>
      <c r="L199" s="343">
        <v>717361</v>
      </c>
      <c r="M199" s="47">
        <f t="shared" si="158"/>
        <v>0.29618333300207245</v>
      </c>
      <c r="N199" s="191" t="s">
        <v>40</v>
      </c>
      <c r="O199" s="318" t="s">
        <v>40</v>
      </c>
      <c r="P199" s="343">
        <v>457438</v>
      </c>
      <c r="Q199" s="318" t="s">
        <v>8</v>
      </c>
      <c r="R199" s="343">
        <v>83624</v>
      </c>
      <c r="S199" s="47">
        <f t="shared" si="159"/>
        <v>-2.4724762082478091E-2</v>
      </c>
      <c r="T199" s="48">
        <v>50447</v>
      </c>
      <c r="U199" s="47">
        <f>T199/T198-1</f>
        <v>4.5013879106765575E-2</v>
      </c>
      <c r="V199" s="332" t="s">
        <v>8</v>
      </c>
      <c r="W199" s="318" t="s">
        <v>8</v>
      </c>
      <c r="X199" s="332" t="s">
        <v>8</v>
      </c>
      <c r="Y199" s="318" t="s">
        <v>8</v>
      </c>
      <c r="Z199" s="343">
        <v>218155</v>
      </c>
      <c r="AA199" s="318" t="s">
        <v>8</v>
      </c>
      <c r="AB199" s="192" t="s">
        <v>40</v>
      </c>
      <c r="AC199" s="318" t="s">
        <v>40</v>
      </c>
      <c r="AD199" s="332" t="s">
        <v>8</v>
      </c>
      <c r="AE199" s="318" t="s">
        <v>8</v>
      </c>
      <c r="AF199" s="332" t="s">
        <v>8</v>
      </c>
      <c r="AG199" s="318" t="s">
        <v>8</v>
      </c>
      <c r="AH199" s="332">
        <v>29374</v>
      </c>
      <c r="AI199" s="195">
        <f t="shared" si="160"/>
        <v>8.1915285451197084E-2</v>
      </c>
      <c r="AJ199" s="332" t="s">
        <v>8</v>
      </c>
      <c r="AK199" s="318" t="s">
        <v>8</v>
      </c>
      <c r="AL199" s="332" t="s">
        <v>8</v>
      </c>
      <c r="AM199" s="318" t="s">
        <v>8</v>
      </c>
      <c r="AN199" s="332" t="s">
        <v>8</v>
      </c>
      <c r="AO199" s="318" t="s">
        <v>8</v>
      </c>
      <c r="AP199" s="332" t="s">
        <v>8</v>
      </c>
      <c r="AQ199" s="193" t="s">
        <v>8</v>
      </c>
      <c r="AR199" s="332" t="s">
        <v>8</v>
      </c>
      <c r="AS199" s="318" t="s">
        <v>8</v>
      </c>
      <c r="AT199" s="196">
        <v>146</v>
      </c>
      <c r="AU199" s="47">
        <f t="shared" si="161"/>
        <v>-0.55351681957186538</v>
      </c>
      <c r="AV199" s="332" t="s">
        <v>8</v>
      </c>
      <c r="AW199" s="318" t="s">
        <v>8</v>
      </c>
      <c r="AX199" s="332" t="s">
        <v>8</v>
      </c>
      <c r="AY199" s="318" t="s">
        <v>8</v>
      </c>
      <c r="AZ199" s="332" t="s">
        <v>8</v>
      </c>
      <c r="BA199" s="318" t="s">
        <v>8</v>
      </c>
      <c r="BB199" s="332" t="s">
        <v>8</v>
      </c>
      <c r="BC199" s="318" t="s">
        <v>8</v>
      </c>
      <c r="BD199" s="245"/>
      <c r="BE199" s="245"/>
      <c r="BF199" s="245"/>
      <c r="BG199" s="245"/>
      <c r="BH199" s="245"/>
      <c r="BI199" s="245"/>
      <c r="BJ199" s="245"/>
      <c r="BK199" s="245"/>
      <c r="BL199" s="245"/>
      <c r="BM199" s="245"/>
      <c r="BN199" s="245"/>
      <c r="BO199" s="245"/>
      <c r="BP199" s="245"/>
    </row>
    <row r="200" spans="1:68" s="102" customFormat="1" ht="16.5" customHeight="1">
      <c r="A200" s="314" t="s">
        <v>23</v>
      </c>
      <c r="B200" s="40" t="s">
        <v>7</v>
      </c>
      <c r="C200" s="340">
        <v>7086133</v>
      </c>
      <c r="D200" s="328">
        <f t="shared" si="155"/>
        <v>-5.2326084975911069E-3</v>
      </c>
      <c r="E200" s="110"/>
      <c r="F200" s="343">
        <v>1459333</v>
      </c>
      <c r="G200" s="47">
        <f t="shared" si="156"/>
        <v>0.14742321134423886</v>
      </c>
      <c r="H200" s="343">
        <v>1945500</v>
      </c>
      <c r="I200" s="47">
        <f t="shared" si="157"/>
        <v>-8.417321389062804E-2</v>
      </c>
      <c r="J200" s="332" t="s">
        <v>8</v>
      </c>
      <c r="K200" s="318" t="s">
        <v>8</v>
      </c>
      <c r="L200" s="343">
        <v>695034</v>
      </c>
      <c r="M200" s="47">
        <f t="shared" si="158"/>
        <v>-3.1123799593231305E-2</v>
      </c>
      <c r="N200" s="191" t="s">
        <v>40</v>
      </c>
      <c r="O200" s="318" t="s">
        <v>40</v>
      </c>
      <c r="P200" s="343">
        <v>368176</v>
      </c>
      <c r="Q200" s="47">
        <f t="shared" ref="Q200:Q209" si="162">P200/P199-1</f>
        <v>-0.19513464119727697</v>
      </c>
      <c r="R200" s="343">
        <v>92893</v>
      </c>
      <c r="S200" s="47">
        <f t="shared" si="159"/>
        <v>0.11084138524825415</v>
      </c>
      <c r="T200" s="48">
        <v>38281</v>
      </c>
      <c r="U200" s="47">
        <f t="shared" ref="U200:U208" si="163">T200/T199-1</f>
        <v>-0.24116399389458243</v>
      </c>
      <c r="V200" s="332" t="s">
        <v>8</v>
      </c>
      <c r="W200" s="318" t="s">
        <v>8</v>
      </c>
      <c r="X200" s="332" t="s">
        <v>8</v>
      </c>
      <c r="Y200" s="318" t="s">
        <v>8</v>
      </c>
      <c r="Z200" s="343">
        <v>190630</v>
      </c>
      <c r="AA200" s="197">
        <f t="shared" ref="AA200:AA209" si="164">Z200/Z199-1</f>
        <v>-0.12617175861199603</v>
      </c>
      <c r="AB200" s="192" t="s">
        <v>40</v>
      </c>
      <c r="AC200" s="318" t="s">
        <v>40</v>
      </c>
      <c r="AD200" s="332"/>
      <c r="AE200" s="318" t="s">
        <v>8</v>
      </c>
      <c r="AF200" s="332" t="s">
        <v>8</v>
      </c>
      <c r="AG200" s="318" t="s">
        <v>8</v>
      </c>
      <c r="AH200" s="332">
        <v>35584</v>
      </c>
      <c r="AI200" s="195">
        <f t="shared" si="160"/>
        <v>0.21141145230475922</v>
      </c>
      <c r="AJ200" s="332" t="s">
        <v>8</v>
      </c>
      <c r="AK200" s="318" t="s">
        <v>8</v>
      </c>
      <c r="AL200" s="332" t="s">
        <v>8</v>
      </c>
      <c r="AM200" s="318" t="s">
        <v>8</v>
      </c>
      <c r="AN200" s="332" t="s">
        <v>8</v>
      </c>
      <c r="AO200" s="318" t="s">
        <v>8</v>
      </c>
      <c r="AP200" s="332" t="s">
        <v>8</v>
      </c>
      <c r="AQ200" s="193" t="s">
        <v>8</v>
      </c>
      <c r="AR200" s="332" t="s">
        <v>8</v>
      </c>
      <c r="AS200" s="318" t="s">
        <v>8</v>
      </c>
      <c r="AT200" s="196">
        <v>25</v>
      </c>
      <c r="AU200" s="47">
        <f t="shared" si="161"/>
        <v>-0.82876712328767121</v>
      </c>
      <c r="AV200" s="332" t="s">
        <v>8</v>
      </c>
      <c r="AW200" s="318" t="s">
        <v>8</v>
      </c>
      <c r="AX200" s="332" t="s">
        <v>8</v>
      </c>
      <c r="AY200" s="318" t="s">
        <v>8</v>
      </c>
      <c r="AZ200" s="332" t="s">
        <v>8</v>
      </c>
      <c r="BA200" s="318" t="s">
        <v>8</v>
      </c>
      <c r="BB200" s="332" t="s">
        <v>8</v>
      </c>
      <c r="BC200" s="318" t="s">
        <v>8</v>
      </c>
      <c r="BD200" s="245"/>
      <c r="BE200" s="245"/>
      <c r="BF200" s="245"/>
      <c r="BG200" s="245"/>
      <c r="BH200" s="245"/>
      <c r="BI200" s="245"/>
      <c r="BJ200" s="245"/>
      <c r="BK200" s="245"/>
      <c r="BL200" s="245"/>
      <c r="BM200" s="245"/>
      <c r="BN200" s="245"/>
      <c r="BO200" s="245"/>
      <c r="BP200" s="245"/>
    </row>
    <row r="201" spans="1:68" s="102" customFormat="1" ht="16.5" customHeight="1">
      <c r="A201" s="314" t="s">
        <v>9</v>
      </c>
      <c r="B201" s="40" t="s">
        <v>7</v>
      </c>
      <c r="C201" s="340">
        <v>8825585</v>
      </c>
      <c r="D201" s="328">
        <f t="shared" si="155"/>
        <v>0.24547267176610998</v>
      </c>
      <c r="E201" s="110"/>
      <c r="F201" s="343">
        <f>SUM(F5:F16)</f>
        <v>1588472</v>
      </c>
      <c r="G201" s="47">
        <f t="shared" si="156"/>
        <v>8.8491797279990347E-2</v>
      </c>
      <c r="H201" s="343">
        <f>SUM(H5:H16)</f>
        <v>2844893</v>
      </c>
      <c r="I201" s="47">
        <f t="shared" si="157"/>
        <v>0.46229401182215368</v>
      </c>
      <c r="J201" s="332">
        <v>232995</v>
      </c>
      <c r="K201" s="318">
        <v>0.79100000000000004</v>
      </c>
      <c r="L201" s="343">
        <f>SUM(L5:L16)</f>
        <v>910891</v>
      </c>
      <c r="M201" s="47">
        <f t="shared" si="158"/>
        <v>0.31057041813781772</v>
      </c>
      <c r="N201" s="54">
        <f>SUM(N5:N16)</f>
        <v>378602</v>
      </c>
      <c r="O201" s="318" t="s">
        <v>40</v>
      </c>
      <c r="P201" s="343">
        <f>SUM(P5:P16)</f>
        <v>539190</v>
      </c>
      <c r="Q201" s="47">
        <f t="shared" si="162"/>
        <v>0.46448980922167649</v>
      </c>
      <c r="R201" s="343">
        <f>SUM(R5:R16)</f>
        <v>148095</v>
      </c>
      <c r="S201" s="47">
        <f t="shared" si="159"/>
        <v>0.5942536036084527</v>
      </c>
      <c r="T201" s="48">
        <f>SUM(T5:T16)</f>
        <v>65631</v>
      </c>
      <c r="U201" s="47">
        <f t="shared" si="163"/>
        <v>0.71445364541156198</v>
      </c>
      <c r="V201" s="343">
        <f>SUM(V5:V16)</f>
        <v>360870</v>
      </c>
      <c r="W201" s="318" t="s">
        <v>8</v>
      </c>
      <c r="X201" s="343">
        <f>SUM(X5:X16)</f>
        <v>91270</v>
      </c>
      <c r="Y201" s="318" t="s">
        <v>8</v>
      </c>
      <c r="Z201" s="343">
        <v>246545</v>
      </c>
      <c r="AA201" s="197">
        <f t="shared" si="164"/>
        <v>0.2933168966059907</v>
      </c>
      <c r="AB201" s="192" t="s">
        <v>40</v>
      </c>
      <c r="AC201" s="318" t="s">
        <v>40</v>
      </c>
      <c r="AD201" s="332">
        <v>7274</v>
      </c>
      <c r="AE201" s="318" t="s">
        <v>8</v>
      </c>
      <c r="AF201" s="332" t="s">
        <v>8</v>
      </c>
      <c r="AG201" s="318" t="s">
        <v>8</v>
      </c>
      <c r="AH201" s="332">
        <v>47835</v>
      </c>
      <c r="AI201" s="195">
        <f t="shared" si="160"/>
        <v>0.34428394784172656</v>
      </c>
      <c r="AJ201" s="332" t="s">
        <v>8</v>
      </c>
      <c r="AK201" s="318" t="s">
        <v>8</v>
      </c>
      <c r="AL201" s="332" t="s">
        <v>8</v>
      </c>
      <c r="AM201" s="318" t="s">
        <v>8</v>
      </c>
      <c r="AN201" s="332">
        <f>SUM(AN5:AN16)</f>
        <v>18503</v>
      </c>
      <c r="AO201" s="318" t="s">
        <v>8</v>
      </c>
      <c r="AP201" s="332" t="s">
        <v>8</v>
      </c>
      <c r="AQ201" s="193" t="s">
        <v>8</v>
      </c>
      <c r="AR201" s="332" t="s">
        <v>8</v>
      </c>
      <c r="AS201" s="318" t="s">
        <v>8</v>
      </c>
      <c r="AT201" s="196">
        <v>12</v>
      </c>
      <c r="AU201" s="47">
        <f t="shared" si="161"/>
        <v>-0.52</v>
      </c>
      <c r="AV201" s="332">
        <v>10</v>
      </c>
      <c r="AW201" s="318" t="s">
        <v>8</v>
      </c>
      <c r="AX201" s="332" t="s">
        <v>8</v>
      </c>
      <c r="AY201" s="318" t="s">
        <v>8</v>
      </c>
      <c r="AZ201" s="343">
        <v>3189</v>
      </c>
      <c r="BA201" s="318" t="s">
        <v>8</v>
      </c>
      <c r="BB201" s="332" t="s">
        <v>8</v>
      </c>
      <c r="BC201" s="318" t="s">
        <v>8</v>
      </c>
      <c r="BD201" s="245"/>
      <c r="BE201" s="245"/>
      <c r="BF201" s="245"/>
      <c r="BG201" s="245"/>
      <c r="BH201" s="245"/>
      <c r="BI201" s="245"/>
      <c r="BJ201" s="245"/>
      <c r="BK201" s="245"/>
      <c r="BL201" s="245"/>
      <c r="BM201" s="245"/>
      <c r="BN201" s="245"/>
      <c r="BO201" s="245"/>
      <c r="BP201" s="245"/>
    </row>
    <row r="202" spans="1:68" s="102" customFormat="1" ht="16.5" customHeight="1">
      <c r="A202" s="314" t="s">
        <v>10</v>
      </c>
      <c r="B202" s="40" t="s">
        <v>7</v>
      </c>
      <c r="C202" s="340">
        <f>SUM(C17:C28)</f>
        <v>10080143</v>
      </c>
      <c r="D202" s="328">
        <f t="shared" si="155"/>
        <v>0.14215012375950153</v>
      </c>
      <c r="E202" s="110"/>
      <c r="F202" s="343">
        <f>SUM(F17:F28)</f>
        <v>1747171</v>
      </c>
      <c r="G202" s="47">
        <f t="shared" si="156"/>
        <v>9.9906702793628011E-2</v>
      </c>
      <c r="H202" s="343">
        <v>3545341</v>
      </c>
      <c r="I202" s="47">
        <f t="shared" si="157"/>
        <v>0.24621242345494188</v>
      </c>
      <c r="J202" s="343">
        <f>SUM(J17:J28)</f>
        <v>317213</v>
      </c>
      <c r="K202" s="47">
        <f t="shared" ref="K202:K209" si="165">J202/J201-1</f>
        <v>0.36145840039485821</v>
      </c>
      <c r="L202" s="343">
        <v>816407</v>
      </c>
      <c r="M202" s="47">
        <f t="shared" si="158"/>
        <v>-0.10372701014720753</v>
      </c>
      <c r="N202" s="54">
        <f>SUM(N17:N28)</f>
        <v>489465</v>
      </c>
      <c r="O202" s="47">
        <f>N202/N201-1</f>
        <v>0.29282201361852289</v>
      </c>
      <c r="P202" s="343">
        <f>SUM(P17:P28)</f>
        <v>642480</v>
      </c>
      <c r="Q202" s="47">
        <f t="shared" si="162"/>
        <v>0.1915651254659767</v>
      </c>
      <c r="R202" s="343">
        <f>SUM(R17:R28)</f>
        <v>182517</v>
      </c>
      <c r="S202" s="47">
        <f t="shared" si="159"/>
        <v>0.23243188493872169</v>
      </c>
      <c r="T202" s="48">
        <f>SUM(T17:T28)</f>
        <v>120739</v>
      </c>
      <c r="U202" s="47">
        <f t="shared" si="163"/>
        <v>0.83966418308421331</v>
      </c>
      <c r="V202" s="343">
        <f>SUM(V17:V28)</f>
        <v>364192</v>
      </c>
      <c r="W202" s="47">
        <f t="shared" ref="W202:W208" si="166">V202/V201-1</f>
        <v>9.2055310776733013E-3</v>
      </c>
      <c r="X202" s="343">
        <f>SUM(X17:X28)</f>
        <v>158177</v>
      </c>
      <c r="Y202" s="47">
        <f t="shared" ref="Y202:Y209" si="167">X202/X201-1</f>
        <v>0.73306672510134763</v>
      </c>
      <c r="Z202" s="343">
        <v>263356</v>
      </c>
      <c r="AA202" s="197">
        <f t="shared" si="164"/>
        <v>6.818633515179795E-2</v>
      </c>
      <c r="AB202" s="192" t="s">
        <v>40</v>
      </c>
      <c r="AC202" s="318" t="s">
        <v>40</v>
      </c>
      <c r="AD202" s="332">
        <v>9189</v>
      </c>
      <c r="AE202" s="47">
        <f t="shared" ref="AE202:AE208" si="168">AD202/AD201-1</f>
        <v>0.26326642837503433</v>
      </c>
      <c r="AF202" s="332" t="s">
        <v>8</v>
      </c>
      <c r="AG202" s="318" t="s">
        <v>8</v>
      </c>
      <c r="AH202" s="198">
        <v>49895</v>
      </c>
      <c r="AI202" s="195">
        <f t="shared" si="160"/>
        <v>4.3064701578342302E-2</v>
      </c>
      <c r="AJ202" s="198">
        <v>30787</v>
      </c>
      <c r="AK202" s="318" t="s">
        <v>8</v>
      </c>
      <c r="AL202" s="332" t="s">
        <v>8</v>
      </c>
      <c r="AM202" s="318" t="s">
        <v>8</v>
      </c>
      <c r="AN202" s="332">
        <f>SUM(AN17:AN28)</f>
        <v>25888</v>
      </c>
      <c r="AO202" s="47">
        <f t="shared" ref="AO202:AO208" si="169">AN202/AN201-1</f>
        <v>0.39912446630276177</v>
      </c>
      <c r="AP202" s="332" t="s">
        <v>8</v>
      </c>
      <c r="AQ202" s="193" t="s">
        <v>8</v>
      </c>
      <c r="AR202" s="332" t="s">
        <v>8</v>
      </c>
      <c r="AS202" s="318" t="s">
        <v>8</v>
      </c>
      <c r="AT202" s="196">
        <f>SUM(AT17:AT28)</f>
        <v>51</v>
      </c>
      <c r="AU202" s="47">
        <f t="shared" si="161"/>
        <v>3.25</v>
      </c>
      <c r="AV202" s="332">
        <v>61</v>
      </c>
      <c r="AW202" s="47">
        <f t="shared" ref="AW202:AW214" si="170">AV202/AV201-1</f>
        <v>5.0999999999999996</v>
      </c>
      <c r="AX202" s="332">
        <v>13200</v>
      </c>
      <c r="AY202" s="318" t="s">
        <v>8</v>
      </c>
      <c r="AZ202" s="343">
        <v>5475</v>
      </c>
      <c r="BA202" s="47">
        <f>AZ202/AZ201-1</f>
        <v>0.71683913452492942</v>
      </c>
      <c r="BB202" s="332" t="s">
        <v>8</v>
      </c>
      <c r="BC202" s="318" t="s">
        <v>8</v>
      </c>
      <c r="BD202" s="245"/>
      <c r="BE202" s="245"/>
      <c r="BF202" s="245"/>
      <c r="BG202" s="245"/>
      <c r="BH202" s="245"/>
      <c r="BI202" s="245"/>
      <c r="BJ202" s="245"/>
      <c r="BK202" s="245"/>
      <c r="BL202" s="245"/>
      <c r="BM202" s="245"/>
      <c r="BN202" s="245"/>
      <c r="BO202" s="245"/>
      <c r="BP202" s="245"/>
    </row>
    <row r="203" spans="1:68" s="102" customFormat="1" ht="16.5" customHeight="1">
      <c r="A203" s="314" t="s">
        <v>11</v>
      </c>
      <c r="B203" s="40" t="s">
        <v>7</v>
      </c>
      <c r="C203" s="340">
        <f>SUM(C29:C40)</f>
        <v>11609879</v>
      </c>
      <c r="D203" s="328">
        <f t="shared" si="155"/>
        <v>0.15175737090237718</v>
      </c>
      <c r="E203" s="110"/>
      <c r="F203" s="343">
        <f>SUM(F29:F40)</f>
        <v>2117325</v>
      </c>
      <c r="G203" s="47">
        <f t="shared" si="156"/>
        <v>0.21185905672655969</v>
      </c>
      <c r="H203" s="343">
        <v>3923986</v>
      </c>
      <c r="I203" s="47">
        <f t="shared" si="157"/>
        <v>0.10680072805408569</v>
      </c>
      <c r="J203" s="343">
        <v>421741</v>
      </c>
      <c r="K203" s="47">
        <f t="shared" si="165"/>
        <v>0.32951991248782364</v>
      </c>
      <c r="L203" s="343">
        <v>1092783</v>
      </c>
      <c r="M203" s="47">
        <f t="shared" si="158"/>
        <v>0.33852722967833437</v>
      </c>
      <c r="N203" s="54">
        <f>SUM(N29:N40)</f>
        <v>572133</v>
      </c>
      <c r="O203" s="47">
        <f>N203/N202-1</f>
        <v>0.16889460942048973</v>
      </c>
      <c r="P203" s="343">
        <f>SUM(P29:P40)</f>
        <v>718758</v>
      </c>
      <c r="Q203" s="47">
        <f t="shared" si="162"/>
        <v>0.11872431826671637</v>
      </c>
      <c r="R203" s="343">
        <f>SUM(R29:R40)</f>
        <v>196260</v>
      </c>
      <c r="S203" s="47">
        <f t="shared" si="159"/>
        <v>7.5297095613011455E-2</v>
      </c>
      <c r="T203" s="48">
        <f>SUM(T29:T40)</f>
        <v>162709</v>
      </c>
      <c r="U203" s="47">
        <f t="shared" si="163"/>
        <v>0.34760930602373707</v>
      </c>
      <c r="V203" s="343">
        <f>SUM(V29:V40)</f>
        <v>454661</v>
      </c>
      <c r="W203" s="47">
        <f t="shared" si="166"/>
        <v>0.24841017924611197</v>
      </c>
      <c r="X203" s="343">
        <f>SUM(X29:X40)</f>
        <v>189464</v>
      </c>
      <c r="Y203" s="47">
        <f t="shared" si="167"/>
        <v>0.19779740417380531</v>
      </c>
      <c r="Z203" s="343">
        <v>298228</v>
      </c>
      <c r="AA203" s="197">
        <f t="shared" si="164"/>
        <v>0.13241391880192599</v>
      </c>
      <c r="AB203" s="198">
        <v>285353</v>
      </c>
      <c r="AC203" s="318" t="s">
        <v>329</v>
      </c>
      <c r="AD203" s="332">
        <v>10963</v>
      </c>
      <c r="AE203" s="47">
        <f t="shared" si="168"/>
        <v>0.19305691587767981</v>
      </c>
      <c r="AF203" s="332" t="s">
        <v>8</v>
      </c>
      <c r="AG203" s="318" t="s">
        <v>8</v>
      </c>
      <c r="AH203" s="198">
        <v>70407</v>
      </c>
      <c r="AI203" s="195">
        <f t="shared" si="160"/>
        <v>0.41110331696562774</v>
      </c>
      <c r="AJ203" s="198">
        <f>SUM(AJ29:AJ40)</f>
        <v>39930</v>
      </c>
      <c r="AK203" s="47">
        <f t="shared" ref="AK203:AK208" si="171">AJ203/AJ202-1</f>
        <v>0.29697599636210081</v>
      </c>
      <c r="AL203" s="332">
        <f>SUM(AL29:AL40)</f>
        <v>18265</v>
      </c>
      <c r="AM203" s="318" t="s">
        <v>8</v>
      </c>
      <c r="AN203" s="332">
        <f>SUM(AN29:AN40)</f>
        <v>28035</v>
      </c>
      <c r="AO203" s="47">
        <f t="shared" si="169"/>
        <v>8.2934177997527891E-2</v>
      </c>
      <c r="AP203" s="332">
        <v>16157</v>
      </c>
      <c r="AQ203" s="193" t="s">
        <v>8</v>
      </c>
      <c r="AR203" s="332">
        <f>SUM(AR29:AR40)</f>
        <v>5298</v>
      </c>
      <c r="AS203" s="318" t="s">
        <v>8</v>
      </c>
      <c r="AT203" s="196">
        <f>SUM(AT29:AT40)</f>
        <v>48</v>
      </c>
      <c r="AU203" s="47">
        <f t="shared" si="161"/>
        <v>-5.8823529411764719E-2</v>
      </c>
      <c r="AV203" s="332">
        <v>60</v>
      </c>
      <c r="AW203" s="47">
        <f t="shared" si="170"/>
        <v>-1.6393442622950838E-2</v>
      </c>
      <c r="AX203" s="332">
        <v>17499</v>
      </c>
      <c r="AY203" s="47">
        <f t="shared" ref="AY203:AY209" si="172">AX203/AX202-1</f>
        <v>0.32568181818181818</v>
      </c>
      <c r="AZ203" s="343">
        <v>7002</v>
      </c>
      <c r="BA203" s="47">
        <f t="shared" ref="BA203:BA208" si="173">AZ203/AZ202-1</f>
        <v>0.27890410958904099</v>
      </c>
      <c r="BB203" s="332" t="s">
        <v>8</v>
      </c>
      <c r="BC203" s="318" t="s">
        <v>8</v>
      </c>
      <c r="BD203" s="245"/>
      <c r="BE203" s="245"/>
      <c r="BF203" s="245"/>
      <c r="BG203" s="245"/>
      <c r="BH203" s="245"/>
      <c r="BI203" s="245"/>
      <c r="BJ203" s="245"/>
      <c r="BK203" s="245"/>
      <c r="BL203" s="245"/>
      <c r="BM203" s="245"/>
      <c r="BN203" s="245"/>
      <c r="BO203" s="245"/>
      <c r="BP203" s="245"/>
    </row>
    <row r="204" spans="1:68" s="102" customFormat="1" ht="16.5" customHeight="1">
      <c r="A204" s="314" t="s">
        <v>25</v>
      </c>
      <c r="B204" s="40" t="s">
        <v>7</v>
      </c>
      <c r="C204" s="340">
        <f>SUM(SUM(C41:C52))</f>
        <v>13324977</v>
      </c>
      <c r="D204" s="328">
        <f t="shared" si="155"/>
        <v>0.147727465548952</v>
      </c>
      <c r="E204" s="110"/>
      <c r="F204" s="332">
        <f>SUM(F41:F52)</f>
        <v>2600694</v>
      </c>
      <c r="G204" s="47">
        <f t="shared" si="156"/>
        <v>0.22829230278771573</v>
      </c>
      <c r="H204" s="332">
        <f>SUM(H41:H52)</f>
        <v>4776752</v>
      </c>
      <c r="I204" s="47">
        <f t="shared" si="157"/>
        <v>0.2173213665899929</v>
      </c>
      <c r="J204" s="332">
        <v>475535</v>
      </c>
      <c r="K204" s="47">
        <f t="shared" si="165"/>
        <v>0.12755221806748684</v>
      </c>
      <c r="L204" s="343">
        <f>SUM(L41:L52)</f>
        <v>1083652</v>
      </c>
      <c r="M204" s="47">
        <f t="shared" si="158"/>
        <v>-8.3557302776489095E-3</v>
      </c>
      <c r="N204" s="54">
        <f>SUM(N41:N52)</f>
        <v>653310</v>
      </c>
      <c r="O204" s="47">
        <f>N204/N203-1</f>
        <v>0.141884841461688</v>
      </c>
      <c r="P204" s="332">
        <f>SUM(P41:P52)</f>
        <v>876231</v>
      </c>
      <c r="Q204" s="47">
        <f t="shared" si="162"/>
        <v>0.21909043099346381</v>
      </c>
      <c r="R204" s="332">
        <f>SUM(R41:R52)</f>
        <v>225814</v>
      </c>
      <c r="S204" s="47">
        <f t="shared" si="159"/>
        <v>0.15058595740344449</v>
      </c>
      <c r="T204" s="196">
        <f>SUM(T41:T52)</f>
        <v>225417</v>
      </c>
      <c r="U204" s="47">
        <f t="shared" si="163"/>
        <v>0.38539970130724166</v>
      </c>
      <c r="V204" s="332">
        <f>SUM(V41:V52)</f>
        <v>463610</v>
      </c>
      <c r="W204" s="47">
        <f t="shared" si="166"/>
        <v>1.9682796633095911E-2</v>
      </c>
      <c r="X204" s="332">
        <f>SUM(X41:X52)</f>
        <v>224867</v>
      </c>
      <c r="Y204" s="47">
        <f t="shared" si="167"/>
        <v>0.1868587172233247</v>
      </c>
      <c r="Z204" s="343">
        <v>337246</v>
      </c>
      <c r="AA204" s="197">
        <f t="shared" si="164"/>
        <v>0.13083278565392931</v>
      </c>
      <c r="AB204" s="198">
        <v>329909</v>
      </c>
      <c r="AC204" s="197">
        <f t="shared" ref="AC204:AC209" si="174">AB204/AB203-1</f>
        <v>0.15614344338415931</v>
      </c>
      <c r="AD204" s="332">
        <v>13060</v>
      </c>
      <c r="AE204" s="47">
        <f t="shared" si="168"/>
        <v>0.19127975919000284</v>
      </c>
      <c r="AF204" s="332" t="s">
        <v>8</v>
      </c>
      <c r="AG204" s="318" t="s">
        <v>8</v>
      </c>
      <c r="AH204" s="198">
        <v>84583</v>
      </c>
      <c r="AI204" s="195">
        <f t="shared" si="160"/>
        <v>0.20134361640177834</v>
      </c>
      <c r="AJ204" s="198">
        <f>SUM(AJ41:AJ52)</f>
        <v>32273</v>
      </c>
      <c r="AK204" s="47">
        <f t="shared" si="171"/>
        <v>-0.1917605810167794</v>
      </c>
      <c r="AL204" s="332">
        <f>SUM(AL41:AL52)</f>
        <v>13821</v>
      </c>
      <c r="AM204" s="47">
        <f t="shared" ref="AM204:AM209" si="175">AL204/AL203-1</f>
        <v>-0.24330687106487814</v>
      </c>
      <c r="AN204" s="332">
        <f>SUM(AN41:AN52)</f>
        <v>33836</v>
      </c>
      <c r="AO204" s="47">
        <f t="shared" si="169"/>
        <v>0.20691992152666305</v>
      </c>
      <c r="AP204" s="332">
        <v>20976</v>
      </c>
      <c r="AQ204" s="49">
        <f>AP204/AP203-1</f>
        <v>0.29826081574549734</v>
      </c>
      <c r="AR204" s="332">
        <f>SUM(AR41:AR52)</f>
        <v>4870</v>
      </c>
      <c r="AS204" s="47">
        <f>AR204/AR203-1</f>
        <v>-8.0785201963004871E-2</v>
      </c>
      <c r="AT204" s="196">
        <f>SUM(AT41:AT52)</f>
        <v>133</v>
      </c>
      <c r="AU204" s="47">
        <f t="shared" si="161"/>
        <v>1.7708333333333335</v>
      </c>
      <c r="AV204" s="332">
        <v>172</v>
      </c>
      <c r="AW204" s="47">
        <f t="shared" si="170"/>
        <v>1.8666666666666667</v>
      </c>
      <c r="AX204" s="332">
        <v>21238</v>
      </c>
      <c r="AY204" s="47">
        <f t="shared" si="172"/>
        <v>0.21366935253443065</v>
      </c>
      <c r="AZ204" s="343">
        <f>SUM(AZ41:AZ52)</f>
        <v>12513</v>
      </c>
      <c r="BA204" s="47">
        <f t="shared" si="173"/>
        <v>0.78706083976006846</v>
      </c>
      <c r="BB204" s="332">
        <f>SUM(BB41:BB52)</f>
        <v>1242</v>
      </c>
      <c r="BC204" s="318" t="s">
        <v>8</v>
      </c>
      <c r="BD204" s="245"/>
      <c r="BE204" s="245"/>
      <c r="BF204" s="245"/>
      <c r="BG204" s="245"/>
      <c r="BH204" s="245"/>
      <c r="BI204" s="245"/>
      <c r="BJ204" s="245"/>
      <c r="BK204" s="245"/>
      <c r="BL204" s="245"/>
      <c r="BM204" s="245"/>
      <c r="BN204" s="245"/>
      <c r="BO204" s="245"/>
      <c r="BP204" s="245"/>
    </row>
    <row r="205" spans="1:68" s="102" customFormat="1" ht="16.5" customHeight="1">
      <c r="A205" s="314" t="s">
        <v>343</v>
      </c>
      <c r="B205" s="40" t="s">
        <v>344</v>
      </c>
      <c r="C205" s="340">
        <f>SUM(C53:C64)</f>
        <v>11996094</v>
      </c>
      <c r="D205" s="328">
        <f t="shared" si="155"/>
        <v>-9.9728727486734114E-2</v>
      </c>
      <c r="E205" s="110"/>
      <c r="F205" s="343">
        <f>SUM(F53:F64)</f>
        <v>2382397</v>
      </c>
      <c r="G205" s="47">
        <f t="shared" si="156"/>
        <v>-8.3937979631590665E-2</v>
      </c>
      <c r="H205" s="343">
        <f>SUM(H53:H64)</f>
        <v>3960392</v>
      </c>
      <c r="I205" s="47">
        <f t="shared" si="157"/>
        <v>-0.1709027389322284</v>
      </c>
      <c r="J205" s="343">
        <f>SUM(J53:J64)</f>
        <v>449237</v>
      </c>
      <c r="K205" s="47">
        <f t="shared" si="165"/>
        <v>-5.5301923097143213E-2</v>
      </c>
      <c r="L205" s="343">
        <f>SUM(L53:L64)</f>
        <v>888344</v>
      </c>
      <c r="M205" s="47">
        <f t="shared" si="158"/>
        <v>-0.18023129196457899</v>
      </c>
      <c r="N205" s="54">
        <f>SUM(N53:N64)</f>
        <v>611629</v>
      </c>
      <c r="O205" s="47">
        <f>N205/N204-1</f>
        <v>-6.3799727541289708E-2</v>
      </c>
      <c r="P205" s="343">
        <f>SUM(P53:P64)</f>
        <v>904320</v>
      </c>
      <c r="Q205" s="47">
        <f t="shared" si="162"/>
        <v>3.2056615207633588E-2</v>
      </c>
      <c r="R205" s="343">
        <f>SUM(R53:R64)</f>
        <v>252266</v>
      </c>
      <c r="S205" s="47">
        <f t="shared" si="159"/>
        <v>0.11714065558379905</v>
      </c>
      <c r="T205" s="48">
        <f>SUM(T53:T64)</f>
        <v>279794</v>
      </c>
      <c r="U205" s="47">
        <f t="shared" si="163"/>
        <v>0.24122847877489284</v>
      </c>
      <c r="V205" s="343">
        <f>SUM(V53:V64)</f>
        <v>423011</v>
      </c>
      <c r="W205" s="47">
        <f t="shared" si="166"/>
        <v>-8.7571450141282536E-2</v>
      </c>
      <c r="X205" s="343">
        <f>SUM(X53:X64)</f>
        <v>267461</v>
      </c>
      <c r="Y205" s="47">
        <f t="shared" si="167"/>
        <v>0.18941863412595006</v>
      </c>
      <c r="Z205" s="343">
        <v>331409</v>
      </c>
      <c r="AA205" s="197">
        <f t="shared" si="164"/>
        <v>-1.730784056741963E-2</v>
      </c>
      <c r="AB205" s="198">
        <v>266525</v>
      </c>
      <c r="AC205" s="197">
        <f t="shared" si="174"/>
        <v>-0.19212570739203838</v>
      </c>
      <c r="AD205" s="332">
        <v>18065</v>
      </c>
      <c r="AE205" s="47">
        <f t="shared" si="168"/>
        <v>0.38323124042879031</v>
      </c>
      <c r="AF205" s="343">
        <f>SUM(AF53:AF64)</f>
        <v>119500</v>
      </c>
      <c r="AG205" s="318" t="s">
        <v>329</v>
      </c>
      <c r="AH205" s="198">
        <v>79802</v>
      </c>
      <c r="AI205" s="195">
        <f t="shared" si="160"/>
        <v>-5.6524360687135733E-2</v>
      </c>
      <c r="AJ205" s="198">
        <f>SUM(AJ53:AJ64)</f>
        <v>43396</v>
      </c>
      <c r="AK205" s="47">
        <f t="shared" si="171"/>
        <v>0.34465342546401012</v>
      </c>
      <c r="AL205" s="332">
        <f>SUM(AL53:AL64)</f>
        <v>12369</v>
      </c>
      <c r="AM205" s="47">
        <f t="shared" si="175"/>
        <v>-0.10505752116344691</v>
      </c>
      <c r="AN205" s="332">
        <f>SUM(AN53:AN64)</f>
        <v>37601</v>
      </c>
      <c r="AO205" s="47">
        <f t="shared" si="169"/>
        <v>0.11127201796902697</v>
      </c>
      <c r="AP205" s="332">
        <v>20934</v>
      </c>
      <c r="AQ205" s="49">
        <f>AP205/AP204-1</f>
        <v>-2.0022883295194305E-3</v>
      </c>
      <c r="AR205" s="332">
        <f>SUM(AR53:AR64)</f>
        <v>4300</v>
      </c>
      <c r="AS205" s="47">
        <f>AR205/AR204-1</f>
        <v>-0.11704312114989734</v>
      </c>
      <c r="AT205" s="196">
        <v>0</v>
      </c>
      <c r="AU205" s="47">
        <f t="shared" si="161"/>
        <v>-1</v>
      </c>
      <c r="AV205" s="332">
        <v>97</v>
      </c>
      <c r="AW205" s="47">
        <f t="shared" si="170"/>
        <v>-0.43604651162790697</v>
      </c>
      <c r="AX205" s="332">
        <v>20896</v>
      </c>
      <c r="AY205" s="47">
        <f t="shared" si="172"/>
        <v>-1.610321122516245E-2</v>
      </c>
      <c r="AZ205" s="343">
        <f>SUM(AZ53:AZ64)</f>
        <v>12556</v>
      </c>
      <c r="BA205" s="47">
        <f t="shared" si="173"/>
        <v>3.4364261168384758E-3</v>
      </c>
      <c r="BB205" s="332">
        <f>SUM(BB53:BB64)</f>
        <v>1053</v>
      </c>
      <c r="BC205" s="47">
        <f>BB205/BB204-1</f>
        <v>-0.15217391304347827</v>
      </c>
      <c r="BD205" s="245"/>
      <c r="BE205" s="245"/>
      <c r="BF205" s="245"/>
      <c r="BG205" s="245"/>
      <c r="BH205" s="245"/>
      <c r="BI205" s="245"/>
      <c r="BJ205" s="245"/>
      <c r="BK205" s="245"/>
      <c r="BL205" s="245"/>
      <c r="BM205" s="245"/>
      <c r="BN205" s="245"/>
      <c r="BO205" s="245"/>
      <c r="BP205" s="245"/>
    </row>
    <row r="206" spans="1:68" s="102" customFormat="1" ht="16.5" customHeight="1">
      <c r="A206" s="314" t="s">
        <v>345</v>
      </c>
      <c r="B206" s="40" t="s">
        <v>344</v>
      </c>
      <c r="C206" s="340">
        <f>SUM(C65:C76)</f>
        <v>9494111</v>
      </c>
      <c r="D206" s="328">
        <f t="shared" si="155"/>
        <v>-0.20856647171987819</v>
      </c>
      <c r="E206" s="110"/>
      <c r="F206" s="343">
        <f>SUM(F65:F76)</f>
        <v>1586772</v>
      </c>
      <c r="G206" s="47">
        <f t="shared" si="156"/>
        <v>-0.33395987318654274</v>
      </c>
      <c r="H206" s="343">
        <f>SUM(H65:H76)</f>
        <v>3197500</v>
      </c>
      <c r="I206" s="47">
        <f t="shared" si="157"/>
        <v>-0.19263042648303497</v>
      </c>
      <c r="J206" s="343">
        <f>SUM(J65:J76)</f>
        <v>362115</v>
      </c>
      <c r="K206" s="47">
        <f t="shared" si="165"/>
        <v>-0.19393326907623365</v>
      </c>
      <c r="L206" s="343">
        <f>SUM(L65:L76)</f>
        <v>618227</v>
      </c>
      <c r="M206" s="47">
        <f t="shared" si="158"/>
        <v>-0.3040680186954603</v>
      </c>
      <c r="N206" s="54">
        <f>SUM(N65:N76)</f>
        <v>497936</v>
      </c>
      <c r="O206" s="47">
        <f>N206/N205-1</f>
        <v>-0.18588556134519452</v>
      </c>
      <c r="P206" s="343">
        <f>SUM(P65:P76)</f>
        <v>618694</v>
      </c>
      <c r="Q206" s="47">
        <f t="shared" si="162"/>
        <v>-0.31584616065109694</v>
      </c>
      <c r="R206" s="343">
        <f>SUM(R65:R76)</f>
        <v>167641</v>
      </c>
      <c r="S206" s="47">
        <f t="shared" si="159"/>
        <v>-0.33545939603434471</v>
      </c>
      <c r="T206" s="48">
        <f>SUM(T65:T76)</f>
        <v>204767</v>
      </c>
      <c r="U206" s="47">
        <f t="shared" si="163"/>
        <v>-0.26815085384246984</v>
      </c>
      <c r="V206" s="343">
        <f>SUM(V65:V76)</f>
        <v>271982</v>
      </c>
      <c r="W206" s="47">
        <f t="shared" si="166"/>
        <v>-0.35703326863840423</v>
      </c>
      <c r="X206" s="343">
        <f>SUM(X65:X76)</f>
        <v>227312</v>
      </c>
      <c r="Y206" s="47">
        <f t="shared" si="167"/>
        <v>-0.15011160505643817</v>
      </c>
      <c r="Z206" s="343">
        <v>260314</v>
      </c>
      <c r="AA206" s="47">
        <f t="shared" si="164"/>
        <v>-0.21452344384129585</v>
      </c>
      <c r="AB206" s="198">
        <v>197725</v>
      </c>
      <c r="AC206" s="197">
        <f t="shared" si="174"/>
        <v>-0.25813713535315641</v>
      </c>
      <c r="AD206" s="343">
        <v>17876</v>
      </c>
      <c r="AE206" s="47">
        <f>AD206/AD205-1</f>
        <v>-1.0462219761970704E-2</v>
      </c>
      <c r="AF206" s="343">
        <f>SUM(AF65:AF76)</f>
        <v>89148</v>
      </c>
      <c r="AG206" s="47">
        <f>AF206/AF205-1</f>
        <v>-0.25399163179916318</v>
      </c>
      <c r="AH206" s="198">
        <v>70485</v>
      </c>
      <c r="AI206" s="195">
        <f t="shared" si="160"/>
        <v>-0.11675145986316138</v>
      </c>
      <c r="AJ206" s="198">
        <f>SUM(AJ65:AJ76)</f>
        <v>27189</v>
      </c>
      <c r="AK206" s="47">
        <f t="shared" si="171"/>
        <v>-0.37346760070052543</v>
      </c>
      <c r="AL206" s="332">
        <f>SUM(AL65:AL76)</f>
        <v>12508</v>
      </c>
      <c r="AM206" s="47">
        <f t="shared" si="175"/>
        <v>1.123777184897734E-2</v>
      </c>
      <c r="AN206" s="332">
        <f>SUM(AN65:AN76)</f>
        <v>20900</v>
      </c>
      <c r="AO206" s="47">
        <f t="shared" si="169"/>
        <v>-0.44416371905002527</v>
      </c>
      <c r="AP206" s="343">
        <f>SUM(AP65:AP76)</f>
        <v>16126</v>
      </c>
      <c r="AQ206" s="49">
        <f>AP206/AP205-1</f>
        <v>-0.22967421419700007</v>
      </c>
      <c r="AR206" s="343">
        <f>SUM(AR65:AR76)</f>
        <v>3695</v>
      </c>
      <c r="AS206" s="47">
        <f>AR206/AR205-1</f>
        <v>-0.1406976744186047</v>
      </c>
      <c r="AT206" s="48">
        <f>SUM(AT65:AT76)</f>
        <v>60</v>
      </c>
      <c r="AU206" s="47">
        <v>0.6</v>
      </c>
      <c r="AV206" s="332">
        <v>49</v>
      </c>
      <c r="AW206" s="47">
        <f t="shared" si="170"/>
        <v>-0.49484536082474229</v>
      </c>
      <c r="AX206" s="343">
        <v>11191</v>
      </c>
      <c r="AY206" s="47">
        <f t="shared" si="172"/>
        <v>-0.46444295558958648</v>
      </c>
      <c r="AZ206" s="343">
        <f>SUM(AZ65:AZ76)</f>
        <v>11792</v>
      </c>
      <c r="BA206" s="47">
        <f t="shared" si="173"/>
        <v>-6.0847403631729802E-2</v>
      </c>
      <c r="BB206" s="332" t="s">
        <v>8</v>
      </c>
      <c r="BC206" s="318" t="s">
        <v>8</v>
      </c>
      <c r="BD206" s="245"/>
      <c r="BE206" s="245"/>
      <c r="BF206" s="245"/>
      <c r="BG206" s="245"/>
      <c r="BH206" s="245"/>
      <c r="BI206" s="245"/>
      <c r="BJ206" s="245"/>
      <c r="BK206" s="245"/>
      <c r="BL206" s="245"/>
      <c r="BM206" s="245"/>
      <c r="BN206" s="245"/>
      <c r="BO206" s="245"/>
      <c r="BP206" s="245"/>
    </row>
    <row r="207" spans="1:68" s="102" customFormat="1" ht="16.5" customHeight="1">
      <c r="A207" s="314" t="s">
        <v>346</v>
      </c>
      <c r="B207" s="40" t="s">
        <v>344</v>
      </c>
      <c r="C207" s="340">
        <f>SUM(C77:C88)</f>
        <v>12488364</v>
      </c>
      <c r="D207" s="328">
        <f>C207/SUM(C65:C76)-1</f>
        <v>0.31538002873570781</v>
      </c>
      <c r="E207" s="110"/>
      <c r="F207" s="343">
        <f>SUM(F77:F88)</f>
        <v>2439816</v>
      </c>
      <c r="G207" s="47">
        <f t="shared" si="156"/>
        <v>0.53759708389106953</v>
      </c>
      <c r="H207" s="343">
        <f>SUM(H77:H88)</f>
        <v>4076400</v>
      </c>
      <c r="I207" s="47">
        <f t="shared" si="157"/>
        <v>0.27487099296325246</v>
      </c>
      <c r="J207" s="343">
        <f>SUM(J77:J88)</f>
        <v>495902</v>
      </c>
      <c r="K207" s="47">
        <f t="shared" si="165"/>
        <v>0.36945997818372622</v>
      </c>
      <c r="L207" s="343">
        <f>SUM(L77:L88)</f>
        <v>805445</v>
      </c>
      <c r="M207" s="47">
        <f t="shared" si="158"/>
        <v>0.30283051371098324</v>
      </c>
      <c r="N207" s="48">
        <f>SUM(N77:N88)</f>
        <v>740622</v>
      </c>
      <c r="O207" s="47">
        <f>N207/SUM(N65:N76)-1</f>
        <v>0.48738392082516624</v>
      </c>
      <c r="P207" s="343">
        <f>SUM(P77:P88)</f>
        <v>891024</v>
      </c>
      <c r="Q207" s="47">
        <f t="shared" si="162"/>
        <v>0.44016913045867589</v>
      </c>
      <c r="R207" s="343">
        <f>SUM(R77:R88)</f>
        <v>216901</v>
      </c>
      <c r="S207" s="47">
        <f t="shared" si="159"/>
        <v>0.29384219850752502</v>
      </c>
      <c r="T207" s="48">
        <f>SUM(T77:T88)</f>
        <v>331768</v>
      </c>
      <c r="U207" s="47">
        <f t="shared" si="163"/>
        <v>0.62022200842909259</v>
      </c>
      <c r="V207" s="343">
        <f>SUM(V77:V88)</f>
        <v>360615</v>
      </c>
      <c r="W207" s="47">
        <f t="shared" si="166"/>
        <v>0.32587818311505901</v>
      </c>
      <c r="X207" s="343">
        <f>SUM(X77:X88)</f>
        <v>264052</v>
      </c>
      <c r="Y207" s="47">
        <f t="shared" si="167"/>
        <v>0.16162807066938822</v>
      </c>
      <c r="Z207" s="343">
        <v>296060</v>
      </c>
      <c r="AA207" s="47">
        <f t="shared" si="164"/>
        <v>0.13731877655446878</v>
      </c>
      <c r="AB207" s="343">
        <f>SUM(AB77:AB88)</f>
        <v>289702</v>
      </c>
      <c r="AC207" s="197">
        <f t="shared" si="174"/>
        <v>0.46517638133771655</v>
      </c>
      <c r="AD207" s="343">
        <v>27312</v>
      </c>
      <c r="AE207" s="47">
        <f t="shared" si="168"/>
        <v>0.52785858133810692</v>
      </c>
      <c r="AF207" s="343">
        <f>SUM(AF77:AF88)</f>
        <v>123315</v>
      </c>
      <c r="AG207" s="47">
        <f>AF207/AF206-1</f>
        <v>0.38326154260331124</v>
      </c>
      <c r="AH207" s="198">
        <v>95587</v>
      </c>
      <c r="AI207" s="195">
        <f t="shared" si="160"/>
        <v>0.35613251046321914</v>
      </c>
      <c r="AJ207" s="198">
        <f>SUM(AJ77:AJ88)</f>
        <v>42231</v>
      </c>
      <c r="AK207" s="47">
        <f t="shared" si="171"/>
        <v>0.55323844201699224</v>
      </c>
      <c r="AL207" s="332">
        <f>SUM(AL77:AL88)</f>
        <v>18930</v>
      </c>
      <c r="AM207" s="47">
        <f t="shared" si="175"/>
        <v>0.5134314039015031</v>
      </c>
      <c r="AN207" s="332">
        <f>SUM(AN77:AN88)</f>
        <v>38300</v>
      </c>
      <c r="AO207" s="47">
        <f t="shared" si="169"/>
        <v>0.83253588516746402</v>
      </c>
      <c r="AP207" s="343">
        <f>SUM(AP77:AP88)</f>
        <v>24808</v>
      </c>
      <c r="AQ207" s="49">
        <f>AP207/AP206-1</f>
        <v>0.53838521642068704</v>
      </c>
      <c r="AR207" s="343">
        <f>SUM(AR77:AR88)</f>
        <v>4426</v>
      </c>
      <c r="AS207" s="47">
        <f>AR207/AR206-1</f>
        <v>0.19783491204330184</v>
      </c>
      <c r="AT207" s="48">
        <f>SUM(AT77:AT88)</f>
        <v>143</v>
      </c>
      <c r="AU207" s="47">
        <f>AT207/AT206-1</f>
        <v>1.3833333333333333</v>
      </c>
      <c r="AV207" s="332">
        <v>182</v>
      </c>
      <c r="AW207" s="47">
        <f t="shared" si="170"/>
        <v>2.7142857142857144</v>
      </c>
      <c r="AX207" s="343">
        <v>18833</v>
      </c>
      <c r="AY207" s="47">
        <f t="shared" si="172"/>
        <v>0.68287016352426066</v>
      </c>
      <c r="AZ207" s="343">
        <f>SUM(AZ77:AZ88)</f>
        <v>15151</v>
      </c>
      <c r="BA207" s="47">
        <f>AZ207/AZ206-1</f>
        <v>0.28485413839891449</v>
      </c>
      <c r="BB207" s="332" t="s">
        <v>8</v>
      </c>
      <c r="BC207" s="318" t="s">
        <v>8</v>
      </c>
      <c r="BD207" s="245"/>
      <c r="BE207" s="245"/>
      <c r="BF207" s="245"/>
      <c r="BG207" s="245"/>
      <c r="BH207" s="245"/>
      <c r="BI207" s="245"/>
      <c r="BJ207" s="245"/>
      <c r="BK207" s="245"/>
      <c r="BL207" s="245"/>
      <c r="BM207" s="245"/>
      <c r="BN207" s="245"/>
      <c r="BO207" s="245"/>
      <c r="BP207" s="245"/>
    </row>
    <row r="208" spans="1:68" s="103" customFormat="1" ht="16.5" customHeight="1">
      <c r="A208" s="312" t="s">
        <v>347</v>
      </c>
      <c r="B208" s="67" t="s">
        <v>344</v>
      </c>
      <c r="C208" s="343">
        <v>12693733</v>
      </c>
      <c r="D208" s="339">
        <f>C208/SUM(C77:C88)-1</f>
        <v>1.6444828161639169E-2</v>
      </c>
      <c r="E208" s="110"/>
      <c r="F208" s="343">
        <f>SUM(F89:F100)</f>
        <v>1658073</v>
      </c>
      <c r="G208" s="47">
        <f t="shared" si="156"/>
        <v>-0.32041063752348542</v>
      </c>
      <c r="H208" s="343">
        <f>SUM(H89:H100)</f>
        <v>4185400</v>
      </c>
      <c r="I208" s="47">
        <f t="shared" si="157"/>
        <v>2.6739279756647916E-2</v>
      </c>
      <c r="J208" s="343">
        <v>536408</v>
      </c>
      <c r="K208" s="47">
        <f t="shared" si="165"/>
        <v>8.1681461256458032E-2</v>
      </c>
      <c r="L208" s="343">
        <f>SUM(L89:L100)</f>
        <v>1006283</v>
      </c>
      <c r="M208" s="47">
        <f t="shared" si="158"/>
        <v>0.24935035911825132</v>
      </c>
      <c r="N208" s="48">
        <f>SUM(N89:N100)</f>
        <v>925204</v>
      </c>
      <c r="O208" s="339">
        <f>N208/SUM(N77:N88)-1</f>
        <v>0.24922565087183468</v>
      </c>
      <c r="P208" s="343">
        <f>SUM(P89:P100)</f>
        <v>1020996</v>
      </c>
      <c r="Q208" s="47">
        <f t="shared" si="162"/>
        <v>0.1458681247643161</v>
      </c>
      <c r="R208" s="343">
        <f>SUM(R89:R100)</f>
        <v>242902</v>
      </c>
      <c r="S208" s="47">
        <f t="shared" si="159"/>
        <v>0.11987496599831249</v>
      </c>
      <c r="T208" s="48">
        <f>SUM(T89:T100)</f>
        <v>398807</v>
      </c>
      <c r="U208" s="47">
        <f t="shared" si="163"/>
        <v>0.2020659014733186</v>
      </c>
      <c r="V208" s="343">
        <f>SUM(V89:V100)</f>
        <v>414879</v>
      </c>
      <c r="W208" s="47">
        <f t="shared" si="166"/>
        <v>0.15047626970591899</v>
      </c>
      <c r="X208" s="343">
        <f>SUM(X89:X100)</f>
        <v>263428</v>
      </c>
      <c r="Y208" s="47">
        <f t="shared" si="167"/>
        <v>-2.3631708905821336E-3</v>
      </c>
      <c r="Z208" s="343">
        <v>320596</v>
      </c>
      <c r="AA208" s="47">
        <f t="shared" si="164"/>
        <v>8.2875092886577129E-2</v>
      </c>
      <c r="AB208" s="343">
        <f>SUM(AB89:AB100)</f>
        <v>342810</v>
      </c>
      <c r="AC208" s="197">
        <f t="shared" si="174"/>
        <v>0.18331941098093907</v>
      </c>
      <c r="AD208" s="343">
        <v>34707</v>
      </c>
      <c r="AE208" s="47">
        <f t="shared" si="168"/>
        <v>0.27076010544815476</v>
      </c>
      <c r="AF208" s="343">
        <f>SUM(AF89:AF100)</f>
        <v>149943</v>
      </c>
      <c r="AG208" s="47">
        <f>AF208/AF207-1</f>
        <v>0.21593480111908536</v>
      </c>
      <c r="AH208" s="198">
        <v>108680</v>
      </c>
      <c r="AI208" s="195">
        <f t="shared" si="160"/>
        <v>0.13697469321141997</v>
      </c>
      <c r="AJ208" s="198">
        <f>SUM(AJ89:AJ100)</f>
        <v>43994</v>
      </c>
      <c r="AK208" s="47">
        <f t="shared" si="171"/>
        <v>4.1746584262745356E-2</v>
      </c>
      <c r="AL208" s="332">
        <f>SUM(AL89:AL100)</f>
        <v>22524</v>
      </c>
      <c r="AM208" s="47">
        <f t="shared" si="175"/>
        <v>0.18985736925515062</v>
      </c>
      <c r="AN208" s="332">
        <f>SUM(AN89:AN100)</f>
        <v>31800</v>
      </c>
      <c r="AO208" s="47">
        <f t="shared" si="169"/>
        <v>-0.16971279373368142</v>
      </c>
      <c r="AP208" s="343">
        <f>SUM(AP89:AP100)</f>
        <v>25285</v>
      </c>
      <c r="AQ208" s="49">
        <f>AP208/AP207-1</f>
        <v>1.9227668494034234E-2</v>
      </c>
      <c r="AR208" s="343">
        <f>SUM(AR89:AR100)</f>
        <v>5485</v>
      </c>
      <c r="AS208" s="47">
        <f>AR208/AR207-1</f>
        <v>0.23926796204247625</v>
      </c>
      <c r="AT208" s="48">
        <f>SUM(AT89:AT100)</f>
        <v>290</v>
      </c>
      <c r="AU208" s="47">
        <f>AT208/AT207-1</f>
        <v>1.0279720279720279</v>
      </c>
      <c r="AV208" s="332">
        <v>407</v>
      </c>
      <c r="AW208" s="47">
        <f t="shared" si="170"/>
        <v>1.2362637362637363</v>
      </c>
      <c r="AX208" s="343">
        <v>18683</v>
      </c>
      <c r="AY208" s="47">
        <f t="shared" si="172"/>
        <v>-7.9647427388095382E-3</v>
      </c>
      <c r="AZ208" s="343">
        <f>SUM(AZ89:AZ100)</f>
        <v>17495</v>
      </c>
      <c r="BA208" s="47">
        <f t="shared" si="173"/>
        <v>0.15470926011484387</v>
      </c>
      <c r="BB208" s="332" t="s">
        <v>8</v>
      </c>
      <c r="BC208" s="318" t="s">
        <v>8</v>
      </c>
      <c r="BD208" s="245"/>
      <c r="BE208" s="245"/>
      <c r="BF208" s="245"/>
      <c r="BG208" s="245"/>
      <c r="BH208" s="245"/>
      <c r="BI208" s="245"/>
      <c r="BJ208" s="245"/>
      <c r="BK208" s="245"/>
      <c r="BL208" s="245"/>
      <c r="BM208" s="245"/>
      <c r="BN208" s="245"/>
      <c r="BO208" s="245"/>
      <c r="BP208" s="245"/>
    </row>
    <row r="209" spans="1:68" ht="16.5" customHeight="1">
      <c r="A209" s="314" t="s">
        <v>348</v>
      </c>
      <c r="B209" s="40" t="s">
        <v>344</v>
      </c>
      <c r="C209" s="340">
        <f>SUM(C101:C112)</f>
        <v>13736976</v>
      </c>
      <c r="D209" s="328">
        <f>C209/SUM(C89:C100)-1</f>
        <v>8.2185673828179651E-2</v>
      </c>
      <c r="E209" s="110"/>
      <c r="F209" s="343">
        <f>SUM(F101:F112)</f>
        <v>2042775</v>
      </c>
      <c r="G209" s="47">
        <f t="shared" si="156"/>
        <v>0.23201752878190529</v>
      </c>
      <c r="H209" s="343">
        <v>4069900</v>
      </c>
      <c r="I209" s="47">
        <f t="shared" si="157"/>
        <v>-2.7595928704544415E-2</v>
      </c>
      <c r="J209" s="343">
        <f>SUM(J101:J112)</f>
        <v>700917</v>
      </c>
      <c r="K209" s="47">
        <f t="shared" si="165"/>
        <v>0.30668632831725096</v>
      </c>
      <c r="L209" s="343">
        <f>SUM(L101:L112)</f>
        <v>1163619</v>
      </c>
      <c r="M209" s="47">
        <f t="shared" si="158"/>
        <v>0.15635363014181891</v>
      </c>
      <c r="N209" s="48">
        <f>SUM(N101:N112)</f>
        <v>1031155</v>
      </c>
      <c r="O209" s="47">
        <f>N209/N208-1</f>
        <v>0.11451636612033678</v>
      </c>
      <c r="P209" s="343">
        <f>SUM(P101:P112)</f>
        <v>1078458</v>
      </c>
      <c r="Q209" s="47">
        <f t="shared" si="162"/>
        <v>5.6280338022871801E-2</v>
      </c>
      <c r="R209" s="343">
        <f>SUM(R101:R112)</f>
        <v>259089</v>
      </c>
      <c r="S209" s="47">
        <f t="shared" si="159"/>
        <v>6.6640044133024823E-2</v>
      </c>
      <c r="T209" s="48">
        <f>SUM(T101:T112)</f>
        <v>444773</v>
      </c>
      <c r="U209" s="47">
        <f>T209/T208-1</f>
        <v>0.11525875924946161</v>
      </c>
      <c r="V209" s="343">
        <f>SUM(V101:V112)</f>
        <v>445157</v>
      </c>
      <c r="W209" s="47">
        <f>V209/V208-1</f>
        <v>7.2980314742370656E-2</v>
      </c>
      <c r="X209" s="343">
        <f>SUM(X101:X112)</f>
        <v>283977</v>
      </c>
      <c r="Y209" s="47">
        <f t="shared" si="167"/>
        <v>7.8006134503545654E-2</v>
      </c>
      <c r="Z209" s="343">
        <v>328989</v>
      </c>
      <c r="AA209" s="47">
        <f t="shared" si="164"/>
        <v>2.6179365930953491E-2</v>
      </c>
      <c r="AB209" s="343">
        <f>SUM(AB101:AB112)</f>
        <v>411491</v>
      </c>
      <c r="AC209" s="197">
        <f t="shared" si="174"/>
        <v>0.20034713106385471</v>
      </c>
      <c r="AD209" s="343">
        <v>53829</v>
      </c>
      <c r="AE209" s="47">
        <f>AD209/AD208-1</f>
        <v>0.55095513873282043</v>
      </c>
      <c r="AF209" s="343">
        <f>SUM(AF101:AF112)</f>
        <v>159084</v>
      </c>
      <c r="AG209" s="47">
        <f>AF209/AF208-1</f>
        <v>6.096316600308116E-2</v>
      </c>
      <c r="AH209" s="198">
        <v>109469</v>
      </c>
      <c r="AI209" s="195">
        <f>AH209/SUM(AH89:AH100)-1</f>
        <v>7.2598454177401628E-3</v>
      </c>
      <c r="AJ209" s="198">
        <f>SUM(AJ101:AJ112)</f>
        <v>44360</v>
      </c>
      <c r="AK209" s="47">
        <f>AJ209/SUM(AJ89:AJ100)-1</f>
        <v>8.3193162704005008E-3</v>
      </c>
      <c r="AL209" s="332">
        <f>SUM(AL101:AL112)</f>
        <v>34805</v>
      </c>
      <c r="AM209" s="47">
        <f t="shared" si="175"/>
        <v>0.54524063221452668</v>
      </c>
      <c r="AN209" s="332">
        <f>SUM(AN101:AN112)</f>
        <v>32200</v>
      </c>
      <c r="AO209" s="47">
        <f>AN209/SUM(AN89:AN100)-1</f>
        <v>1.2578616352201255E-2</v>
      </c>
      <c r="AP209" s="343">
        <f>SUM(AP101:AP112)</f>
        <v>23933</v>
      </c>
      <c r="AQ209" s="49">
        <f>AP209/SUM(AP89:AP100)-1</f>
        <v>-5.347043701799481E-2</v>
      </c>
      <c r="AR209" s="343">
        <f>SUM(AR101:AR112)</f>
        <v>7838</v>
      </c>
      <c r="AS209" s="47">
        <f>AR209/SUM(AR89:AR100)-1</f>
        <v>0.42898814949863273</v>
      </c>
      <c r="AT209" s="48">
        <f>SUM(AT101:AT112)</f>
        <v>81</v>
      </c>
      <c r="AU209" s="47">
        <f>AT209/AT208-1</f>
        <v>-0.72068965517241379</v>
      </c>
      <c r="AV209" s="332">
        <v>630</v>
      </c>
      <c r="AW209" s="47">
        <f t="shared" si="170"/>
        <v>0.54791154791154795</v>
      </c>
      <c r="AX209" s="343">
        <v>14479</v>
      </c>
      <c r="AY209" s="47">
        <f t="shared" si="172"/>
        <v>-0.22501739549322919</v>
      </c>
      <c r="AZ209" s="343">
        <f>SUM(AZ101:AZ112)</f>
        <v>18544</v>
      </c>
      <c r="BA209" s="47">
        <f>AZ209/SUM(AZ89:AZ100)-1</f>
        <v>5.9959988568162315E-2</v>
      </c>
      <c r="BB209" s="332"/>
      <c r="BC209" s="318"/>
    </row>
    <row r="210" spans="1:68" ht="16.5" customHeight="1" thickBot="1">
      <c r="A210" s="314" t="s">
        <v>349</v>
      </c>
      <c r="B210" s="40" t="s">
        <v>344</v>
      </c>
      <c r="C210" s="340">
        <f>SUM(C113:C124)</f>
        <v>14846485</v>
      </c>
      <c r="D210" s="328">
        <f>C210/SUM(C101:C112)-1</f>
        <v>8.0768067149567635E-2</v>
      </c>
      <c r="E210" s="110"/>
      <c r="F210" s="343">
        <f>SUM(F113:F124)</f>
        <v>2456165</v>
      </c>
      <c r="G210" s="47">
        <f>F210/SUM(F101:F112)-1</f>
        <v>0.20236687838846668</v>
      </c>
      <c r="H210" s="343">
        <v>3968998</v>
      </c>
      <c r="I210" s="47">
        <f>H210/SUM(H101:H112)-1</f>
        <v>-2.4768293282225184E-2</v>
      </c>
      <c r="J210" s="343">
        <f>SUM(J113:J124)</f>
        <v>748727</v>
      </c>
      <c r="K210" s="47">
        <f>J210/SUM(J101:J112)-1</f>
        <v>6.8210644056286185E-2</v>
      </c>
      <c r="L210" s="343">
        <f>SUM(L113:L124)</f>
        <v>1295342</v>
      </c>
      <c r="M210" s="47">
        <f>L210/SUM(L101:L112)-1</f>
        <v>0.11320114229829525</v>
      </c>
      <c r="N210" s="48">
        <f>SUM(N113:N124)</f>
        <v>1165789</v>
      </c>
      <c r="O210" s="47">
        <f>N210/SUM(N101:N112)-1</f>
        <v>0.13056620973568478</v>
      </c>
      <c r="P210" s="343">
        <f>SUM(P113:P124)</f>
        <v>1083543</v>
      </c>
      <c r="Q210" s="47">
        <f>P210/SUM(P101:P112)-1</f>
        <v>4.7150653989307401E-3</v>
      </c>
      <c r="R210" s="343">
        <f>SUM(R113:R124)</f>
        <v>351301</v>
      </c>
      <c r="S210" s="47">
        <f>R210/SUM(R101:R112)-1</f>
        <v>0.3559085873966088</v>
      </c>
      <c r="T210" s="48">
        <f>SUM(T113:T124)</f>
        <v>474269</v>
      </c>
      <c r="U210" s="47">
        <f>T210/SUM(T101:T112)-1</f>
        <v>6.6316975176101023E-2</v>
      </c>
      <c r="V210" s="343">
        <f>SUM(V113:V124)</f>
        <v>471768</v>
      </c>
      <c r="W210" s="47">
        <f>V210/SUM(V101:V112)-1</f>
        <v>5.9778909463402696E-2</v>
      </c>
      <c r="X210" s="343">
        <f>SUM(X113:X124)</f>
        <v>274622</v>
      </c>
      <c r="Y210" s="47">
        <f>X210/SUM(X101:X112)-1</f>
        <v>-3.2942808748595787E-2</v>
      </c>
      <c r="Z210" s="343">
        <v>351154</v>
      </c>
      <c r="AA210" s="47">
        <f>Z210/SUM(Z101:Z112)-1</f>
        <v>0.1556592596493076</v>
      </c>
      <c r="AB210" s="343">
        <f>SUM(AB113:AB124)</f>
        <v>435009</v>
      </c>
      <c r="AC210" s="197">
        <f>AB210/SUM(AB101:AB112)-1</f>
        <v>5.7153133361361519E-2</v>
      </c>
      <c r="AD210" s="343">
        <f>SUM(AD113:AD124)</f>
        <v>81799</v>
      </c>
      <c r="AE210" s="47">
        <f>AD210/AD209-1</f>
        <v>0.51960838952980737</v>
      </c>
      <c r="AF210" s="343">
        <f>SUM(AF113:AF124)</f>
        <v>187040</v>
      </c>
      <c r="AG210" s="47">
        <f>AF210/SUM(AF101:AF112)-1</f>
        <v>0.17573106032033392</v>
      </c>
      <c r="AH210" s="198">
        <f>SUM(AH113:AH124)</f>
        <v>112619</v>
      </c>
      <c r="AI210" s="195">
        <f>AI113</f>
        <v>2.8775269711059703E-2</v>
      </c>
      <c r="AJ210" s="198">
        <f>SUM(AJ113:AJ124)</f>
        <v>45178</v>
      </c>
      <c r="AK210" s="47">
        <f>AJ210/SUM(AJ101:AJ112)-1</f>
        <v>1.8440036068530175E-2</v>
      </c>
      <c r="AL210" s="332">
        <f>SUM(AL113:AL124)</f>
        <v>54934</v>
      </c>
      <c r="AM210" s="47">
        <f>AL210/SUM(AL101:AL112)-1</f>
        <v>0.57833644591294364</v>
      </c>
      <c r="AN210" s="332">
        <f>SUM(AN113:AN124)</f>
        <v>28000</v>
      </c>
      <c r="AO210" s="47">
        <f>AN210/SUM(AN101:AN112)-1</f>
        <v>-0.13043478260869568</v>
      </c>
      <c r="AP210" s="343">
        <f>SUM(AP113:AP124)</f>
        <v>30306</v>
      </c>
      <c r="AQ210" s="49">
        <f>AP210/SUM(AP101:AP112)-1</f>
        <v>0.26628504575272638</v>
      </c>
      <c r="AR210" s="343">
        <f>SUM(AR113:AR124)</f>
        <v>12207</v>
      </c>
      <c r="AS210" s="47">
        <f>AR210/SUM(AR101:AR112)-1</f>
        <v>0.55741260525644298</v>
      </c>
      <c r="AT210" s="48">
        <f>SUM(AT113:AT124)</f>
        <v>0</v>
      </c>
      <c r="AU210" s="47">
        <f>AT210/AT209-1</f>
        <v>-1</v>
      </c>
      <c r="AV210" s="332">
        <f>SUM(AV113:AV124)</f>
        <v>596</v>
      </c>
      <c r="AW210" s="47">
        <f t="shared" si="170"/>
        <v>-5.3968253968253999E-2</v>
      </c>
      <c r="AX210" s="343">
        <v>14270</v>
      </c>
      <c r="AY210" s="47">
        <f>AX210/SUM(AX101)-1</f>
        <v>-0.21700960219478738</v>
      </c>
      <c r="AZ210" s="343">
        <f>SUM(AZ113:AZ124)</f>
        <v>12039</v>
      </c>
      <c r="BA210" s="47">
        <f>AZ210/SUM(AZ101:AZ108)-1</f>
        <v>-6.4786762992309455E-2</v>
      </c>
      <c r="BB210" s="332"/>
      <c r="BC210" s="318"/>
    </row>
    <row r="211" spans="1:68" s="246" customFormat="1" ht="16.5" customHeight="1" thickBot="1">
      <c r="A211" s="179" t="s">
        <v>350</v>
      </c>
      <c r="B211" s="69" t="s">
        <v>344</v>
      </c>
      <c r="C211" s="82">
        <f>SUM(C125:C136)</f>
        <v>16080684</v>
      </c>
      <c r="D211" s="83">
        <f>C211/SUM(C113:C124)-1</f>
        <v>8.3130720840656869E-2</v>
      </c>
      <c r="E211" s="142"/>
      <c r="F211" s="82">
        <f>SUM(F125:F136)</f>
        <v>2755313</v>
      </c>
      <c r="G211" s="83">
        <f>F211/SUM(F113:F124)-1</f>
        <v>0.12179474913126764</v>
      </c>
      <c r="H211" s="82">
        <v>4181700</v>
      </c>
      <c r="I211" s="83">
        <f>H211/SUM(H113:H124)-1</f>
        <v>5.359032501889649E-2</v>
      </c>
      <c r="J211" s="82">
        <f>SUM(J125:J136)</f>
        <v>832969</v>
      </c>
      <c r="K211" s="83">
        <f>J211/SUM(J113:J124)-1</f>
        <v>0.11251363981798446</v>
      </c>
      <c r="L211" s="82">
        <f>SUM(L125:L136)</f>
        <v>1116493</v>
      </c>
      <c r="M211" s="83">
        <f>L211/SUM(L113:L124)-1</f>
        <v>-0.13807087240280946</v>
      </c>
      <c r="N211" s="168">
        <f>SUM(N125:N136)</f>
        <v>1175472</v>
      </c>
      <c r="O211" s="83">
        <f>N211/SUM(N113:N124)-1</f>
        <v>8.3059627428290206E-3</v>
      </c>
      <c r="P211" s="82">
        <f>SUM(P125:P136)</f>
        <v>1251047</v>
      </c>
      <c r="Q211" s="83">
        <f>P211/SUM(P113:P124)-1</f>
        <v>0.15458915797527184</v>
      </c>
      <c r="R211" s="82">
        <f>SUM(R125:R136)</f>
        <v>527684</v>
      </c>
      <c r="S211" s="83">
        <f>R211/SUM(R113:R124)-1</f>
        <v>0.50208510650410898</v>
      </c>
      <c r="T211" s="168">
        <f>SUM(T125:T136)</f>
        <v>554521</v>
      </c>
      <c r="U211" s="83">
        <f>T211/SUM(T113:T124)-1</f>
        <v>0.1692119872899136</v>
      </c>
      <c r="V211" s="82">
        <f>SUM(V125:V136)</f>
        <v>536975</v>
      </c>
      <c r="W211" s="83">
        <f>V211/SUM(V113:V124)-1</f>
        <v>0.13821836156755007</v>
      </c>
      <c r="X211" s="82">
        <f>SUM(X125:X136)</f>
        <v>385769</v>
      </c>
      <c r="Y211" s="83">
        <f>X211/SUM(X113:X124)-1</f>
        <v>0.40472722505844394</v>
      </c>
      <c r="Z211" s="82">
        <f>SUM(Z125:Z136)</f>
        <v>328122</v>
      </c>
      <c r="AA211" s="83">
        <f>Z211/SUM(Z113:Z124)-1</f>
        <v>1.0974858269657384E-2</v>
      </c>
      <c r="AB211" s="82">
        <f>SUM(AB125:AB136)</f>
        <v>424424</v>
      </c>
      <c r="AC211" s="83">
        <f>AB211/SUM(AB113:AB124)-1</f>
        <v>-2.4332829895473473E-2</v>
      </c>
      <c r="AD211" s="82">
        <f>SUM(AD125:AD136)</f>
        <v>96085</v>
      </c>
      <c r="AE211" s="83">
        <f>AD211/AD210-1</f>
        <v>0.17464761182899546</v>
      </c>
      <c r="AF211" s="82">
        <f>SUM(AF125:AF136)</f>
        <v>248654</v>
      </c>
      <c r="AG211" s="83">
        <f>AF211/SUM(AF113:AF124)-1</f>
        <v>0.32941616766467074</v>
      </c>
      <c r="AH211" s="82">
        <v>106870</v>
      </c>
      <c r="AI211" s="176">
        <f>AI125</f>
        <v>-5.1048224544703813E-2</v>
      </c>
      <c r="AJ211" s="82">
        <f>SUM(AJ125:AJ136)</f>
        <v>45476</v>
      </c>
      <c r="AK211" s="83">
        <f>AJ211/SUM(AJ113:AJ124)-1</f>
        <v>6.5961308601532043E-3</v>
      </c>
      <c r="AL211" s="82">
        <f>SUM(AL125:AL136)</f>
        <v>58472</v>
      </c>
      <c r="AM211" s="83">
        <f>AM125</f>
        <v>6.4404558197109329E-2</v>
      </c>
      <c r="AN211" s="82">
        <f>SUM(AN125:AN136)</f>
        <v>21700</v>
      </c>
      <c r="AO211" s="83">
        <f>AN211/SUM(AN113:AN124)-1</f>
        <v>-0.22499999999999998</v>
      </c>
      <c r="AP211" s="82">
        <f>SUM(AP125:AP136)</f>
        <v>34896</v>
      </c>
      <c r="AQ211" s="128">
        <f>AP211/SUM(AP113:AP124)-1</f>
        <v>0.15145515739457527</v>
      </c>
      <c r="AR211" s="82">
        <f>SUM(AR125:AR136)</f>
        <v>13412</v>
      </c>
      <c r="AS211" s="83">
        <f>AR211/SUM(AR113:AR124)-1</f>
        <v>9.8713852707462912E-2</v>
      </c>
      <c r="AT211" s="168">
        <f>SUM(AT125:AT136)</f>
        <v>77</v>
      </c>
      <c r="AU211" s="121" t="str">
        <f>IFERROR(AT211/AT210-1,"-")</f>
        <v>-</v>
      </c>
      <c r="AV211" s="82">
        <f>SUM(AV125:AV136)</f>
        <v>858</v>
      </c>
      <c r="AW211" s="83">
        <f t="shared" si="170"/>
        <v>0.43959731543624159</v>
      </c>
      <c r="AX211" s="82">
        <f>SUM(AX125:AX136)</f>
        <v>15366</v>
      </c>
      <c r="AY211" s="83">
        <f>AX211/SUM(AX113)-1</f>
        <v>-0.17754108012631808</v>
      </c>
      <c r="AZ211" s="82">
        <f>SUM(AZ125:AZ136)</f>
        <v>11475</v>
      </c>
      <c r="BA211" s="83">
        <f>AZ211/SUM(AZ113:AZ124)-1</f>
        <v>-4.684774482930476E-2</v>
      </c>
      <c r="BB211" s="82"/>
      <c r="BC211" s="83"/>
      <c r="BD211" s="245"/>
      <c r="BE211" s="245"/>
      <c r="BF211" s="245"/>
      <c r="BG211" s="245"/>
      <c r="BH211" s="245"/>
      <c r="BI211" s="245"/>
      <c r="BJ211" s="245"/>
      <c r="BK211" s="245"/>
      <c r="BL211" s="245"/>
      <c r="BM211" s="245"/>
      <c r="BN211" s="245"/>
      <c r="BO211" s="245"/>
      <c r="BP211" s="245"/>
    </row>
    <row r="212" spans="1:68" ht="16.5" customHeight="1" thickBot="1">
      <c r="A212" s="179" t="s">
        <v>351</v>
      </c>
      <c r="B212" s="69" t="s">
        <v>344</v>
      </c>
      <c r="C212" s="82">
        <f>SUM(C137:C148)</f>
        <v>19310430</v>
      </c>
      <c r="D212" s="83">
        <f>C212/C211-1</f>
        <v>0.20084630728394393</v>
      </c>
      <c r="E212" s="110"/>
      <c r="F212" s="82">
        <f>SUM(F137:F148)</f>
        <v>4002095</v>
      </c>
      <c r="G212" s="83">
        <f>F212/F211-1</f>
        <v>0.45250104071660835</v>
      </c>
      <c r="H212" s="82">
        <v>4444389</v>
      </c>
      <c r="I212" s="83">
        <f>H212/H211-1</f>
        <v>6.2818710093980989E-2</v>
      </c>
      <c r="J212" s="82">
        <f>SUM(J137:J148)</f>
        <v>1152349</v>
      </c>
      <c r="K212" s="83">
        <f>J212/J211-1</f>
        <v>0.38342363281226555</v>
      </c>
      <c r="L212" s="82">
        <f>SUM(L137:L148)</f>
        <v>1372989</v>
      </c>
      <c r="M212" s="83">
        <f>L212/L211-1</f>
        <v>0.22973363917194289</v>
      </c>
      <c r="N212" s="168">
        <f>SUM(N137:N148)</f>
        <v>1339678</v>
      </c>
      <c r="O212" s="83">
        <f>N212/SUM(N125:N136)-1</f>
        <v>0.13969367198878402</v>
      </c>
      <c r="P212" s="82">
        <f>SUM(P137:P148)</f>
        <v>1243293</v>
      </c>
      <c r="Q212" s="83">
        <f>P212/P211-1</f>
        <v>-6.1980085480402014E-3</v>
      </c>
      <c r="R212" s="82">
        <f>SUM(R137:R148)</f>
        <v>658757</v>
      </c>
      <c r="S212" s="83">
        <f>R212/R211-1</f>
        <v>0.24839297761539103</v>
      </c>
      <c r="T212" s="168">
        <f>SUM(T137:T148)</f>
        <v>554144</v>
      </c>
      <c r="U212" s="83">
        <f>T212/T211-1</f>
        <v>-6.7986604655190241E-4</v>
      </c>
      <c r="V212" s="82">
        <f>SUM(V137:V148)</f>
        <v>577082</v>
      </c>
      <c r="W212" s="83">
        <f>V212/V211-1</f>
        <v>7.4690628055309904E-2</v>
      </c>
      <c r="X212" s="82">
        <f>SUM(X137:X148)</f>
        <v>421161</v>
      </c>
      <c r="Y212" s="83">
        <f>X212/SUM(X125:X136)-1</f>
        <v>9.1744022977481299E-2</v>
      </c>
      <c r="Z212" s="82">
        <f>SUM(Z137:Z148)</f>
        <v>353729</v>
      </c>
      <c r="AA212" s="83">
        <f>IFERROR(Z212/Z211-1,"-")</f>
        <v>7.8041094470959083E-2</v>
      </c>
      <c r="AB212" s="82">
        <f>SUM(AB137:AB148)</f>
        <v>395259</v>
      </c>
      <c r="AC212" s="83">
        <f>AB212/AB211-1</f>
        <v>-6.8716660697792808E-2</v>
      </c>
      <c r="AD212" s="82">
        <v>165328</v>
      </c>
      <c r="AE212" s="83">
        <f>AD212/AD211-1</f>
        <v>0.7206431805172504</v>
      </c>
      <c r="AF212" s="82">
        <f>SUM(AF137:AF148)</f>
        <v>222580</v>
      </c>
      <c r="AG212" s="83">
        <f>AF212/AF211-1</f>
        <v>-0.10486056930513887</v>
      </c>
      <c r="AH212" s="82">
        <v>102993</v>
      </c>
      <c r="AI212" s="176">
        <f>AI137</f>
        <v>-3.6277720595115581E-2</v>
      </c>
      <c r="AJ212" s="82">
        <f>SUM(AJ137:AJ148)</f>
        <v>47213</v>
      </c>
      <c r="AK212" s="83">
        <f>AJ212/AJ211-1</f>
        <v>3.8195971501451265E-2</v>
      </c>
      <c r="AL212" s="82">
        <f>SUM(AL137:AL148)</f>
        <v>63715</v>
      </c>
      <c r="AM212" s="83">
        <f>AL212/AL211-1</f>
        <v>8.966684909016287E-2</v>
      </c>
      <c r="AN212" s="82">
        <f>SUM(AN137:AN148)</f>
        <v>22600</v>
      </c>
      <c r="AO212" s="83">
        <f>AN212/AN211-1</f>
        <v>4.1474654377880116E-2</v>
      </c>
      <c r="AP212" s="82">
        <f>SUM(AP137:AP148)</f>
        <v>33001</v>
      </c>
      <c r="AQ212" s="83">
        <f>AP212/AP211-1</f>
        <v>-5.4304218248509839E-2</v>
      </c>
      <c r="AR212" s="82">
        <f>SUM(AR137:AR148)</f>
        <v>14373</v>
      </c>
      <c r="AS212" s="83">
        <f>AR212/AR211-1</f>
        <v>7.1652251714882098E-2</v>
      </c>
      <c r="AT212" s="168">
        <f>SUM(AT137:AT148)</f>
        <v>38</v>
      </c>
      <c r="AU212" s="83">
        <f>AT212/AT211-1</f>
        <v>-0.50649350649350655</v>
      </c>
      <c r="AV212" s="82">
        <f>SUM(AV137:AV148)</f>
        <v>640</v>
      </c>
      <c r="AW212" s="83">
        <f t="shared" si="170"/>
        <v>-0.25407925407925402</v>
      </c>
      <c r="AX212" s="82">
        <f>SUM(AX137:AX148)</f>
        <v>11521</v>
      </c>
      <c r="AY212" s="83">
        <f>AX212/AX211-1</f>
        <v>-0.2502277756084863</v>
      </c>
      <c r="AZ212" s="82">
        <f>SUM(AZ137:AZ148)</f>
        <v>18112</v>
      </c>
      <c r="BA212" s="121">
        <f>AZ212/AZ211-1</f>
        <v>0.57838779956427011</v>
      </c>
      <c r="BB212" s="82"/>
      <c r="BC212" s="83"/>
    </row>
    <row r="213" spans="1:68" ht="16.5" customHeight="1" thickBot="1">
      <c r="A213" s="179" t="s">
        <v>352</v>
      </c>
      <c r="B213" s="69" t="s">
        <v>344</v>
      </c>
      <c r="C213" s="82">
        <f>SUM(C149:C160)</f>
        <v>22383190</v>
      </c>
      <c r="D213" s="83">
        <f>C213/C212-1</f>
        <v>0.15912436957644127</v>
      </c>
      <c r="E213" s="110"/>
      <c r="F213" s="82">
        <f>IFERROR(SUM(F149:F160),"-")</f>
        <v>5090302</v>
      </c>
      <c r="G213" s="83">
        <f>IFERROR(F213/SUM(F137:F148)-1,"-")</f>
        <v>0.27190933748449253</v>
      </c>
      <c r="H213" s="82">
        <v>4762163</v>
      </c>
      <c r="I213" s="83">
        <f>IFERROR(H213/H212-1,"-")</f>
        <v>7.1500041963023397E-2</v>
      </c>
      <c r="J213" s="82">
        <f>IFERROR(SUM(J149:J160),"-")</f>
        <v>1543883</v>
      </c>
      <c r="K213" s="83">
        <f>IFERROR(J213/SUM(J137:J148)-1,"-")</f>
        <v>0.33977032999551349</v>
      </c>
      <c r="L213" s="82">
        <f>IFERROR(SUM(L149:L160),"-")</f>
        <v>1464218</v>
      </c>
      <c r="M213" s="83">
        <f>IFERROR(L213/SUM(L137:L148)-1,"-")</f>
        <v>6.6445543263638607E-2</v>
      </c>
      <c r="N213" s="168">
        <f>IFERROR(SUM(N149:N160),"-")</f>
        <v>1475081</v>
      </c>
      <c r="O213" s="83">
        <f>IFERROR(N213/SUM(N137:N148)-1,"-")</f>
        <v>0.10107130220844107</v>
      </c>
      <c r="P213" s="82">
        <f>IFERROR(SUM(P149:P160),"-")</f>
        <v>1392367</v>
      </c>
      <c r="Q213" s="83">
        <f>IFERROR(P213/SUM(P137:P148)-1,"-")</f>
        <v>0.11990254911754517</v>
      </c>
      <c r="R213" s="82">
        <f>IFERROR(SUM(R149:R160),"-")</f>
        <v>884397</v>
      </c>
      <c r="S213" s="83">
        <f>IFERROR(R213/SUM(R137:R148)-1,"-")</f>
        <v>0.34252387450911348</v>
      </c>
      <c r="T213" s="168">
        <f>IFERROR(SUM(T149:T160),"-")</f>
        <v>662263</v>
      </c>
      <c r="U213" s="83">
        <f>IFERROR(T213/SUM(T137:T148)-1,"-")</f>
        <v>0.19510993532367049</v>
      </c>
      <c r="V213" s="82">
        <f>IFERROR(SUM(V149:V160),"-")</f>
        <v>566503</v>
      </c>
      <c r="W213" s="83">
        <f>IFERROR(V213/SUM(V137:V148)-1,"-")</f>
        <v>-1.8331883510488978E-2</v>
      </c>
      <c r="X213" s="82">
        <f>IFERROR(SUM(X149:X160),"-")</f>
        <v>444439</v>
      </c>
      <c r="Y213" s="83">
        <f>IFERROR(X213/SUM(X137:X148)-1,"-")</f>
        <v>5.5271024620038522E-2</v>
      </c>
      <c r="Z213" s="82">
        <f>IFERROR(SUM(Z149:Z160),"-")</f>
        <v>343887</v>
      </c>
      <c r="AA213" s="83">
        <f>IFERROR(Z213/Z212-1,"-")</f>
        <v>-2.7823559843835222E-2</v>
      </c>
      <c r="AB213" s="82">
        <f>IFERROR(SUM(AB149:AB160),"-")</f>
        <v>357194</v>
      </c>
      <c r="AC213" s="83">
        <f>IFERROR(AB213/SUM(AB137:AB148)-1,"-")</f>
        <v>-9.6303942478223159E-2</v>
      </c>
      <c r="AD213" s="82">
        <f>SUM(AD149)</f>
        <v>173260</v>
      </c>
      <c r="AE213" s="83">
        <f>AD213/AD212-1</f>
        <v>4.7977354108197146E-2</v>
      </c>
      <c r="AF213" s="82">
        <f>IFERROR(SUM(AF149:AF160),"-")</f>
        <v>106904</v>
      </c>
      <c r="AG213" s="83">
        <f>IFERROR(AF213/SUM(AF137:AF148)-1,"-")</f>
        <v>-0.51970527450804205</v>
      </c>
      <c r="AH213" s="82">
        <v>111076</v>
      </c>
      <c r="AI213" s="176">
        <f>(AH149/AH137-1)</f>
        <v>7.8481061819735354E-2</v>
      </c>
      <c r="AJ213" s="82">
        <f>IFERROR(SUM(AJ149:AJ160),"-")</f>
        <v>57587</v>
      </c>
      <c r="AK213" s="83">
        <f>IFERROR(AJ213/SUM(AJ137:AJ148)-1,"-")</f>
        <v>0.21972761739351454</v>
      </c>
      <c r="AL213" s="82">
        <f>SUM(AL149)</f>
        <v>64397</v>
      </c>
      <c r="AM213" s="83">
        <f>AL213/AL212-1</f>
        <v>1.0703915875382553E-2</v>
      </c>
      <c r="AN213" s="82">
        <f>SUM(AN149:AN160)</f>
        <v>28300</v>
      </c>
      <c r="AO213" s="83">
        <f>AN213/AN212-1</f>
        <v>0.25221238938053103</v>
      </c>
      <c r="AP213" s="82">
        <f>IFERROR(SUM(AP149:AP160),"-")</f>
        <v>29580</v>
      </c>
      <c r="AQ213" s="83">
        <f>IFERROR(AP213/SUM(AP137:AP148)-1,"-")</f>
        <v>-0.10366352534771672</v>
      </c>
      <c r="AR213" s="82">
        <f>IFERROR(SUM(AR149:AR160),"-")</f>
        <v>14520</v>
      </c>
      <c r="AS213" s="83">
        <f>IFERROR(AR213/SUM(AR137:AR148)-1,"-")</f>
        <v>1.0227509914422894E-2</v>
      </c>
      <c r="AT213" s="168">
        <f>IFERROR(SUM(AT149:AT160),"-")</f>
        <v>167</v>
      </c>
      <c r="AU213" s="83">
        <f>IFERROR(AT213/SUM(AT137:AT148)-1,"-")</f>
        <v>3.3947368421052628</v>
      </c>
      <c r="AV213" s="82">
        <f>AV149</f>
        <v>1035</v>
      </c>
      <c r="AW213" s="83">
        <f t="shared" si="170"/>
        <v>0.6171875</v>
      </c>
      <c r="AX213" s="82">
        <f>SUM(AX149:AX160)</f>
        <v>10671</v>
      </c>
      <c r="AY213" s="83">
        <f>AX213/AX212-1</f>
        <v>-7.3778317854352959E-2</v>
      </c>
      <c r="AZ213" s="82"/>
      <c r="BA213" s="83"/>
      <c r="BB213" s="82"/>
      <c r="BC213" s="83"/>
    </row>
    <row r="214" spans="1:68" ht="14.25" thickBot="1">
      <c r="A214" s="179" t="s">
        <v>353</v>
      </c>
      <c r="B214" s="69" t="s">
        <v>344</v>
      </c>
      <c r="C214" s="82">
        <f>SUM(C161:C172)</f>
        <v>26496447</v>
      </c>
      <c r="D214" s="83">
        <f>C214/C213-1</f>
        <v>0.18376545076908157</v>
      </c>
      <c r="E214" s="110"/>
      <c r="F214" s="82">
        <f>SUM(F161:F172)</f>
        <v>7140438</v>
      </c>
      <c r="G214" s="83">
        <f>F214/SUM(F149:F160)-1</f>
        <v>0.40275331404698589</v>
      </c>
      <c r="H214" s="82">
        <v>3854869</v>
      </c>
      <c r="I214" s="83">
        <f>IFERROR(H214/H213-1,"-")</f>
        <v>-0.19052140802404283</v>
      </c>
      <c r="J214" s="82">
        <f>SUM(J161:J172)</f>
        <v>2415245</v>
      </c>
      <c r="K214" s="83">
        <f>J214/SUM(J149:J160)-1</f>
        <v>0.56439639532270247</v>
      </c>
      <c r="L214" s="82">
        <f>IFERROR(SUM(L161:L172),"-")</f>
        <v>1717867</v>
      </c>
      <c r="M214" s="83">
        <f>IFERROR(L214/SUM(L149:L160)-1,"-")</f>
        <v>0.1732317182277503</v>
      </c>
      <c r="N214" s="82">
        <f>SUM(N161:N172)</f>
        <v>1607821</v>
      </c>
      <c r="O214" s="83">
        <f>N214/SUM(N149:N160)-1</f>
        <v>8.9988278609784755E-2</v>
      </c>
      <c r="P214" s="82">
        <f>SUM(P161:P172)</f>
        <v>1487670</v>
      </c>
      <c r="Q214" s="83">
        <f>P214/SUM(P149:P160)-1</f>
        <v>6.8446752903508878E-2</v>
      </c>
      <c r="R214" s="82">
        <f>SUM(R161:R172)</f>
        <v>1054380</v>
      </c>
      <c r="S214" s="83">
        <f>R214/SUM(R149:R160)-1</f>
        <v>0.19220214451202344</v>
      </c>
      <c r="T214" s="168">
        <f>SUM(T161:T172)</f>
        <v>874253</v>
      </c>
      <c r="U214" s="83">
        <f>T214/SUM(T149:T160)-1</f>
        <v>0.32009941669699193</v>
      </c>
      <c r="V214" s="82">
        <f>SUM(V161:V172)</f>
        <v>631297</v>
      </c>
      <c r="W214" s="83">
        <f>V214/SUM(V149:V160)-1</f>
        <v>0.11437538724419816</v>
      </c>
      <c r="X214" s="82">
        <f>SUM(X161:X172)</f>
        <v>484528</v>
      </c>
      <c r="Y214" s="83">
        <f>X214/SUM(X149:X160)-1</f>
        <v>9.0201354966598313E-2</v>
      </c>
      <c r="Z214" s="82">
        <f>SUM(Z161:Z172)</f>
        <v>423191</v>
      </c>
      <c r="AA214" s="83">
        <f>Z214/SUM(Z149:Z160)-1</f>
        <v>0.23061063663354542</v>
      </c>
      <c r="AB214" s="82">
        <f>SUM(AB161:AB172)</f>
        <v>345081</v>
      </c>
      <c r="AC214" s="83">
        <f>AB214/SUM(AB149:AB160)-1</f>
        <v>-3.3911543866918303E-2</v>
      </c>
      <c r="AD214" s="82">
        <f>AD161</f>
        <v>170571</v>
      </c>
      <c r="AE214" s="83">
        <f t="shared" ref="AE214:AE215" si="176">AD214/AD213-1</f>
        <v>-1.5520027704028605E-2</v>
      </c>
      <c r="AF214" s="82">
        <f>SUM(AF161:AF172)</f>
        <v>120622</v>
      </c>
      <c r="AG214" s="83">
        <f>AF214/SUM(AF149:AF160)-1</f>
        <v>0.12832073636159547</v>
      </c>
      <c r="AH214" s="82">
        <f>AH161</f>
        <v>142383</v>
      </c>
      <c r="AI214" s="176">
        <f>AH214/AH213-1</f>
        <v>0.28185206525261974</v>
      </c>
      <c r="AJ214" s="82">
        <f>SUM(AJ161:AJ172)</f>
        <v>74921</v>
      </c>
      <c r="AK214" s="83">
        <f>AJ214/SUM(AJ149:AJ160)-1</f>
        <v>0.30100543525448442</v>
      </c>
      <c r="AL214" s="82">
        <f>SUM(AL161)</f>
        <v>65829</v>
      </c>
      <c r="AM214" s="83">
        <f>AL214/AL213-1</f>
        <v>2.2237060732642755E-2</v>
      </c>
      <c r="AN214" s="82">
        <f>SUM(AN161:AN172)</f>
        <v>40300</v>
      </c>
      <c r="AO214" s="83">
        <f>AN214/SUM(AN149:AN160)-1</f>
        <v>0.42402826855123665</v>
      </c>
      <c r="AP214" s="82">
        <f>SUM(AP161:AP172)</f>
        <v>34808</v>
      </c>
      <c r="AQ214" s="83">
        <f>AP214/SUM(AP149:AP160)-1</f>
        <v>0.17674104124408374</v>
      </c>
      <c r="AR214" s="82">
        <f>SUM(AR161:AR172)</f>
        <v>15963</v>
      </c>
      <c r="AS214" s="83">
        <f>AR214/SUM(AR149:AR160)-1</f>
        <v>9.9380165289256306E-2</v>
      </c>
      <c r="AT214" s="168"/>
      <c r="AU214" s="83"/>
      <c r="AV214" s="82">
        <f>AV161</f>
        <v>6048</v>
      </c>
      <c r="AW214" s="83">
        <f t="shared" si="170"/>
        <v>4.8434782608695652</v>
      </c>
      <c r="AX214" s="82">
        <f>SUM(AX161:AX172)</f>
        <v>15660</v>
      </c>
      <c r="AY214" s="83">
        <f>AX214/AX213-1</f>
        <v>0.46752881641833</v>
      </c>
      <c r="AZ214" s="82"/>
      <c r="BA214" s="83"/>
      <c r="BB214" s="82"/>
      <c r="BC214" s="83"/>
    </row>
    <row r="215" spans="1:68" ht="14.25" thickBot="1">
      <c r="A215" s="179" t="s">
        <v>341</v>
      </c>
      <c r="B215" s="69" t="s">
        <v>344</v>
      </c>
      <c r="C215" s="82">
        <f>SUM(C173:C184)</f>
        <v>28695983</v>
      </c>
      <c r="D215" s="83">
        <f ca="1">C215/SUM(OFFSET(C$161,0,0,COUNTIF(C$173:C$184,"&gt;0")))-1</f>
        <v>8.3012488429109021E-2</v>
      </c>
      <c r="E215" s="110"/>
      <c r="F215" s="82">
        <f>SUM(F173:F184)</f>
        <v>7538952</v>
      </c>
      <c r="G215" s="83">
        <f ca="1">F215/SUM(OFFSET(F$161,0,0,COUNTIF(F$173:F$184,"&gt;0")))-1</f>
        <v>5.5810862022749763E-2</v>
      </c>
      <c r="H215" s="82"/>
      <c r="I215" s="83"/>
      <c r="J215" s="82">
        <f>SUM(J173:J184)</f>
        <v>3435406</v>
      </c>
      <c r="K215" s="83">
        <f ca="1">J215/SUM(OFFSET(J$161,0,0,COUNTIF(J$173:J$184,"&gt;0")))-1</f>
        <v>0.42238406455659772</v>
      </c>
      <c r="L215" s="82">
        <f>SUM(L173:L184)</f>
        <v>1796615</v>
      </c>
      <c r="M215" s="83">
        <f ca="1">L215/SUM(OFFSET(L$161,0,0,COUNTIF(L$173:L$184,"&gt;0")))-1</f>
        <v>4.584056856555252E-2</v>
      </c>
      <c r="N215" s="82">
        <f>SUM(N173:N184)</f>
        <v>1608529</v>
      </c>
      <c r="O215" s="83">
        <f ca="1">N215/SUM(OFFSET(N$161,0,0,COUNTIF(N$173:N$184,"&gt;0")))-1</f>
        <v>4.4034752624821927E-4</v>
      </c>
      <c r="P215" s="82">
        <f>SUM(P173:P184)</f>
        <v>1421411</v>
      </c>
      <c r="Q215" s="83">
        <f ca="1">P215/SUM(OFFSET(P$161,0,0,COUNTIF(P$173:P$184,"&gt;0")))-1</f>
        <v>-4.4538775400458475E-2</v>
      </c>
      <c r="R215" s="82">
        <f>SUM(R173:R184)</f>
        <v>1019122</v>
      </c>
      <c r="S215" s="83">
        <f ca="1">R215/SUM(OFFSET(R$161,0,0,COUNTIF(R$173:R$184,"&gt;0")))-1</f>
        <v>-3.3439556895995759E-2</v>
      </c>
      <c r="T215" s="168">
        <f>SUM(T173:T184)</f>
        <v>812842</v>
      </c>
      <c r="U215" s="83">
        <f ca="1">T215/SUM(OFFSET(T$161,0,0,COUNTIF(T$173:T$184,"&gt;0")))-1</f>
        <v>-7.0243968279205204E-2</v>
      </c>
      <c r="V215" s="82">
        <f>SUM(V173:V184)</f>
        <v>629451</v>
      </c>
      <c r="W215" s="83">
        <f ca="1">V215/SUM(OFFSET(V$161,0,0,COUNTIF(V$173:V$184,"&gt;0")))-1</f>
        <v>-2.9241387175925615E-3</v>
      </c>
      <c r="X215" s="82">
        <f>SUM(X173:X184)</f>
        <v>616783</v>
      </c>
      <c r="Y215" s="83">
        <f ca="1">X215/SUM(OFFSET(X$161,0,0,COUNTIF(X$173:X$184,"&gt;0")))-1</f>
        <v>0.27295636165505388</v>
      </c>
      <c r="Z215" s="82">
        <f>SUM(Z173:Z184)</f>
        <v>358885</v>
      </c>
      <c r="AA215" s="83">
        <f ca="1">Z215/SUM(OFFSET(Z$161,0,0,COUNTIF(Z$173:Z$184,"&gt;0")))-1</f>
        <v>-0.15195502739897593</v>
      </c>
      <c r="AB215" s="82">
        <f>SUM(AB173)</f>
        <v>301770</v>
      </c>
      <c r="AC215" s="83">
        <f>(AB173/SUM(AB161:AB172)-1)</f>
        <v>-0.12550966294869903</v>
      </c>
      <c r="AD215" s="82">
        <f>AD173</f>
        <v>174405</v>
      </c>
      <c r="AE215" s="83">
        <f t="shared" si="176"/>
        <v>2.2477443410661824E-2</v>
      </c>
      <c r="AF215" s="82">
        <f>SUM(AF173:AF184)</f>
        <v>159354</v>
      </c>
      <c r="AG215" s="83">
        <f ca="1">AF215/SUM(OFFSET(AF$161,0,0,COUNTIF(AF$173:AF$184,"&gt;0")))-1</f>
        <v>0.32110228648173633</v>
      </c>
      <c r="AH215" s="82"/>
      <c r="AI215" s="176"/>
      <c r="AJ215" s="82">
        <f>SUM(AJ173:AJ184)</f>
        <v>86013</v>
      </c>
      <c r="AK215" s="83">
        <f>AJ215/SUM(AJ161:AJ172)-1</f>
        <v>0.14804927857343064</v>
      </c>
      <c r="AL215" s="82">
        <f>SUM(AL173:AL184)</f>
        <v>72852</v>
      </c>
      <c r="AM215" s="83">
        <f>AM173</f>
        <v>0.10668550334958748</v>
      </c>
      <c r="AN215" s="82">
        <f>SUM(AN173:AN184)</f>
        <v>45600</v>
      </c>
      <c r="AO215" s="83">
        <f ca="1">AN215/SUM(OFFSET(AN$161,0,0,COUNTIF(AN$173:AN$184,"&gt;0")))-1</f>
        <v>0.13151364764267992</v>
      </c>
      <c r="AP215" s="82">
        <f>SUM(AP173:AP184)</f>
        <v>34400</v>
      </c>
      <c r="AQ215" s="83">
        <f ca="1">AP215/SUM(OFFSET(AP$161,0,0,COUNTIF(AP$173:AP$184,"&gt;0")))-1</f>
        <v>-1.1721443346357163E-2</v>
      </c>
      <c r="AR215" s="82">
        <f>SUM(AR173:AR184)</f>
        <v>15748</v>
      </c>
      <c r="AS215" s="83">
        <f ca="1">AR215/SUM(OFFSET(AR$161,0,0,COUNTIF(AR$173:AR$184,"&gt;0")))-1</f>
        <v>-1.3468646244440219E-2</v>
      </c>
      <c r="AT215" s="168"/>
      <c r="AU215" s="83"/>
      <c r="AV215" s="82"/>
      <c r="AW215" s="83"/>
      <c r="AX215" s="82"/>
      <c r="AY215" s="83"/>
      <c r="AZ215" s="82"/>
      <c r="BA215" s="83"/>
      <c r="BB215" s="82"/>
      <c r="BC215" s="83"/>
    </row>
    <row r="216" spans="1:68" ht="14.25" thickBot="1">
      <c r="A216" s="179" t="s">
        <v>342</v>
      </c>
      <c r="B216" s="69" t="s">
        <v>344</v>
      </c>
      <c r="C216" s="82">
        <f>SUM(C185:C196)</f>
        <v>26371937</v>
      </c>
      <c r="D216" s="83">
        <f ca="1">C216/SUM(OFFSET(C$173,0,0,COUNTIF(C$185:C$196,"&gt;0")))-1</f>
        <v>6.5354350783857207E-3</v>
      </c>
      <c r="E216" s="110"/>
      <c r="F216" s="82">
        <f>SUM(F185:F196)</f>
        <v>5337615</v>
      </c>
      <c r="G216" s="83">
        <f ca="1">IFERROR(F216/SUM(OFFSET(F$173,0,0,COUNTIF(F$185:F$196,"&gt;0")))-1,"-")</f>
        <v>-0.22162541236558653</v>
      </c>
      <c r="H216" s="82"/>
      <c r="I216" s="83"/>
      <c r="J216" s="82">
        <f>SUM(J185:J196)</f>
        <v>3866066</v>
      </c>
      <c r="K216" s="83">
        <f ca="1">IFERROR(J216/SUM(OFFSET(J$173,0,0,COUNTIF(J$185:J$196,"&gt;0")))-1,"-")</f>
        <v>0.24276398077574024</v>
      </c>
      <c r="L216" s="82">
        <f>SUM(L185:L196)</f>
        <v>1706215</v>
      </c>
      <c r="M216" s="83">
        <f ca="1">IFERROR(L216/SUM(OFFSET(L$173,0,0,COUNTIF(L$185:L$196,"&gt;0")))-1,"-")</f>
        <v>5.240319850782349E-2</v>
      </c>
      <c r="N216" s="82">
        <f>SUM(N185:N196)</f>
        <v>1607172</v>
      </c>
      <c r="O216" s="83">
        <f ca="1">IFERROR(N216/SUM(OFFSET(N$173,0,0,COUNTIF(N$185:N$196,"&gt;0")))-1,"-")</f>
        <v>0.22085455230501849</v>
      </c>
      <c r="P216" s="82">
        <f>SUM(P185:P196)</f>
        <v>1009153</v>
      </c>
      <c r="Q216" s="83">
        <f ca="1">IFERROR(P216/SUM(OFFSET(P$173,0,0,COUNTIF(P$185:P$196,"&gt;0")))-1,"-")</f>
        <v>-0.21442911511733898</v>
      </c>
      <c r="R216" s="82">
        <f>SUM(R185:R196)</f>
        <v>1081931</v>
      </c>
      <c r="S216" s="83">
        <f ca="1">IFERROR(R216/SUM(OFFSET(R$173,0,0,COUNTIF(R$185:R$196,"&gt;0")))-1,"-")</f>
        <v>0.18912333380227198</v>
      </c>
      <c r="T216" s="168">
        <f>SUM(T185:T196)</f>
        <v>696123</v>
      </c>
      <c r="U216" s="83">
        <f ca="1">IFERROR(T216/SUM(OFFSET(T$173,0,0,COUNTIF(T$185:T$196,"&gt;0")))-1,"-")</f>
        <v>-5.3699842039297119E-2</v>
      </c>
      <c r="V216" s="82">
        <f>SUM(V185:V196)</f>
        <v>543757</v>
      </c>
      <c r="W216" s="83">
        <f ca="1">IFERROR(V216/SUM(OFFSET(V$173,0,0,COUNTIF(V$185:V$196,"&gt;0")))-1,"-")</f>
        <v>1.3345235521696086E-2</v>
      </c>
      <c r="X216" s="82">
        <f>SUM(X185:X196)</f>
        <v>508080</v>
      </c>
      <c r="Y216" s="83">
        <f ca="1">IFERROR(X216/SUM(OFFSET(X$173,0,0,COUNTIF(X$185:X$196,"&gt;0")))-1,"-")</f>
        <v>9.7355530405784929E-2</v>
      </c>
      <c r="Z216" s="82">
        <f>SUM(Z185:Z196)</f>
        <v>322486</v>
      </c>
      <c r="AA216" s="83">
        <f ca="1">IFERROR(Z216/SUM(OFFSET(Z$173,0,0,COUNTIF(Z$185:Z$196,"&gt;0")))-1,"-")</f>
        <v>7.0709753676263087E-2</v>
      </c>
      <c r="AB216" s="82"/>
      <c r="AC216" s="83"/>
      <c r="AD216" s="82"/>
      <c r="AE216" s="83"/>
      <c r="AF216" s="82">
        <f>SUM(AF185:AF196)</f>
        <v>169411</v>
      </c>
      <c r="AG216" s="83">
        <f ca="1">IFERROR(AF216/SUM(OFFSET(AF$173,0,0,COUNTIF(AF$185:AF$196,"&gt;0")))-1,"-")</f>
        <v>0.27674278393247409</v>
      </c>
      <c r="AH216" s="82"/>
      <c r="AI216" s="176"/>
      <c r="AJ216" s="82">
        <f>SUM(AJ185:AJ196)</f>
        <v>29881</v>
      </c>
      <c r="AK216" s="83">
        <f>AJ216/SUM(AJ173:AJ178)-1</f>
        <v>6.5466215011588558E-2</v>
      </c>
      <c r="AL216" s="82">
        <f>SUM(AL185:AL196)</f>
        <v>91869</v>
      </c>
      <c r="AM216" s="83">
        <f ca="1">IFERROR(AL216/SUM(OFFSET(AL$173,0,0,COUNTIF(AL$185:AL$196,"&gt;0")))-1,"-")</f>
        <v>0.71100515895926852</v>
      </c>
      <c r="AN216" s="82"/>
      <c r="AO216" s="83"/>
      <c r="AP216" s="82">
        <f>SUM(AP185:AP196)</f>
        <v>29590</v>
      </c>
      <c r="AQ216" s="83">
        <f ca="1">IFERROR(AP216/SUM(OFFSET(AP$173,0,0,COUNTIF(AP$185:AP$196,"&gt;0")))-1,"-")</f>
        <v>9.759264067658302E-2</v>
      </c>
      <c r="AR216" s="82">
        <f>SUM(AR185:AR196)</f>
        <v>10718</v>
      </c>
      <c r="AS216" s="83">
        <f ca="1">IFERROR(AR216/SUM(OFFSET(AR$173,0,0,COUNTIF(AR$185:AR$196,"&gt;0")))-1,"-")</f>
        <v>-0.25760199487428137</v>
      </c>
      <c r="AT216" s="168"/>
      <c r="AU216" s="83"/>
      <c r="AV216" s="82"/>
      <c r="AW216" s="83"/>
      <c r="AX216" s="82"/>
      <c r="AY216" s="83"/>
      <c r="AZ216" s="82"/>
      <c r="BA216" s="83"/>
      <c r="BB216" s="82"/>
      <c r="BC216" s="83"/>
    </row>
    <row r="217" spans="1:68">
      <c r="C217" s="247"/>
      <c r="F217" s="259"/>
      <c r="G217" s="246"/>
      <c r="H217" s="260"/>
      <c r="I217" s="246"/>
      <c r="J217" s="259"/>
      <c r="K217" s="247"/>
      <c r="N217" s="247"/>
      <c r="X217" s="247"/>
      <c r="Z217" s="219"/>
      <c r="AB217" s="247"/>
      <c r="AP217" s="247"/>
    </row>
    <row r="218" spans="1:68" s="246" customFormat="1">
      <c r="C218" s="259"/>
      <c r="F218" s="259"/>
      <c r="H218" s="260"/>
      <c r="J218" s="261"/>
      <c r="L218" s="259"/>
      <c r="P218" s="259"/>
      <c r="R218" s="259"/>
      <c r="T218" s="261"/>
      <c r="V218" s="261"/>
      <c r="X218" s="261"/>
      <c r="Z218" s="261"/>
      <c r="AB218" s="259"/>
      <c r="AF218" s="261"/>
      <c r="AJ218" s="261"/>
      <c r="AK218" s="263"/>
      <c r="AL218" s="261"/>
      <c r="AP218" s="261"/>
      <c r="AR218" s="262"/>
      <c r="AS218" s="259"/>
      <c r="AZ218" s="262"/>
    </row>
    <row r="219" spans="1:68" s="246" customFormat="1">
      <c r="F219" s="259"/>
      <c r="Z219" s="259"/>
      <c r="AB219" s="259"/>
      <c r="AJ219" s="259"/>
      <c r="AR219" s="262"/>
      <c r="AZ219" s="262"/>
    </row>
    <row r="220" spans="1:68" s="246" customFormat="1">
      <c r="V220" s="264"/>
      <c r="W220" s="264"/>
      <c r="AA220" s="264"/>
      <c r="AB220" s="264"/>
      <c r="AC220" s="264"/>
      <c r="AH220" s="264"/>
      <c r="AI220" s="264"/>
      <c r="AJ220" s="264"/>
      <c r="AK220" s="264"/>
      <c r="AL220" s="264"/>
      <c r="AM220" s="264"/>
      <c r="AR220" s="262"/>
      <c r="AZ220" s="262"/>
    </row>
    <row r="221" spans="1:68" s="246" customFormat="1">
      <c r="AR221" s="262"/>
      <c r="AZ221" s="262"/>
    </row>
    <row r="222" spans="1:68" s="246" customFormat="1">
      <c r="AR222" s="262"/>
      <c r="AZ222" s="262"/>
    </row>
    <row r="223" spans="1:68" s="246" customFormat="1">
      <c r="AR223" s="262"/>
      <c r="AZ223" s="262"/>
    </row>
    <row r="224" spans="1:68" s="246" customFormat="1">
      <c r="AR224" s="262"/>
      <c r="AZ224" s="262"/>
    </row>
    <row r="225" spans="44:52" s="246" customFormat="1">
      <c r="AR225" s="262"/>
      <c r="AZ225" s="262"/>
    </row>
    <row r="226" spans="44:52" s="246" customFormat="1">
      <c r="AR226" s="262"/>
      <c r="AZ226" s="262"/>
    </row>
    <row r="227" spans="44:52" s="246" customFormat="1">
      <c r="AR227" s="262"/>
      <c r="AZ227" s="262"/>
    </row>
    <row r="228" spans="44:52" s="246" customFormat="1">
      <c r="AR228" s="262"/>
      <c r="AZ228" s="262"/>
    </row>
    <row r="229" spans="44:52" s="246" customFormat="1">
      <c r="AR229" s="262"/>
      <c r="AZ229" s="262"/>
    </row>
    <row r="230" spans="44:52" s="246" customFormat="1">
      <c r="AR230" s="262"/>
      <c r="AZ230" s="262"/>
    </row>
    <row r="231" spans="44:52" s="246" customFormat="1">
      <c r="AR231" s="262"/>
      <c r="AZ231" s="262"/>
    </row>
    <row r="232" spans="44:52" s="246" customFormat="1">
      <c r="AR232" s="262"/>
      <c r="AZ232" s="262"/>
    </row>
    <row r="233" spans="44:52" s="246" customFormat="1">
      <c r="AR233" s="262"/>
      <c r="AZ233" s="262"/>
    </row>
    <row r="234" spans="44:52" s="246" customFormat="1">
      <c r="AR234" s="262"/>
      <c r="AZ234" s="262"/>
    </row>
    <row r="235" spans="44:52" s="246" customFormat="1">
      <c r="AR235" s="262"/>
      <c r="AZ235" s="262"/>
    </row>
    <row r="236" spans="44:52" s="246" customFormat="1">
      <c r="AR236" s="262"/>
      <c r="AZ236" s="262"/>
    </row>
    <row r="237" spans="44:52" s="246" customFormat="1">
      <c r="AR237" s="262"/>
      <c r="AZ237" s="262"/>
    </row>
    <row r="238" spans="44:52" s="246" customFormat="1">
      <c r="AR238" s="262"/>
      <c r="AZ238" s="262"/>
    </row>
    <row r="239" spans="44:52" s="246" customFormat="1">
      <c r="AR239" s="262"/>
      <c r="AZ239" s="262"/>
    </row>
    <row r="240" spans="44:52" s="246" customFormat="1">
      <c r="AR240" s="262"/>
      <c r="AZ240" s="262"/>
    </row>
    <row r="241" spans="44:52" s="246" customFormat="1">
      <c r="AR241" s="262"/>
      <c r="AZ241" s="262"/>
    </row>
    <row r="242" spans="44:52" s="246" customFormat="1">
      <c r="AR242" s="262"/>
      <c r="AZ242" s="262"/>
    </row>
    <row r="243" spans="44:52" s="246" customFormat="1">
      <c r="AR243" s="262"/>
      <c r="AZ243" s="262"/>
    </row>
    <row r="244" spans="44:52" s="246" customFormat="1">
      <c r="AR244" s="262"/>
      <c r="AZ244" s="262"/>
    </row>
    <row r="245" spans="44:52" s="246" customFormat="1">
      <c r="AR245" s="262"/>
      <c r="AZ245" s="262"/>
    </row>
    <row r="246" spans="44:52" s="246" customFormat="1">
      <c r="AR246" s="262"/>
      <c r="AZ246" s="262"/>
    </row>
    <row r="247" spans="44:52" s="246" customFormat="1">
      <c r="AR247" s="262"/>
      <c r="AZ247" s="262"/>
    </row>
    <row r="248" spans="44:52" s="246" customFormat="1">
      <c r="AR248" s="262"/>
      <c r="AZ248" s="262"/>
    </row>
    <row r="249" spans="44:52" s="246" customFormat="1">
      <c r="AR249" s="262"/>
      <c r="AZ249" s="262"/>
    </row>
    <row r="250" spans="44:52" s="246" customFormat="1">
      <c r="AR250" s="262"/>
      <c r="AZ250" s="262"/>
    </row>
    <row r="251" spans="44:52" s="246" customFormat="1">
      <c r="AR251" s="262"/>
      <c r="AZ251" s="262"/>
    </row>
    <row r="252" spans="44:52" s="246" customFormat="1">
      <c r="AR252" s="262"/>
      <c r="AZ252" s="262"/>
    </row>
    <row r="253" spans="44:52" s="246" customFormat="1">
      <c r="AR253" s="262"/>
      <c r="AZ253" s="262"/>
    </row>
    <row r="254" spans="44:52" s="246" customFormat="1">
      <c r="AR254" s="262"/>
      <c r="AZ254" s="262"/>
    </row>
    <row r="255" spans="44:52" s="246" customFormat="1">
      <c r="AR255" s="262"/>
      <c r="AZ255" s="262"/>
    </row>
  </sheetData>
  <mergeCells count="280">
    <mergeCell ref="C2:D2"/>
    <mergeCell ref="AD161:AD172"/>
    <mergeCell ref="AE161:AE172"/>
    <mergeCell ref="AD173:AD184"/>
    <mergeCell ref="AE173:AE184"/>
    <mergeCell ref="AH161:AH172"/>
    <mergeCell ref="AI161:AI172"/>
    <mergeCell ref="AM173:AM184"/>
    <mergeCell ref="A185:A196"/>
    <mergeCell ref="AJ185:AJ187"/>
    <mergeCell ref="AK185:AK187"/>
    <mergeCell ref="AJ188:AJ190"/>
    <mergeCell ref="AK188:AK190"/>
    <mergeCell ref="AJ191:AJ193"/>
    <mergeCell ref="AK191:AK193"/>
    <mergeCell ref="AJ194:AJ196"/>
    <mergeCell ref="AK194:AK196"/>
    <mergeCell ref="AJ179:AJ181"/>
    <mergeCell ref="AK179:AK181"/>
    <mergeCell ref="AB173:AB184"/>
    <mergeCell ref="AC173:AC184"/>
    <mergeCell ref="A125:A136"/>
    <mergeCell ref="AH50:AH52"/>
    <mergeCell ref="AI41:AI43"/>
    <mergeCell ref="AD125:AD136"/>
    <mergeCell ref="AE137:AE148"/>
    <mergeCell ref="AJ176:AJ178"/>
    <mergeCell ref="AK176:AK178"/>
    <mergeCell ref="AL161:AL172"/>
    <mergeCell ref="AM161:AM172"/>
    <mergeCell ref="AD149:AD160"/>
    <mergeCell ref="AE149:AE160"/>
    <mergeCell ref="AJ155:AJ157"/>
    <mergeCell ref="AK152:AK154"/>
    <mergeCell ref="AK164:AK166"/>
    <mergeCell ref="AJ158:AJ160"/>
    <mergeCell ref="AK158:AK160"/>
    <mergeCell ref="AJ152:AJ154"/>
    <mergeCell ref="AJ146:AJ148"/>
    <mergeCell ref="AI137:AI148"/>
    <mergeCell ref="AJ131:AJ133"/>
    <mergeCell ref="AE125:AE136"/>
    <mergeCell ref="AK134:AK136"/>
    <mergeCell ref="AH125:AH136"/>
    <mergeCell ref="AI125:AI136"/>
    <mergeCell ref="AJ134:AJ136"/>
    <mergeCell ref="AJ125:AJ127"/>
    <mergeCell ref="AV161:AV172"/>
    <mergeCell ref="AW161:AW172"/>
    <mergeCell ref="AJ182:AJ184"/>
    <mergeCell ref="AK182:AK184"/>
    <mergeCell ref="A149:A160"/>
    <mergeCell ref="AJ173:AJ175"/>
    <mergeCell ref="AK173:AK175"/>
    <mergeCell ref="AD137:AD148"/>
    <mergeCell ref="A173:A184"/>
    <mergeCell ref="H151:H160"/>
    <mergeCell ref="I151:I160"/>
    <mergeCell ref="H161:H172"/>
    <mergeCell ref="I161:I172"/>
    <mergeCell ref="AL137:AL148"/>
    <mergeCell ref="AJ149:AJ151"/>
    <mergeCell ref="A137:A148"/>
    <mergeCell ref="AL149:AL160"/>
    <mergeCell ref="AM149:AM160"/>
    <mergeCell ref="AV149:AV160"/>
    <mergeCell ref="AW149:AW160"/>
    <mergeCell ref="AJ137:AJ139"/>
    <mergeCell ref="AX137:AX148"/>
    <mergeCell ref="A161:A172"/>
    <mergeCell ref="AD113:AD124"/>
    <mergeCell ref="AK146:AK148"/>
    <mergeCell ref="AK125:AK127"/>
    <mergeCell ref="AI149:AI160"/>
    <mergeCell ref="AJ161:AJ163"/>
    <mergeCell ref="AK161:AK163"/>
    <mergeCell ref="AJ170:AJ172"/>
    <mergeCell ref="AK170:AK172"/>
    <mergeCell ref="AB166:AB172"/>
    <mergeCell ref="AC166:AC172"/>
    <mergeCell ref="AJ167:AJ169"/>
    <mergeCell ref="AK167:AK169"/>
    <mergeCell ref="AJ164:AJ166"/>
    <mergeCell ref="AK122:AK124"/>
    <mergeCell ref="AK116:AK118"/>
    <mergeCell ref="AK155:AK157"/>
    <mergeCell ref="AK149:AK151"/>
    <mergeCell ref="AH149:AH160"/>
    <mergeCell ref="AK137:AK139"/>
    <mergeCell ref="AH137:AH148"/>
    <mergeCell ref="AK128:AK130"/>
    <mergeCell ref="AX149:AX160"/>
    <mergeCell ref="AX65:AX76"/>
    <mergeCell ref="AV65:AV76"/>
    <mergeCell ref="AI68:AI70"/>
    <mergeCell ref="AI80:AI82"/>
    <mergeCell ref="AI74:AI76"/>
    <mergeCell ref="AI77:AI79"/>
    <mergeCell ref="AX77:AX88"/>
    <mergeCell ref="AI47:AI49"/>
    <mergeCell ref="AI50:AI52"/>
    <mergeCell ref="AI65:AI67"/>
    <mergeCell ref="AI53:AI55"/>
    <mergeCell ref="AW77:AW88"/>
    <mergeCell ref="AV77:AV88"/>
    <mergeCell ref="AI56:AI58"/>
    <mergeCell ref="AX53:AX64"/>
    <mergeCell ref="AK47:AK52"/>
    <mergeCell ref="AJ47:AJ52"/>
    <mergeCell ref="AK59:AK64"/>
    <mergeCell ref="AI86:AI88"/>
    <mergeCell ref="AI71:AI73"/>
    <mergeCell ref="AI59:AI61"/>
    <mergeCell ref="AJ86:AJ88"/>
    <mergeCell ref="AY65:AY76"/>
    <mergeCell ref="AY77:AY88"/>
    <mergeCell ref="AI83:AI85"/>
    <mergeCell ref="AB77:AB79"/>
    <mergeCell ref="AC77:AC79"/>
    <mergeCell ref="AC86:AC88"/>
    <mergeCell ref="AC89:AC95"/>
    <mergeCell ref="AB82:AB84"/>
    <mergeCell ref="AH71:AH73"/>
    <mergeCell ref="AH80:AH82"/>
    <mergeCell ref="AH74:AH76"/>
    <mergeCell ref="AW65:AW76"/>
    <mergeCell ref="AK65:AK70"/>
    <mergeCell ref="AK86:AK88"/>
    <mergeCell ref="AJ80:AJ82"/>
    <mergeCell ref="AJ83:AJ85"/>
    <mergeCell ref="AK83:AK85"/>
    <mergeCell ref="AJ65:AJ70"/>
    <mergeCell ref="AJ71:AJ73"/>
    <mergeCell ref="AJ74:AJ76"/>
    <mergeCell ref="AJ77:AJ79"/>
    <mergeCell ref="AK77:AK82"/>
    <mergeCell ref="AK71:AK76"/>
    <mergeCell ref="AH86:AH88"/>
    <mergeCell ref="A89:A100"/>
    <mergeCell ref="AB80:AB81"/>
    <mergeCell ref="AY41:AY52"/>
    <mergeCell ref="AY53:AY64"/>
    <mergeCell ref="AI35:AI37"/>
    <mergeCell ref="AI26:AI28"/>
    <mergeCell ref="AH26:AH28"/>
    <mergeCell ref="AJ59:AJ64"/>
    <mergeCell ref="AX41:AX52"/>
    <mergeCell ref="AH38:AH40"/>
    <mergeCell ref="AI38:AI40"/>
    <mergeCell ref="AI44:AI46"/>
    <mergeCell ref="AI29:AI31"/>
    <mergeCell ref="AI32:AI34"/>
    <mergeCell ref="AH32:AH34"/>
    <mergeCell ref="AH29:AH31"/>
    <mergeCell ref="AH35:AH37"/>
    <mergeCell ref="AH47:AH49"/>
    <mergeCell ref="AJ29:AJ34"/>
    <mergeCell ref="AY29:AY40"/>
    <mergeCell ref="AX17:AX28"/>
    <mergeCell ref="AV53:AV64"/>
    <mergeCell ref="AI62:AI64"/>
    <mergeCell ref="AX29:AX40"/>
    <mergeCell ref="A17:A28"/>
    <mergeCell ref="A5:A16"/>
    <mergeCell ref="AI23:AI25"/>
    <mergeCell ref="AI5:AI7"/>
    <mergeCell ref="AH17:AH19"/>
    <mergeCell ref="AI14:AI16"/>
    <mergeCell ref="AI11:AI13"/>
    <mergeCell ref="AH20:AH22"/>
    <mergeCell ref="AH11:AH13"/>
    <mergeCell ref="AH14:AH16"/>
    <mergeCell ref="AI8:AI10"/>
    <mergeCell ref="AH8:AH10"/>
    <mergeCell ref="AH23:AH25"/>
    <mergeCell ref="AH5:AH7"/>
    <mergeCell ref="AI20:AI22"/>
    <mergeCell ref="AI17:AI19"/>
    <mergeCell ref="AK41:AK46"/>
    <mergeCell ref="AJ53:AJ58"/>
    <mergeCell ref="A65:A76"/>
    <mergeCell ref="A53:A64"/>
    <mergeCell ref="A41:A52"/>
    <mergeCell ref="A29:A40"/>
    <mergeCell ref="AK35:AK40"/>
    <mergeCell ref="AK53:AK58"/>
    <mergeCell ref="AH44:AH46"/>
    <mergeCell ref="AH62:AH64"/>
    <mergeCell ref="AH65:AH67"/>
    <mergeCell ref="AH59:AH61"/>
    <mergeCell ref="AH53:AH55"/>
    <mergeCell ref="AH68:AH70"/>
    <mergeCell ref="AH56:AH58"/>
    <mergeCell ref="AJ41:AJ46"/>
    <mergeCell ref="AH41:AH43"/>
    <mergeCell ref="AJ35:AJ40"/>
    <mergeCell ref="AK29:AK34"/>
    <mergeCell ref="AY161:AY172"/>
    <mergeCell ref="AX161:AX172"/>
    <mergeCell ref="AY125:AY136"/>
    <mergeCell ref="AY149:AY160"/>
    <mergeCell ref="AI98:AI100"/>
    <mergeCell ref="AH95:AH97"/>
    <mergeCell ref="AH113:AH124"/>
    <mergeCell ref="AK119:AK121"/>
    <mergeCell ref="AK101:AK103"/>
    <mergeCell ref="AI101:AI112"/>
    <mergeCell ref="AK104:AK106"/>
    <mergeCell ref="AK113:AK115"/>
    <mergeCell ref="AK107:AK109"/>
    <mergeCell ref="AJ122:AJ124"/>
    <mergeCell ref="AJ110:AJ112"/>
    <mergeCell ref="AI95:AI97"/>
    <mergeCell ref="AH98:AH100"/>
    <mergeCell ref="AK95:AK97"/>
    <mergeCell ref="AW101:AW112"/>
    <mergeCell ref="AK140:AK142"/>
    <mergeCell ref="AX113:AX124"/>
    <mergeCell ref="AJ140:AJ142"/>
    <mergeCell ref="AY137:AY148"/>
    <mergeCell ref="AL125:AL136"/>
    <mergeCell ref="AV125:AV136"/>
    <mergeCell ref="AW113:AW124"/>
    <mergeCell ref="AW125:AW136"/>
    <mergeCell ref="AV137:AV148"/>
    <mergeCell ref="AJ143:AJ145"/>
    <mergeCell ref="AK143:AK145"/>
    <mergeCell ref="AK131:AK133"/>
    <mergeCell ref="AM125:AM136"/>
    <mergeCell ref="AM137:AM148"/>
    <mergeCell ref="AW137:AW148"/>
    <mergeCell ref="AM117:AM124"/>
    <mergeCell ref="AJ128:AJ130"/>
    <mergeCell ref="AJ113:AJ115"/>
    <mergeCell ref="AY113:AY124"/>
    <mergeCell ref="AH77:AH79"/>
    <mergeCell ref="AH83:AH85"/>
    <mergeCell ref="AD101:AD112"/>
    <mergeCell ref="AB86:AB88"/>
    <mergeCell ref="AJ89:AJ91"/>
    <mergeCell ref="AJ95:AJ97"/>
    <mergeCell ref="AH92:AH94"/>
    <mergeCell ref="AH89:AH91"/>
    <mergeCell ref="AI92:AI94"/>
    <mergeCell ref="AI89:AI91"/>
    <mergeCell ref="AJ107:AJ109"/>
    <mergeCell ref="AV89:AV100"/>
    <mergeCell ref="AW89:AW100"/>
    <mergeCell ref="AJ104:AJ106"/>
    <mergeCell ref="AJ98:AJ100"/>
    <mergeCell ref="AJ92:AJ94"/>
    <mergeCell ref="AC101:AC107"/>
    <mergeCell ref="AC113:AC119"/>
    <mergeCell ref="AE113:AE124"/>
    <mergeCell ref="AC80:AC81"/>
    <mergeCell ref="AB89:AB95"/>
    <mergeCell ref="AX125:AX136"/>
    <mergeCell ref="A77:A88"/>
    <mergeCell ref="AJ101:AJ103"/>
    <mergeCell ref="AB101:AB107"/>
    <mergeCell ref="AC98:AC100"/>
    <mergeCell ref="A113:A124"/>
    <mergeCell ref="A101:A112"/>
    <mergeCell ref="AC82:AC84"/>
    <mergeCell ref="AY89:AY100"/>
    <mergeCell ref="AX101:AX112"/>
    <mergeCell ref="AV101:AV112"/>
    <mergeCell ref="AX89:AX100"/>
    <mergeCell ref="AK89:AK91"/>
    <mergeCell ref="AH101:AH112"/>
    <mergeCell ref="AE101:AE112"/>
    <mergeCell ref="AK92:AK94"/>
    <mergeCell ref="AL117:AL124"/>
    <mergeCell ref="AY101:AY112"/>
    <mergeCell ref="AK110:AK112"/>
    <mergeCell ref="AV113:AV124"/>
    <mergeCell ref="AI113:AI124"/>
    <mergeCell ref="AJ116:AJ118"/>
    <mergeCell ref="AJ119:AJ121"/>
    <mergeCell ref="AK98:AK100"/>
  </mergeCells>
  <phoneticPr fontId="4" type="noConversion"/>
  <pageMargins left="0.15748031496062992" right="0.15748031496062992" top="0.39370078740157483" bottom="0" header="0.11811023622047245" footer="0"/>
  <pageSetup paperSize="9" scale="70" orientation="landscape" r:id="rId1"/>
  <headerFooter alignWithMargins="0"/>
  <rowBreaks count="2" manualBreakCount="2">
    <brk id="64" max="54" man="1"/>
    <brk id="124" max="54" man="1"/>
  </rowBreaks>
  <colBreaks count="1" manualBreakCount="1">
    <brk id="45" max="180" man="1"/>
  </colBreaks>
  <ignoredErrors>
    <ignoredError sqref="AN201 BB206:BC209 F206:F210 BB204 C211:D211 AV204:AY205 BC210 F211:G217" formulaRange="1"/>
    <ignoredError sqref="R201:R203 C202:D210 AV206:AY209 BB205 AN202:AN203 AN204:AO211 T201:U211 AV210 AX210:AY210 R204:S211 G206:G210 F201:G205 I210:I211 H201:I209" formula="1" formulaRange="1"/>
    <ignoredError sqref="C201:D201 S201:S203" formula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KB255"/>
  <sheetViews>
    <sheetView zoomScale="85" zoomScaleNormal="85" zoomScaleSheetLayoutView="70" workbookViewId="0">
      <pane xSplit="5" ySplit="4" topLeftCell="F181" activePane="bottomRight" state="frozen"/>
      <selection pane="topRight" activeCell="F1" sqref="F1"/>
      <selection pane="bottomLeft" activeCell="A6" sqref="A6"/>
      <selection pane="bottomRight"/>
    </sheetView>
  </sheetViews>
  <sheetFormatPr defaultColWidth="8.88671875" defaultRowHeight="16.5"/>
  <cols>
    <col min="1" max="1" width="6.5546875" style="98" bestFit="1" customWidth="1"/>
    <col min="2" max="2" width="4.88671875" style="98" bestFit="1" customWidth="1"/>
    <col min="3" max="4" width="10.77734375" style="98" customWidth="1"/>
    <col min="5" max="5" width="2.5546875" style="98" customWidth="1"/>
    <col min="6" max="27" width="10.77734375" style="98" customWidth="1"/>
    <col min="28" max="28" width="12.33203125" style="98" customWidth="1"/>
    <col min="29" max="29" width="14" style="98" customWidth="1"/>
    <col min="30" max="33" width="10.77734375" style="98" customWidth="1"/>
    <col min="34" max="16384" width="8.88671875" style="98"/>
  </cols>
  <sheetData>
    <row r="1" spans="1:41" s="102" customFormat="1" ht="32.25" thickBot="1">
      <c r="A1" s="283" t="s">
        <v>104</v>
      </c>
      <c r="B1" s="283"/>
      <c r="C1" s="279"/>
      <c r="D1" s="279"/>
      <c r="E1" s="279"/>
      <c r="F1" s="279"/>
      <c r="G1" s="279"/>
      <c r="H1" s="279"/>
      <c r="I1" s="279"/>
      <c r="J1" s="99"/>
      <c r="K1" s="99"/>
      <c r="L1" s="178"/>
      <c r="M1" s="178"/>
      <c r="N1" s="99"/>
      <c r="O1" s="99"/>
      <c r="P1" s="178" t="s">
        <v>354</v>
      </c>
      <c r="Q1" s="178"/>
      <c r="R1" s="280"/>
      <c r="S1" s="280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169"/>
      <c r="AL1" s="104"/>
      <c r="AM1" s="99"/>
      <c r="AN1" s="99"/>
      <c r="AO1" s="99"/>
    </row>
    <row r="2" spans="1:41" s="99" customFormat="1" ht="17.25" customHeight="1">
      <c r="A2" s="466"/>
      <c r="B2" s="467"/>
      <c r="C2" s="430" t="s">
        <v>31</v>
      </c>
      <c r="D2" s="431"/>
      <c r="E2" s="110"/>
      <c r="F2" s="308" t="s">
        <v>355</v>
      </c>
      <c r="G2" s="309" t="s">
        <v>356</v>
      </c>
      <c r="H2" s="308" t="s">
        <v>181</v>
      </c>
      <c r="I2" s="309" t="s">
        <v>357</v>
      </c>
      <c r="J2" s="308" t="s">
        <v>91</v>
      </c>
      <c r="K2" s="309" t="s">
        <v>358</v>
      </c>
      <c r="L2" s="308" t="s">
        <v>359</v>
      </c>
      <c r="M2" s="309" t="s">
        <v>360</v>
      </c>
      <c r="N2" s="308" t="s">
        <v>30</v>
      </c>
      <c r="O2" s="309" t="s">
        <v>361</v>
      </c>
      <c r="P2" s="287" t="s">
        <v>189</v>
      </c>
      <c r="Q2" s="309" t="s">
        <v>113</v>
      </c>
      <c r="R2" s="308" t="s">
        <v>93</v>
      </c>
      <c r="S2" s="309" t="s">
        <v>362</v>
      </c>
      <c r="T2" s="308" t="s">
        <v>363</v>
      </c>
      <c r="U2" s="309" t="s">
        <v>114</v>
      </c>
      <c r="V2" s="308" t="s">
        <v>191</v>
      </c>
      <c r="W2" s="309" t="s">
        <v>133</v>
      </c>
      <c r="X2" s="308" t="s">
        <v>92</v>
      </c>
      <c r="Y2" s="309" t="s">
        <v>134</v>
      </c>
      <c r="Z2" s="308" t="s">
        <v>364</v>
      </c>
      <c r="AA2" s="309" t="s">
        <v>135</v>
      </c>
      <c r="AB2" s="308" t="s">
        <v>132</v>
      </c>
      <c r="AC2" s="309" t="s">
        <v>136</v>
      </c>
      <c r="AD2" s="308" t="s">
        <v>365</v>
      </c>
      <c r="AE2" s="309" t="s">
        <v>137</v>
      </c>
      <c r="AF2" s="308" t="s">
        <v>94</v>
      </c>
      <c r="AG2" s="309" t="s">
        <v>138</v>
      </c>
    </row>
    <row r="3" spans="1:41" s="99" customFormat="1" ht="13.5">
      <c r="A3" s="466"/>
      <c r="B3" s="467"/>
      <c r="C3" s="337" t="s">
        <v>0</v>
      </c>
      <c r="D3" s="338" t="s">
        <v>1</v>
      </c>
      <c r="E3" s="110"/>
      <c r="F3" s="337" t="s">
        <v>32</v>
      </c>
      <c r="G3" s="122" t="s">
        <v>3</v>
      </c>
      <c r="H3" s="337" t="s">
        <v>32</v>
      </c>
      <c r="I3" s="338" t="s">
        <v>29</v>
      </c>
      <c r="J3" s="337" t="s">
        <v>32</v>
      </c>
      <c r="K3" s="338" t="s">
        <v>29</v>
      </c>
      <c r="L3" s="337" t="s">
        <v>32</v>
      </c>
      <c r="M3" s="338" t="s">
        <v>29</v>
      </c>
      <c r="N3" s="337" t="s">
        <v>32</v>
      </c>
      <c r="O3" s="338" t="s">
        <v>29</v>
      </c>
      <c r="P3" s="337" t="s">
        <v>32</v>
      </c>
      <c r="Q3" s="338" t="s">
        <v>29</v>
      </c>
      <c r="R3" s="337" t="s">
        <v>32</v>
      </c>
      <c r="S3" s="338" t="s">
        <v>29</v>
      </c>
      <c r="T3" s="337" t="s">
        <v>32</v>
      </c>
      <c r="U3" s="338" t="s">
        <v>29</v>
      </c>
      <c r="V3" s="337" t="s">
        <v>32</v>
      </c>
      <c r="W3" s="338" t="s">
        <v>29</v>
      </c>
      <c r="X3" s="337" t="s">
        <v>32</v>
      </c>
      <c r="Y3" s="338" t="s">
        <v>29</v>
      </c>
      <c r="Z3" s="337" t="s">
        <v>32</v>
      </c>
      <c r="AA3" s="338" t="s">
        <v>29</v>
      </c>
      <c r="AB3" s="337" t="s">
        <v>32</v>
      </c>
      <c r="AC3" s="338" t="s">
        <v>29</v>
      </c>
      <c r="AD3" s="70" t="s">
        <v>53</v>
      </c>
      <c r="AE3" s="71" t="s">
        <v>24</v>
      </c>
      <c r="AF3" s="337" t="s">
        <v>32</v>
      </c>
      <c r="AG3" s="338" t="s">
        <v>29</v>
      </c>
    </row>
    <row r="4" spans="1:41" s="99" customFormat="1" ht="13.5">
      <c r="A4" s="468"/>
      <c r="B4" s="469"/>
      <c r="C4" s="337" t="s">
        <v>5</v>
      </c>
      <c r="D4" s="348" t="s">
        <v>6</v>
      </c>
      <c r="E4" s="110"/>
      <c r="F4" s="70" t="s">
        <v>54</v>
      </c>
      <c r="G4" s="123" t="s">
        <v>6</v>
      </c>
      <c r="H4" s="146" t="s">
        <v>54</v>
      </c>
      <c r="I4" s="71" t="s">
        <v>28</v>
      </c>
      <c r="J4" s="146" t="s">
        <v>5</v>
      </c>
      <c r="K4" s="97" t="s">
        <v>6</v>
      </c>
      <c r="L4" s="146" t="s">
        <v>54</v>
      </c>
      <c r="M4" s="71" t="s">
        <v>28</v>
      </c>
      <c r="N4" s="146" t="s">
        <v>5</v>
      </c>
      <c r="O4" s="97" t="s">
        <v>6</v>
      </c>
      <c r="P4" s="70" t="s">
        <v>54</v>
      </c>
      <c r="Q4" s="71" t="s">
        <v>28</v>
      </c>
      <c r="R4" s="70" t="s">
        <v>54</v>
      </c>
      <c r="S4" s="71" t="s">
        <v>28</v>
      </c>
      <c r="T4" s="70" t="s">
        <v>54</v>
      </c>
      <c r="U4" s="71" t="s">
        <v>28</v>
      </c>
      <c r="V4" s="70" t="s">
        <v>54</v>
      </c>
      <c r="W4" s="71" t="s">
        <v>28</v>
      </c>
      <c r="X4" s="70" t="s">
        <v>54</v>
      </c>
      <c r="Y4" s="71" t="s">
        <v>28</v>
      </c>
      <c r="Z4" s="70" t="s">
        <v>54</v>
      </c>
      <c r="AA4" s="71" t="s">
        <v>28</v>
      </c>
      <c r="AB4" s="70" t="s">
        <v>54</v>
      </c>
      <c r="AC4" s="71" t="s">
        <v>28</v>
      </c>
      <c r="AD4" s="95" t="s">
        <v>5</v>
      </c>
      <c r="AE4" s="71" t="s">
        <v>28</v>
      </c>
      <c r="AF4" s="70" t="s">
        <v>54</v>
      </c>
      <c r="AG4" s="71" t="s">
        <v>28</v>
      </c>
    </row>
    <row r="5" spans="1:41" s="99" customFormat="1" ht="13.5" customHeight="1">
      <c r="A5" s="360" t="s">
        <v>33</v>
      </c>
      <c r="B5" s="10" t="s">
        <v>34</v>
      </c>
      <c r="C5" s="3">
        <v>793478</v>
      </c>
      <c r="D5" s="4"/>
      <c r="E5" s="110"/>
      <c r="F5" s="3">
        <v>7414</v>
      </c>
      <c r="G5" s="84"/>
      <c r="H5" s="3">
        <v>1518</v>
      </c>
      <c r="I5" s="328"/>
      <c r="J5" s="474">
        <v>18000</v>
      </c>
      <c r="K5" s="470">
        <v>0.125</v>
      </c>
      <c r="L5" s="3"/>
      <c r="M5" s="328"/>
      <c r="N5" s="374"/>
      <c r="O5" s="470"/>
      <c r="P5" s="3"/>
      <c r="Q5" s="328"/>
      <c r="R5" s="3">
        <v>397</v>
      </c>
      <c r="S5" s="328"/>
      <c r="T5" s="3"/>
      <c r="U5" s="328"/>
      <c r="V5" s="3"/>
      <c r="W5" s="328"/>
      <c r="X5" s="3"/>
      <c r="Y5" s="328"/>
      <c r="Z5" s="3">
        <v>579</v>
      </c>
      <c r="AA5" s="328"/>
      <c r="AB5" s="3">
        <v>5</v>
      </c>
      <c r="AC5" s="328"/>
      <c r="AD5" s="327"/>
      <c r="AE5" s="5"/>
      <c r="AF5" s="3"/>
      <c r="AG5" s="328"/>
    </row>
    <row r="6" spans="1:41" s="99" customFormat="1" ht="13.5" customHeight="1">
      <c r="A6" s="361"/>
      <c r="B6" s="10" t="s">
        <v>35</v>
      </c>
      <c r="C6" s="3">
        <v>670447</v>
      </c>
      <c r="D6" s="4"/>
      <c r="E6" s="110"/>
      <c r="F6" s="3">
        <v>7506</v>
      </c>
      <c r="G6" s="84"/>
      <c r="H6" s="3">
        <v>1511</v>
      </c>
      <c r="I6" s="328"/>
      <c r="J6" s="475"/>
      <c r="K6" s="458"/>
      <c r="L6" s="3"/>
      <c r="M6" s="328"/>
      <c r="N6" s="363"/>
      <c r="O6" s="458"/>
      <c r="P6" s="3"/>
      <c r="Q6" s="328"/>
      <c r="R6" s="3">
        <v>448</v>
      </c>
      <c r="S6" s="328"/>
      <c r="T6" s="3"/>
      <c r="U6" s="328"/>
      <c r="V6" s="3"/>
      <c r="W6" s="328"/>
      <c r="X6" s="3"/>
      <c r="Y6" s="328"/>
      <c r="Z6" s="3">
        <v>1438</v>
      </c>
      <c r="AA6" s="328"/>
      <c r="AB6" s="3">
        <v>8</v>
      </c>
      <c r="AC6" s="328"/>
      <c r="AD6" s="327"/>
      <c r="AE6" s="5"/>
      <c r="AF6" s="3"/>
      <c r="AG6" s="328"/>
    </row>
    <row r="7" spans="1:41" s="99" customFormat="1" ht="13.5" customHeight="1">
      <c r="A7" s="361"/>
      <c r="B7" s="10" t="s">
        <v>12</v>
      </c>
      <c r="C7" s="3">
        <v>587629</v>
      </c>
      <c r="D7" s="4"/>
      <c r="E7" s="110"/>
      <c r="F7" s="3">
        <v>8974</v>
      </c>
      <c r="G7" s="84"/>
      <c r="H7" s="3">
        <v>1783</v>
      </c>
      <c r="I7" s="328"/>
      <c r="J7" s="475"/>
      <c r="K7" s="458"/>
      <c r="L7" s="3"/>
      <c r="M7" s="328"/>
      <c r="N7" s="363"/>
      <c r="O7" s="458"/>
      <c r="P7" s="3"/>
      <c r="Q7" s="328"/>
      <c r="R7" s="3">
        <v>613</v>
      </c>
      <c r="S7" s="328"/>
      <c r="T7" s="3"/>
      <c r="U7" s="328"/>
      <c r="V7" s="3"/>
      <c r="W7" s="328"/>
      <c r="X7" s="3"/>
      <c r="Y7" s="328"/>
      <c r="Z7" s="3">
        <v>885</v>
      </c>
      <c r="AA7" s="328"/>
      <c r="AB7" s="3">
        <v>21</v>
      </c>
      <c r="AC7" s="328"/>
      <c r="AD7" s="327"/>
      <c r="AE7" s="5"/>
      <c r="AF7" s="3"/>
      <c r="AG7" s="328"/>
    </row>
    <row r="8" spans="1:41" s="99" customFormat="1" ht="13.5" customHeight="1">
      <c r="A8" s="361"/>
      <c r="B8" s="10" t="s">
        <v>13</v>
      </c>
      <c r="C8" s="3">
        <v>642413</v>
      </c>
      <c r="D8" s="4"/>
      <c r="E8" s="110"/>
      <c r="F8" s="3">
        <v>8172</v>
      </c>
      <c r="G8" s="84"/>
      <c r="H8" s="3">
        <v>3006</v>
      </c>
      <c r="I8" s="328"/>
      <c r="J8" s="442">
        <v>27000</v>
      </c>
      <c r="K8" s="458">
        <v>0.17399999999999999</v>
      </c>
      <c r="L8" s="3"/>
      <c r="M8" s="328"/>
      <c r="N8" s="363"/>
      <c r="O8" s="458"/>
      <c r="P8" s="3"/>
      <c r="Q8" s="328"/>
      <c r="R8" s="3">
        <v>484</v>
      </c>
      <c r="S8" s="328"/>
      <c r="T8" s="3"/>
      <c r="U8" s="328"/>
      <c r="V8" s="3"/>
      <c r="W8" s="328"/>
      <c r="X8" s="3"/>
      <c r="Y8" s="328"/>
      <c r="Z8" s="3">
        <v>818</v>
      </c>
      <c r="AA8" s="328"/>
      <c r="AB8" s="3">
        <v>4</v>
      </c>
      <c r="AC8" s="328"/>
      <c r="AD8" s="327"/>
      <c r="AE8" s="5"/>
      <c r="AF8" s="3"/>
      <c r="AG8" s="328"/>
    </row>
    <row r="9" spans="1:41" s="99" customFormat="1" ht="13.5" customHeight="1">
      <c r="A9" s="361"/>
      <c r="B9" s="10" t="s">
        <v>14</v>
      </c>
      <c r="C9" s="3">
        <v>680185</v>
      </c>
      <c r="D9" s="4"/>
      <c r="E9" s="110"/>
      <c r="F9" s="3">
        <v>11376</v>
      </c>
      <c r="G9" s="84"/>
      <c r="H9" s="3">
        <v>4875</v>
      </c>
      <c r="I9" s="328"/>
      <c r="J9" s="442"/>
      <c r="K9" s="458"/>
      <c r="L9" s="3"/>
      <c r="M9" s="328"/>
      <c r="N9" s="363"/>
      <c r="O9" s="458"/>
      <c r="P9" s="3"/>
      <c r="Q9" s="328"/>
      <c r="R9" s="3">
        <v>2061</v>
      </c>
      <c r="S9" s="328"/>
      <c r="T9" s="3"/>
      <c r="U9" s="328"/>
      <c r="V9" s="3"/>
      <c r="W9" s="328"/>
      <c r="X9" s="3"/>
      <c r="Y9" s="328"/>
      <c r="Z9" s="3">
        <v>1849</v>
      </c>
      <c r="AA9" s="328"/>
      <c r="AB9" s="3">
        <v>17</v>
      </c>
      <c r="AC9" s="328"/>
      <c r="AD9" s="327"/>
      <c r="AE9" s="5"/>
      <c r="AF9" s="3"/>
      <c r="AG9" s="328"/>
    </row>
    <row r="10" spans="1:41" s="99" customFormat="1" ht="13.5" customHeight="1">
      <c r="A10" s="361"/>
      <c r="B10" s="10" t="s">
        <v>15</v>
      </c>
      <c r="C10" s="3">
        <v>712260</v>
      </c>
      <c r="D10" s="4"/>
      <c r="E10" s="110"/>
      <c r="F10" s="3">
        <v>11753</v>
      </c>
      <c r="G10" s="84"/>
      <c r="H10" s="3">
        <v>5243</v>
      </c>
      <c r="I10" s="328"/>
      <c r="J10" s="442"/>
      <c r="K10" s="458"/>
      <c r="L10" s="3"/>
      <c r="M10" s="328"/>
      <c r="N10" s="363"/>
      <c r="O10" s="458"/>
      <c r="P10" s="3"/>
      <c r="Q10" s="328"/>
      <c r="R10" s="3">
        <v>3230</v>
      </c>
      <c r="S10" s="328"/>
      <c r="T10" s="3"/>
      <c r="U10" s="328"/>
      <c r="V10" s="3"/>
      <c r="W10" s="328"/>
      <c r="X10" s="3"/>
      <c r="Y10" s="328"/>
      <c r="Z10" s="3">
        <v>2348</v>
      </c>
      <c r="AA10" s="328"/>
      <c r="AB10" s="3">
        <v>12</v>
      </c>
      <c r="AC10" s="328"/>
      <c r="AD10" s="327"/>
      <c r="AE10" s="5"/>
      <c r="AF10" s="3"/>
      <c r="AG10" s="328"/>
    </row>
    <row r="11" spans="1:41" s="99" customFormat="1" ht="13.5" customHeight="1">
      <c r="A11" s="361"/>
      <c r="B11" s="10" t="s">
        <v>16</v>
      </c>
      <c r="C11" s="3">
        <v>897234</v>
      </c>
      <c r="D11" s="4"/>
      <c r="E11" s="110"/>
      <c r="F11" s="3">
        <v>20420</v>
      </c>
      <c r="G11" s="84"/>
      <c r="H11" s="3">
        <v>10920</v>
      </c>
      <c r="I11" s="328"/>
      <c r="J11" s="442">
        <v>69000</v>
      </c>
      <c r="K11" s="458">
        <v>0.64300000000000002</v>
      </c>
      <c r="L11" s="3"/>
      <c r="M11" s="328"/>
      <c r="N11" s="363"/>
      <c r="O11" s="458"/>
      <c r="P11" s="3"/>
      <c r="Q11" s="328"/>
      <c r="R11" s="3">
        <v>2782</v>
      </c>
      <c r="S11" s="328"/>
      <c r="T11" s="3"/>
      <c r="U11" s="328"/>
      <c r="V11" s="3"/>
      <c r="W11" s="328"/>
      <c r="X11" s="3"/>
      <c r="Y11" s="328"/>
      <c r="Z11" s="3">
        <v>1567</v>
      </c>
      <c r="AA11" s="328"/>
      <c r="AB11" s="3">
        <v>18</v>
      </c>
      <c r="AC11" s="328"/>
      <c r="AD11" s="327"/>
      <c r="AE11" s="5"/>
      <c r="AF11" s="3"/>
      <c r="AG11" s="328"/>
    </row>
    <row r="12" spans="1:41" s="99" customFormat="1" ht="13.5" customHeight="1">
      <c r="A12" s="361"/>
      <c r="B12" s="10" t="s">
        <v>17</v>
      </c>
      <c r="C12" s="3">
        <v>930573</v>
      </c>
      <c r="D12" s="4"/>
      <c r="E12" s="110"/>
      <c r="F12" s="3">
        <v>15216</v>
      </c>
      <c r="G12" s="84"/>
      <c r="H12" s="3">
        <v>6574</v>
      </c>
      <c r="I12" s="328"/>
      <c r="J12" s="442"/>
      <c r="K12" s="458"/>
      <c r="L12" s="3"/>
      <c r="M12" s="328"/>
      <c r="N12" s="363"/>
      <c r="O12" s="458"/>
      <c r="P12" s="3"/>
      <c r="Q12" s="328"/>
      <c r="R12" s="3">
        <v>2826</v>
      </c>
      <c r="S12" s="328"/>
      <c r="T12" s="3"/>
      <c r="U12" s="328"/>
      <c r="V12" s="3"/>
      <c r="W12" s="328"/>
      <c r="X12" s="3"/>
      <c r="Y12" s="328"/>
      <c r="Z12" s="3">
        <v>2147</v>
      </c>
      <c r="AA12" s="328"/>
      <c r="AB12" s="3">
        <v>2</v>
      </c>
      <c r="AC12" s="328"/>
      <c r="AD12" s="327"/>
      <c r="AE12" s="5"/>
      <c r="AF12" s="3"/>
      <c r="AG12" s="328"/>
    </row>
    <row r="13" spans="1:41" s="99" customFormat="1" ht="13.5" customHeight="1">
      <c r="A13" s="361"/>
      <c r="B13" s="10" t="s">
        <v>18</v>
      </c>
      <c r="C13" s="3">
        <v>682244</v>
      </c>
      <c r="D13" s="4"/>
      <c r="E13" s="110"/>
      <c r="F13" s="3">
        <v>11655</v>
      </c>
      <c r="G13" s="84"/>
      <c r="H13" s="3">
        <v>4172</v>
      </c>
      <c r="I13" s="328"/>
      <c r="J13" s="442"/>
      <c r="K13" s="458"/>
      <c r="L13" s="3"/>
      <c r="M13" s="328"/>
      <c r="N13" s="363"/>
      <c r="O13" s="458"/>
      <c r="P13" s="3"/>
      <c r="Q13" s="328"/>
      <c r="R13" s="3">
        <v>1113</v>
      </c>
      <c r="S13" s="328"/>
      <c r="T13" s="3"/>
      <c r="U13" s="328"/>
      <c r="V13" s="3"/>
      <c r="W13" s="328"/>
      <c r="X13" s="3"/>
      <c r="Y13" s="328"/>
      <c r="Z13" s="3">
        <v>1605</v>
      </c>
      <c r="AA13" s="328"/>
      <c r="AB13" s="3">
        <v>4</v>
      </c>
      <c r="AC13" s="328"/>
      <c r="AD13" s="327"/>
      <c r="AE13" s="5"/>
      <c r="AF13" s="3"/>
      <c r="AG13" s="328"/>
    </row>
    <row r="14" spans="1:41" s="99" customFormat="1" ht="13.5" customHeight="1">
      <c r="A14" s="361"/>
      <c r="B14" s="10" t="s">
        <v>19</v>
      </c>
      <c r="C14" s="3">
        <v>757538</v>
      </c>
      <c r="D14" s="4"/>
      <c r="E14" s="110"/>
      <c r="F14" s="3">
        <v>10783</v>
      </c>
      <c r="G14" s="84"/>
      <c r="H14" s="3">
        <v>3188</v>
      </c>
      <c r="I14" s="328"/>
      <c r="J14" s="442">
        <v>25000</v>
      </c>
      <c r="K14" s="458">
        <v>-7.3999999999999996E-2</v>
      </c>
      <c r="L14" s="3"/>
      <c r="M14" s="328"/>
      <c r="N14" s="363"/>
      <c r="O14" s="458"/>
      <c r="P14" s="3"/>
      <c r="Q14" s="328"/>
      <c r="R14" s="3">
        <v>717</v>
      </c>
      <c r="S14" s="328"/>
      <c r="T14" s="3"/>
      <c r="U14" s="328"/>
      <c r="V14" s="3"/>
      <c r="W14" s="328"/>
      <c r="X14" s="3"/>
      <c r="Y14" s="328"/>
      <c r="Z14" s="3">
        <v>825</v>
      </c>
      <c r="AA14" s="328"/>
      <c r="AB14" s="3">
        <v>2</v>
      </c>
      <c r="AC14" s="328"/>
      <c r="AD14" s="327"/>
      <c r="AE14" s="5"/>
      <c r="AF14" s="3"/>
      <c r="AG14" s="328"/>
    </row>
    <row r="15" spans="1:41" s="99" customFormat="1" ht="13.5" customHeight="1">
      <c r="A15" s="361"/>
      <c r="B15" s="10" t="s">
        <v>20</v>
      </c>
      <c r="C15" s="3">
        <v>745887</v>
      </c>
      <c r="D15" s="4"/>
      <c r="E15" s="110"/>
      <c r="F15" s="3">
        <v>7734</v>
      </c>
      <c r="G15" s="84"/>
      <c r="H15" s="3">
        <v>1865</v>
      </c>
      <c r="I15" s="328"/>
      <c r="J15" s="442"/>
      <c r="K15" s="458"/>
      <c r="L15" s="3"/>
      <c r="M15" s="328"/>
      <c r="N15" s="363"/>
      <c r="O15" s="458"/>
      <c r="P15" s="3"/>
      <c r="Q15" s="328"/>
      <c r="R15" s="3">
        <v>417</v>
      </c>
      <c r="S15" s="328"/>
      <c r="T15" s="3"/>
      <c r="U15" s="328"/>
      <c r="V15" s="3"/>
      <c r="W15" s="328"/>
      <c r="X15" s="3"/>
      <c r="Y15" s="328"/>
      <c r="Z15" s="3">
        <v>796</v>
      </c>
      <c r="AA15" s="328"/>
      <c r="AB15" s="3">
        <v>4</v>
      </c>
      <c r="AC15" s="328"/>
      <c r="AD15" s="327"/>
      <c r="AE15" s="5"/>
      <c r="AF15" s="3"/>
      <c r="AG15" s="328"/>
    </row>
    <row r="16" spans="1:41" s="99" customFormat="1" ht="13.5" customHeight="1">
      <c r="A16" s="362"/>
      <c r="B16" s="10" t="s">
        <v>21</v>
      </c>
      <c r="C16" s="3">
        <v>725697</v>
      </c>
      <c r="D16" s="4"/>
      <c r="E16" s="110"/>
      <c r="F16" s="13">
        <v>5555</v>
      </c>
      <c r="G16" s="85"/>
      <c r="H16" s="13">
        <v>1526</v>
      </c>
      <c r="I16" s="334"/>
      <c r="J16" s="443"/>
      <c r="K16" s="459"/>
      <c r="L16" s="13"/>
      <c r="M16" s="334"/>
      <c r="N16" s="375"/>
      <c r="O16" s="459"/>
      <c r="P16" s="13"/>
      <c r="Q16" s="334"/>
      <c r="R16" s="13">
        <v>330</v>
      </c>
      <c r="S16" s="334"/>
      <c r="T16" s="13"/>
      <c r="U16" s="334"/>
      <c r="V16" s="13"/>
      <c r="W16" s="334"/>
      <c r="X16" s="13"/>
      <c r="Y16" s="334"/>
      <c r="Z16" s="13">
        <v>519</v>
      </c>
      <c r="AA16" s="334"/>
      <c r="AB16" s="13">
        <v>0</v>
      </c>
      <c r="AC16" s="334"/>
      <c r="AD16" s="327"/>
      <c r="AE16" s="5"/>
      <c r="AF16" s="13"/>
      <c r="AG16" s="334"/>
    </row>
    <row r="17" spans="1:33" s="99" customFormat="1" ht="13.5" customHeight="1">
      <c r="A17" s="360" t="s">
        <v>296</v>
      </c>
      <c r="B17" s="2" t="s">
        <v>309</v>
      </c>
      <c r="C17" s="16">
        <v>897406</v>
      </c>
      <c r="D17" s="330">
        <f t="shared" ref="D17:D42" si="0">(C17-C5)/C5</f>
        <v>0.13097779648585089</v>
      </c>
      <c r="E17" s="110"/>
      <c r="F17" s="3">
        <v>9807</v>
      </c>
      <c r="G17" s="86">
        <f t="shared" ref="G17:G48" si="1">(F17-F5)/F5</f>
        <v>0.32276773671432424</v>
      </c>
      <c r="H17" s="3">
        <v>2632</v>
      </c>
      <c r="I17" s="330">
        <f t="shared" ref="I17:I80" si="2">(H17-H5)/H5</f>
        <v>0.73386034255599475</v>
      </c>
      <c r="J17" s="446">
        <v>25000</v>
      </c>
      <c r="K17" s="444">
        <f>(J17-J5)/J5</f>
        <v>0.3888888888888889</v>
      </c>
      <c r="L17" s="3"/>
      <c r="M17" s="330"/>
      <c r="N17" s="374">
        <v>111221</v>
      </c>
      <c r="O17" s="444"/>
      <c r="P17" s="3"/>
      <c r="Q17" s="328"/>
      <c r="R17" s="3">
        <v>374</v>
      </c>
      <c r="S17" s="330">
        <f t="shared" ref="S17:S80" si="3">(R17-R5)/R5</f>
        <v>-5.793450881612091E-2</v>
      </c>
      <c r="T17" s="3"/>
      <c r="U17" s="330"/>
      <c r="V17" s="3"/>
      <c r="W17" s="328"/>
      <c r="X17" s="3"/>
      <c r="Y17" s="328"/>
      <c r="Z17" s="3">
        <v>892</v>
      </c>
      <c r="AA17" s="330">
        <f>(Z17-Z5)/Z5</f>
        <v>0.54058721934369602</v>
      </c>
      <c r="AB17" s="3">
        <v>0</v>
      </c>
      <c r="AC17" s="330">
        <f>(AB17-AB5)/AB5</f>
        <v>-1</v>
      </c>
      <c r="AD17" s="326">
        <v>13</v>
      </c>
      <c r="AE17" s="18"/>
      <c r="AF17" s="3"/>
      <c r="AG17" s="328"/>
    </row>
    <row r="18" spans="1:33" s="99" customFormat="1" ht="13.5" customHeight="1">
      <c r="A18" s="361"/>
      <c r="B18" s="10" t="s">
        <v>310</v>
      </c>
      <c r="C18" s="3">
        <v>745998</v>
      </c>
      <c r="D18" s="328">
        <f t="shared" si="0"/>
        <v>0.1126875055000619</v>
      </c>
      <c r="E18" s="110"/>
      <c r="F18" s="3">
        <v>7259</v>
      </c>
      <c r="G18" s="86">
        <f t="shared" si="1"/>
        <v>-3.2907007727151612E-2</v>
      </c>
      <c r="H18" s="3">
        <v>1745</v>
      </c>
      <c r="I18" s="328">
        <f t="shared" si="2"/>
        <v>0.15486432825943083</v>
      </c>
      <c r="J18" s="442"/>
      <c r="K18" s="445"/>
      <c r="L18" s="3"/>
      <c r="M18" s="328"/>
      <c r="N18" s="363"/>
      <c r="O18" s="445"/>
      <c r="P18" s="3"/>
      <c r="Q18" s="328"/>
      <c r="R18" s="3">
        <v>455</v>
      </c>
      <c r="S18" s="328">
        <f t="shared" si="3"/>
        <v>1.5625E-2</v>
      </c>
      <c r="T18" s="3"/>
      <c r="U18" s="328"/>
      <c r="V18" s="3"/>
      <c r="W18" s="328"/>
      <c r="X18" s="3"/>
      <c r="Y18" s="328"/>
      <c r="Z18" s="3">
        <v>851</v>
      </c>
      <c r="AA18" s="328">
        <f t="shared" ref="AA18:AA80" si="4">(Z18-Z6)/Z6</f>
        <v>-0.40820584144645339</v>
      </c>
      <c r="AB18" s="3">
        <v>5</v>
      </c>
      <c r="AC18" s="328">
        <f t="shared" ref="AC18:AC81" si="5">(AB18-AB6)/AB6</f>
        <v>-0.375</v>
      </c>
      <c r="AD18" s="327">
        <v>18</v>
      </c>
      <c r="AE18" s="26"/>
      <c r="AF18" s="3"/>
      <c r="AG18" s="328"/>
    </row>
    <row r="19" spans="1:33" s="99" customFormat="1" ht="13.5" customHeight="1">
      <c r="A19" s="361"/>
      <c r="B19" s="10" t="s">
        <v>12</v>
      </c>
      <c r="C19" s="3">
        <v>707058</v>
      </c>
      <c r="D19" s="328">
        <f t="shared" si="0"/>
        <v>0.20323877820869971</v>
      </c>
      <c r="E19" s="110"/>
      <c r="F19" s="3">
        <v>8513</v>
      </c>
      <c r="G19" s="86">
        <f t="shared" si="1"/>
        <v>-5.1370626253621571E-2</v>
      </c>
      <c r="H19" s="3">
        <v>2131</v>
      </c>
      <c r="I19" s="328">
        <f t="shared" si="2"/>
        <v>0.19517666853617499</v>
      </c>
      <c r="J19" s="442"/>
      <c r="K19" s="445"/>
      <c r="L19" s="3"/>
      <c r="M19" s="328"/>
      <c r="N19" s="363"/>
      <c r="O19" s="445"/>
      <c r="P19" s="3"/>
      <c r="Q19" s="328"/>
      <c r="R19" s="3">
        <v>610</v>
      </c>
      <c r="S19" s="328">
        <f t="shared" si="3"/>
        <v>-4.8939641109298528E-3</v>
      </c>
      <c r="T19" s="3"/>
      <c r="U19" s="328"/>
      <c r="V19" s="3"/>
      <c r="W19" s="328"/>
      <c r="X19" s="3"/>
      <c r="Y19" s="328"/>
      <c r="Z19" s="3">
        <v>677</v>
      </c>
      <c r="AA19" s="328">
        <f t="shared" si="4"/>
        <v>-0.23502824858757063</v>
      </c>
      <c r="AB19" s="3">
        <v>15</v>
      </c>
      <c r="AC19" s="328">
        <f t="shared" si="5"/>
        <v>-0.2857142857142857</v>
      </c>
      <c r="AD19" s="327">
        <v>24</v>
      </c>
      <c r="AE19" s="26"/>
      <c r="AF19" s="3"/>
      <c r="AG19" s="328"/>
    </row>
    <row r="20" spans="1:33" s="99" customFormat="1" ht="13.5" customHeight="1">
      <c r="A20" s="361"/>
      <c r="B20" s="10" t="s">
        <v>13</v>
      </c>
      <c r="C20" s="3">
        <v>762096</v>
      </c>
      <c r="D20" s="328">
        <f t="shared" si="0"/>
        <v>0.18630226972368244</v>
      </c>
      <c r="E20" s="110"/>
      <c r="F20" s="3">
        <v>10027</v>
      </c>
      <c r="G20" s="86">
        <f t="shared" si="1"/>
        <v>0.22699461576113558</v>
      </c>
      <c r="H20" s="3">
        <v>3567</v>
      </c>
      <c r="I20" s="47">
        <f t="shared" si="2"/>
        <v>0.18662674650698602</v>
      </c>
      <c r="J20" s="442">
        <v>42000</v>
      </c>
      <c r="K20" s="445">
        <f>(J20-J8)/J8</f>
        <v>0.55555555555555558</v>
      </c>
      <c r="L20" s="3"/>
      <c r="M20" s="47"/>
      <c r="N20" s="363"/>
      <c r="O20" s="445"/>
      <c r="P20" s="3"/>
      <c r="Q20" s="328"/>
      <c r="R20" s="3">
        <v>604</v>
      </c>
      <c r="S20" s="47">
        <f t="shared" si="3"/>
        <v>0.24793388429752067</v>
      </c>
      <c r="T20" s="3"/>
      <c r="U20" s="47"/>
      <c r="V20" s="3"/>
      <c r="W20" s="328"/>
      <c r="X20" s="3"/>
      <c r="Y20" s="328"/>
      <c r="Z20" s="3">
        <v>854</v>
      </c>
      <c r="AA20" s="47">
        <f t="shared" si="4"/>
        <v>4.4009779951100246E-2</v>
      </c>
      <c r="AB20" s="3">
        <v>14</v>
      </c>
      <c r="AC20" s="47">
        <f t="shared" si="5"/>
        <v>2.5</v>
      </c>
      <c r="AD20" s="327">
        <v>12</v>
      </c>
      <c r="AE20" s="26"/>
      <c r="AF20" s="3"/>
      <c r="AG20" s="328"/>
    </row>
    <row r="21" spans="1:33" s="99" customFormat="1" ht="13.5" customHeight="1">
      <c r="A21" s="361"/>
      <c r="B21" s="10" t="s">
        <v>14</v>
      </c>
      <c r="C21" s="3">
        <v>802497</v>
      </c>
      <c r="D21" s="328">
        <f t="shared" si="0"/>
        <v>0.17982166616435236</v>
      </c>
      <c r="E21" s="110"/>
      <c r="F21" s="3">
        <v>11347</v>
      </c>
      <c r="G21" s="86">
        <f t="shared" si="1"/>
        <v>-2.5492264416315047E-3</v>
      </c>
      <c r="H21" s="3">
        <v>7202</v>
      </c>
      <c r="I21" s="328">
        <f t="shared" si="2"/>
        <v>0.47733333333333333</v>
      </c>
      <c r="J21" s="442"/>
      <c r="K21" s="445"/>
      <c r="L21" s="3"/>
      <c r="M21" s="328"/>
      <c r="N21" s="363"/>
      <c r="O21" s="445"/>
      <c r="P21" s="3"/>
      <c r="Q21" s="328"/>
      <c r="R21" s="3">
        <v>1706</v>
      </c>
      <c r="S21" s="328">
        <f t="shared" si="3"/>
        <v>-0.17224648229015041</v>
      </c>
      <c r="T21" s="3"/>
      <c r="U21" s="328"/>
      <c r="V21" s="3"/>
      <c r="W21" s="328"/>
      <c r="X21" s="3"/>
      <c r="Y21" s="328"/>
      <c r="Z21" s="3">
        <v>1916</v>
      </c>
      <c r="AA21" s="328">
        <f t="shared" si="4"/>
        <v>3.6235803136830717E-2</v>
      </c>
      <c r="AB21" s="3">
        <v>10</v>
      </c>
      <c r="AC21" s="328">
        <f t="shared" si="5"/>
        <v>-0.41176470588235292</v>
      </c>
      <c r="AD21" s="327">
        <v>9</v>
      </c>
      <c r="AE21" s="26"/>
      <c r="AF21" s="3"/>
      <c r="AG21" s="328"/>
    </row>
    <row r="22" spans="1:33" s="99" customFormat="1" ht="13.5" customHeight="1">
      <c r="A22" s="361"/>
      <c r="B22" s="10" t="s">
        <v>15</v>
      </c>
      <c r="C22" s="3">
        <v>865693</v>
      </c>
      <c r="D22" s="328">
        <f t="shared" si="0"/>
        <v>0.21541712296071661</v>
      </c>
      <c r="E22" s="110"/>
      <c r="F22" s="3">
        <v>12023</v>
      </c>
      <c r="G22" s="86">
        <f t="shared" si="1"/>
        <v>2.2972857993703737E-2</v>
      </c>
      <c r="H22" s="3">
        <v>6426</v>
      </c>
      <c r="I22" s="47">
        <f t="shared" si="2"/>
        <v>0.22563417890520696</v>
      </c>
      <c r="J22" s="442"/>
      <c r="K22" s="445"/>
      <c r="L22" s="3"/>
      <c r="M22" s="47"/>
      <c r="N22" s="363"/>
      <c r="O22" s="445"/>
      <c r="P22" s="3"/>
      <c r="Q22" s="328"/>
      <c r="R22" s="3">
        <v>2776</v>
      </c>
      <c r="S22" s="47">
        <f t="shared" si="3"/>
        <v>-0.14055727554179567</v>
      </c>
      <c r="T22" s="3"/>
      <c r="U22" s="47"/>
      <c r="V22" s="3"/>
      <c r="W22" s="328"/>
      <c r="X22" s="3"/>
      <c r="Y22" s="328"/>
      <c r="Z22" s="3">
        <v>2562</v>
      </c>
      <c r="AA22" s="47">
        <f t="shared" si="4"/>
        <v>9.1141396933560478E-2</v>
      </c>
      <c r="AB22" s="3">
        <v>9</v>
      </c>
      <c r="AC22" s="47">
        <f t="shared" si="5"/>
        <v>-0.25</v>
      </c>
      <c r="AD22" s="327">
        <v>20</v>
      </c>
      <c r="AE22" s="26"/>
      <c r="AF22" s="3"/>
      <c r="AG22" s="328"/>
    </row>
    <row r="23" spans="1:33" s="99" customFormat="1" ht="13.5" customHeight="1">
      <c r="A23" s="361"/>
      <c r="B23" s="10" t="s">
        <v>16</v>
      </c>
      <c r="C23" s="3">
        <v>1020757</v>
      </c>
      <c r="D23" s="328">
        <f t="shared" si="0"/>
        <v>0.13767088630167826</v>
      </c>
      <c r="E23" s="110"/>
      <c r="F23" s="3">
        <v>21678</v>
      </c>
      <c r="G23" s="86">
        <f t="shared" si="1"/>
        <v>6.1606268364348675E-2</v>
      </c>
      <c r="H23" s="3">
        <v>10713</v>
      </c>
      <c r="I23" s="328">
        <f t="shared" si="2"/>
        <v>-1.8956043956043955E-2</v>
      </c>
      <c r="J23" s="442">
        <v>58000</v>
      </c>
      <c r="K23" s="445">
        <f>(J23-J11)/J11</f>
        <v>-0.15942028985507245</v>
      </c>
      <c r="L23" s="3"/>
      <c r="M23" s="328"/>
      <c r="N23" s="363"/>
      <c r="O23" s="445"/>
      <c r="P23" s="3"/>
      <c r="Q23" s="328"/>
      <c r="R23" s="3">
        <v>1889</v>
      </c>
      <c r="S23" s="328">
        <f t="shared" si="3"/>
        <v>-0.3209920920201294</v>
      </c>
      <c r="T23" s="3"/>
      <c r="U23" s="328"/>
      <c r="V23" s="3"/>
      <c r="W23" s="328"/>
      <c r="X23" s="3"/>
      <c r="Y23" s="328"/>
      <c r="Z23" s="3">
        <v>2157</v>
      </c>
      <c r="AA23" s="328">
        <f t="shared" si="4"/>
        <v>0.37651563497128271</v>
      </c>
      <c r="AB23" s="3">
        <v>15</v>
      </c>
      <c r="AC23" s="328">
        <f t="shared" si="5"/>
        <v>-0.16666666666666666</v>
      </c>
      <c r="AD23" s="327">
        <v>29</v>
      </c>
      <c r="AE23" s="26"/>
      <c r="AF23" s="3"/>
      <c r="AG23" s="328"/>
    </row>
    <row r="24" spans="1:33" s="99" customFormat="1" ht="13.5" customHeight="1">
      <c r="A24" s="361"/>
      <c r="B24" s="10" t="s">
        <v>17</v>
      </c>
      <c r="C24" s="3">
        <v>1070289</v>
      </c>
      <c r="D24" s="328">
        <f t="shared" si="0"/>
        <v>0.15013975260404075</v>
      </c>
      <c r="E24" s="110"/>
      <c r="F24" s="3">
        <v>17507</v>
      </c>
      <c r="G24" s="86">
        <f t="shared" si="1"/>
        <v>0.15056519453207151</v>
      </c>
      <c r="H24" s="3">
        <v>7771</v>
      </c>
      <c r="I24" s="47">
        <f t="shared" si="2"/>
        <v>0.18208092485549132</v>
      </c>
      <c r="J24" s="442"/>
      <c r="K24" s="445"/>
      <c r="L24" s="3"/>
      <c r="M24" s="47"/>
      <c r="N24" s="363"/>
      <c r="O24" s="445"/>
      <c r="P24" s="3"/>
      <c r="Q24" s="328"/>
      <c r="R24" s="3">
        <v>2389</v>
      </c>
      <c r="S24" s="47">
        <f t="shared" si="3"/>
        <v>-0.15463552724699223</v>
      </c>
      <c r="T24" s="3"/>
      <c r="U24" s="47"/>
      <c r="V24" s="3"/>
      <c r="W24" s="328"/>
      <c r="X24" s="3"/>
      <c r="Y24" s="328"/>
      <c r="Z24" s="3">
        <v>2422</v>
      </c>
      <c r="AA24" s="47">
        <f t="shared" si="4"/>
        <v>0.12808570097810898</v>
      </c>
      <c r="AB24" s="3">
        <v>20</v>
      </c>
      <c r="AC24" s="47">
        <f t="shared" si="5"/>
        <v>9</v>
      </c>
      <c r="AD24" s="327">
        <v>18</v>
      </c>
      <c r="AE24" s="26"/>
      <c r="AF24" s="3"/>
      <c r="AG24" s="328"/>
    </row>
    <row r="25" spans="1:33" s="99" customFormat="1" ht="13.5" customHeight="1">
      <c r="A25" s="361"/>
      <c r="B25" s="10" t="s">
        <v>18</v>
      </c>
      <c r="C25" s="3">
        <v>785549</v>
      </c>
      <c r="D25" s="328">
        <f t="shared" si="0"/>
        <v>0.15141943351645451</v>
      </c>
      <c r="E25" s="110"/>
      <c r="F25" s="3">
        <v>12454</v>
      </c>
      <c r="G25" s="86">
        <f t="shared" si="1"/>
        <v>6.8554268554268549E-2</v>
      </c>
      <c r="H25" s="3">
        <v>4646</v>
      </c>
      <c r="I25" s="47">
        <f t="shared" si="2"/>
        <v>0.11361457334611696</v>
      </c>
      <c r="J25" s="442"/>
      <c r="K25" s="445"/>
      <c r="L25" s="3"/>
      <c r="M25" s="47"/>
      <c r="N25" s="363"/>
      <c r="O25" s="445"/>
      <c r="P25" s="3"/>
      <c r="Q25" s="328"/>
      <c r="R25" s="3">
        <v>1118</v>
      </c>
      <c r="S25" s="47">
        <f t="shared" si="3"/>
        <v>4.4923629829290209E-3</v>
      </c>
      <c r="T25" s="3"/>
      <c r="U25" s="47"/>
      <c r="V25" s="3"/>
      <c r="W25" s="328"/>
      <c r="X25" s="3"/>
      <c r="Y25" s="328"/>
      <c r="Z25" s="3">
        <v>1297</v>
      </c>
      <c r="AA25" s="47">
        <f t="shared" si="4"/>
        <v>-0.19190031152647974</v>
      </c>
      <c r="AB25" s="3">
        <v>11</v>
      </c>
      <c r="AC25" s="47">
        <f t="shared" si="5"/>
        <v>1.75</v>
      </c>
      <c r="AD25" s="327">
        <v>34</v>
      </c>
      <c r="AE25" s="26"/>
      <c r="AF25" s="3"/>
      <c r="AG25" s="328"/>
    </row>
    <row r="26" spans="1:33" s="99" customFormat="1" ht="13.5" customHeight="1">
      <c r="A26" s="361"/>
      <c r="B26" s="10" t="s">
        <v>19</v>
      </c>
      <c r="C26" s="3">
        <v>848088</v>
      </c>
      <c r="D26" s="328">
        <f t="shared" si="0"/>
        <v>0.11953195747276044</v>
      </c>
      <c r="E26" s="110"/>
      <c r="F26" s="3">
        <v>11916</v>
      </c>
      <c r="G26" s="86">
        <f t="shared" si="1"/>
        <v>0.10507279977742744</v>
      </c>
      <c r="H26" s="3">
        <v>5752</v>
      </c>
      <c r="I26" s="328">
        <f t="shared" si="2"/>
        <v>0.80426599749058969</v>
      </c>
      <c r="J26" s="442">
        <v>24000</v>
      </c>
      <c r="K26" s="445">
        <f>(J26-J14)/J14</f>
        <v>-0.04</v>
      </c>
      <c r="L26" s="3"/>
      <c r="M26" s="328"/>
      <c r="N26" s="363"/>
      <c r="O26" s="445"/>
      <c r="P26" s="3"/>
      <c r="Q26" s="328"/>
      <c r="R26" s="3">
        <v>789</v>
      </c>
      <c r="S26" s="328">
        <f t="shared" si="3"/>
        <v>0.100418410041841</v>
      </c>
      <c r="T26" s="3"/>
      <c r="U26" s="328"/>
      <c r="V26" s="3"/>
      <c r="W26" s="328"/>
      <c r="X26" s="3"/>
      <c r="Y26" s="328"/>
      <c r="Z26" s="3">
        <v>890</v>
      </c>
      <c r="AA26" s="328">
        <f t="shared" si="4"/>
        <v>7.8787878787878782E-2</v>
      </c>
      <c r="AB26" s="3">
        <v>21</v>
      </c>
      <c r="AC26" s="328">
        <f t="shared" si="5"/>
        <v>9.5</v>
      </c>
      <c r="AD26" s="327">
        <v>30</v>
      </c>
      <c r="AE26" s="26"/>
      <c r="AF26" s="3"/>
      <c r="AG26" s="328"/>
    </row>
    <row r="27" spans="1:33" s="99" customFormat="1" ht="13.5" customHeight="1">
      <c r="A27" s="361"/>
      <c r="B27" s="10" t="s">
        <v>20</v>
      </c>
      <c r="C27" s="3">
        <v>784031</v>
      </c>
      <c r="D27" s="328">
        <f t="shared" si="0"/>
        <v>5.1139113565459644E-2</v>
      </c>
      <c r="E27" s="110"/>
      <c r="F27" s="3">
        <v>8063</v>
      </c>
      <c r="G27" s="86">
        <f t="shared" si="1"/>
        <v>4.2539436255495215E-2</v>
      </c>
      <c r="H27" s="3">
        <v>2753</v>
      </c>
      <c r="I27" s="328">
        <f t="shared" si="2"/>
        <v>0.47613941018766753</v>
      </c>
      <c r="J27" s="442"/>
      <c r="K27" s="445"/>
      <c r="L27" s="3"/>
      <c r="M27" s="328"/>
      <c r="N27" s="363"/>
      <c r="O27" s="445"/>
      <c r="P27" s="3"/>
      <c r="Q27" s="328"/>
      <c r="R27" s="3">
        <v>536</v>
      </c>
      <c r="S27" s="328">
        <f t="shared" si="3"/>
        <v>0.28537170263788969</v>
      </c>
      <c r="T27" s="3"/>
      <c r="U27" s="328"/>
      <c r="V27" s="3"/>
      <c r="W27" s="328"/>
      <c r="X27" s="3"/>
      <c r="Y27" s="328"/>
      <c r="Z27" s="3">
        <v>1101</v>
      </c>
      <c r="AA27" s="328">
        <f t="shared" si="4"/>
        <v>0.38316582914572866</v>
      </c>
      <c r="AB27" s="3">
        <v>5</v>
      </c>
      <c r="AC27" s="328">
        <f t="shared" si="5"/>
        <v>0.25</v>
      </c>
      <c r="AD27" s="327">
        <v>20</v>
      </c>
      <c r="AE27" s="26"/>
      <c r="AF27" s="3"/>
      <c r="AG27" s="328"/>
    </row>
    <row r="28" spans="1:33" s="99" customFormat="1" ht="13.5" customHeight="1">
      <c r="A28" s="362"/>
      <c r="B28" s="29" t="s">
        <v>21</v>
      </c>
      <c r="C28" s="13">
        <v>790681</v>
      </c>
      <c r="D28" s="334">
        <f t="shared" si="0"/>
        <v>8.9547014800943098E-2</v>
      </c>
      <c r="E28" s="110"/>
      <c r="F28" s="3">
        <v>6666</v>
      </c>
      <c r="G28" s="86">
        <f t="shared" si="1"/>
        <v>0.2</v>
      </c>
      <c r="H28" s="3">
        <v>2154</v>
      </c>
      <c r="I28" s="328">
        <f t="shared" si="2"/>
        <v>0.41153342070773263</v>
      </c>
      <c r="J28" s="443"/>
      <c r="K28" s="460"/>
      <c r="L28" s="3"/>
      <c r="M28" s="328"/>
      <c r="N28" s="375"/>
      <c r="O28" s="460"/>
      <c r="P28" s="3"/>
      <c r="Q28" s="334"/>
      <c r="R28" s="3">
        <v>298</v>
      </c>
      <c r="S28" s="328">
        <f t="shared" si="3"/>
        <v>-9.696969696969697E-2</v>
      </c>
      <c r="T28" s="3"/>
      <c r="U28" s="328"/>
      <c r="V28" s="3"/>
      <c r="W28" s="328"/>
      <c r="X28" s="3"/>
      <c r="Y28" s="334"/>
      <c r="Z28" s="3">
        <v>980</v>
      </c>
      <c r="AA28" s="328">
        <f t="shared" si="4"/>
        <v>0.88824662813102118</v>
      </c>
      <c r="AB28" s="3">
        <v>5</v>
      </c>
      <c r="AC28" s="328"/>
      <c r="AD28" s="329">
        <v>11</v>
      </c>
      <c r="AE28" s="30"/>
      <c r="AF28" s="3"/>
      <c r="AG28" s="334"/>
    </row>
    <row r="29" spans="1:33" s="99" customFormat="1" ht="13.5" customHeight="1">
      <c r="A29" s="360" t="s">
        <v>297</v>
      </c>
      <c r="B29" s="10" t="s">
        <v>309</v>
      </c>
      <c r="C29" s="3">
        <v>985287</v>
      </c>
      <c r="D29" s="328">
        <f t="shared" si="0"/>
        <v>9.7927805252026393E-2</v>
      </c>
      <c r="E29" s="110"/>
      <c r="F29" s="16">
        <v>9022</v>
      </c>
      <c r="G29" s="87">
        <f t="shared" si="1"/>
        <v>-8.0044865912103594E-2</v>
      </c>
      <c r="H29" s="16">
        <v>3010</v>
      </c>
      <c r="I29" s="330">
        <f t="shared" si="2"/>
        <v>0.14361702127659576</v>
      </c>
      <c r="J29" s="446">
        <v>31000</v>
      </c>
      <c r="K29" s="444">
        <f>(J29-J17)/J17</f>
        <v>0.24</v>
      </c>
      <c r="L29" s="16"/>
      <c r="M29" s="330"/>
      <c r="N29" s="374">
        <v>110788</v>
      </c>
      <c r="O29" s="369">
        <f>(N29-N17)/N17</f>
        <v>-3.8931496749714531E-3</v>
      </c>
      <c r="P29" s="16"/>
      <c r="Q29" s="328"/>
      <c r="R29" s="16">
        <v>305</v>
      </c>
      <c r="S29" s="330">
        <f t="shared" si="3"/>
        <v>-0.18449197860962566</v>
      </c>
      <c r="T29" s="16"/>
      <c r="U29" s="330"/>
      <c r="V29" s="16"/>
      <c r="W29" s="330"/>
      <c r="X29" s="16"/>
      <c r="Y29" s="328"/>
      <c r="Z29" s="16">
        <v>1333</v>
      </c>
      <c r="AA29" s="330">
        <f>(Z29-Z17)/Z17</f>
        <v>0.4943946188340807</v>
      </c>
      <c r="AB29" s="16">
        <v>14</v>
      </c>
      <c r="AC29" s="330"/>
      <c r="AD29" s="340">
        <v>20</v>
      </c>
      <c r="AE29" s="18">
        <f t="shared" ref="AE29:AE76" si="6">(AD29-AD17)/AD17</f>
        <v>0.53846153846153844</v>
      </c>
      <c r="AF29" s="16"/>
      <c r="AG29" s="328"/>
    </row>
    <row r="30" spans="1:33" s="99" customFormat="1" ht="13.5" customHeight="1">
      <c r="A30" s="361"/>
      <c r="B30" s="10" t="s">
        <v>310</v>
      </c>
      <c r="C30" s="3">
        <v>944596</v>
      </c>
      <c r="D30" s="328">
        <f t="shared" si="0"/>
        <v>0.2662178718977799</v>
      </c>
      <c r="E30" s="110"/>
      <c r="F30" s="3">
        <v>8049</v>
      </c>
      <c r="G30" s="86">
        <f t="shared" si="1"/>
        <v>0.10883041741286678</v>
      </c>
      <c r="H30" s="3">
        <v>3164</v>
      </c>
      <c r="I30" s="328">
        <f t="shared" si="2"/>
        <v>0.81318051575931227</v>
      </c>
      <c r="J30" s="442"/>
      <c r="K30" s="445"/>
      <c r="L30" s="3"/>
      <c r="M30" s="328"/>
      <c r="N30" s="363"/>
      <c r="O30" s="370"/>
      <c r="P30" s="3"/>
      <c r="Q30" s="328"/>
      <c r="R30" s="3">
        <v>390</v>
      </c>
      <c r="S30" s="328">
        <f t="shared" si="3"/>
        <v>-0.14285714285714285</v>
      </c>
      <c r="T30" s="3"/>
      <c r="U30" s="328"/>
      <c r="V30" s="3"/>
      <c r="W30" s="328"/>
      <c r="X30" s="3"/>
      <c r="Y30" s="328"/>
      <c r="Z30" s="3">
        <v>1331</v>
      </c>
      <c r="AA30" s="328">
        <f t="shared" si="4"/>
        <v>0.56404230317273796</v>
      </c>
      <c r="AB30" s="3">
        <v>8</v>
      </c>
      <c r="AC30" s="328">
        <f t="shared" si="5"/>
        <v>0.6</v>
      </c>
      <c r="AD30" s="340">
        <v>27</v>
      </c>
      <c r="AE30" s="26">
        <f t="shared" si="6"/>
        <v>0.5</v>
      </c>
      <c r="AF30" s="3"/>
      <c r="AG30" s="328"/>
    </row>
    <row r="31" spans="1:33" s="99" customFormat="1" ht="13.5" customHeight="1">
      <c r="A31" s="361"/>
      <c r="B31" s="10" t="s">
        <v>12</v>
      </c>
      <c r="C31" s="3">
        <v>823918</v>
      </c>
      <c r="D31" s="328">
        <f t="shared" si="0"/>
        <v>0.16527639882442458</v>
      </c>
      <c r="E31" s="110"/>
      <c r="F31" s="3">
        <v>10113</v>
      </c>
      <c r="G31" s="86">
        <f t="shared" si="1"/>
        <v>0.18794784447315871</v>
      </c>
      <c r="H31" s="3">
        <v>3136</v>
      </c>
      <c r="I31" s="328">
        <f t="shared" si="2"/>
        <v>0.47160957297043643</v>
      </c>
      <c r="J31" s="442"/>
      <c r="K31" s="445"/>
      <c r="L31" s="3"/>
      <c r="M31" s="328"/>
      <c r="N31" s="363"/>
      <c r="O31" s="370"/>
      <c r="P31" s="3"/>
      <c r="Q31" s="328"/>
      <c r="R31" s="3">
        <v>403</v>
      </c>
      <c r="S31" s="328">
        <f t="shared" si="3"/>
        <v>-0.33934426229508197</v>
      </c>
      <c r="T31" s="3"/>
      <c r="U31" s="328"/>
      <c r="V31" s="3"/>
      <c r="W31" s="328"/>
      <c r="X31" s="3"/>
      <c r="Y31" s="328"/>
      <c r="Z31" s="3">
        <v>1448</v>
      </c>
      <c r="AA31" s="328">
        <f t="shared" si="4"/>
        <v>1.138847858197932</v>
      </c>
      <c r="AB31" s="3">
        <v>13</v>
      </c>
      <c r="AC31" s="328">
        <f t="shared" si="5"/>
        <v>-0.13333333333333333</v>
      </c>
      <c r="AD31" s="340">
        <v>19</v>
      </c>
      <c r="AE31" s="26">
        <f t="shared" si="6"/>
        <v>-0.20833333333333334</v>
      </c>
      <c r="AF31" s="3"/>
      <c r="AG31" s="328"/>
    </row>
    <row r="32" spans="1:33" s="99" customFormat="1" ht="13.5" customHeight="1">
      <c r="A32" s="361"/>
      <c r="B32" s="10" t="s">
        <v>13</v>
      </c>
      <c r="C32" s="3">
        <v>855083</v>
      </c>
      <c r="D32" s="328">
        <f t="shared" si="0"/>
        <v>0.12201481178224266</v>
      </c>
      <c r="E32" s="110"/>
      <c r="F32" s="3">
        <v>9639</v>
      </c>
      <c r="G32" s="86">
        <f t="shared" si="1"/>
        <v>-3.8695522090356038E-2</v>
      </c>
      <c r="H32" s="3">
        <v>5500</v>
      </c>
      <c r="I32" s="47">
        <f t="shared" si="2"/>
        <v>0.54191197084384635</v>
      </c>
      <c r="J32" s="442">
        <v>27000</v>
      </c>
      <c r="K32" s="445">
        <f>(J32-J20)/J20</f>
        <v>-0.35714285714285715</v>
      </c>
      <c r="L32" s="3"/>
      <c r="M32" s="47"/>
      <c r="N32" s="363"/>
      <c r="O32" s="370"/>
      <c r="P32" s="3"/>
      <c r="Q32" s="328"/>
      <c r="R32" s="3">
        <v>610</v>
      </c>
      <c r="S32" s="47">
        <f t="shared" si="3"/>
        <v>9.9337748344370865E-3</v>
      </c>
      <c r="T32" s="3"/>
      <c r="U32" s="47"/>
      <c r="V32" s="3"/>
      <c r="W32" s="328"/>
      <c r="X32" s="3"/>
      <c r="Y32" s="328"/>
      <c r="Z32" s="3">
        <v>788</v>
      </c>
      <c r="AA32" s="47">
        <f t="shared" si="4"/>
        <v>-7.7283372365339581E-2</v>
      </c>
      <c r="AB32" s="3">
        <v>6</v>
      </c>
      <c r="AC32" s="47">
        <f t="shared" si="5"/>
        <v>-0.5714285714285714</v>
      </c>
      <c r="AD32" s="340">
        <v>24</v>
      </c>
      <c r="AE32" s="26">
        <f t="shared" si="6"/>
        <v>1</v>
      </c>
      <c r="AF32" s="3"/>
      <c r="AG32" s="328"/>
    </row>
    <row r="33" spans="1:33" s="99" customFormat="1" ht="13.5" customHeight="1">
      <c r="A33" s="361"/>
      <c r="B33" s="10" t="s">
        <v>14</v>
      </c>
      <c r="C33" s="3">
        <v>906482</v>
      </c>
      <c r="D33" s="328">
        <f t="shared" si="0"/>
        <v>0.12957680838682262</v>
      </c>
      <c r="E33" s="110"/>
      <c r="F33" s="3">
        <v>12351</v>
      </c>
      <c r="G33" s="86">
        <f t="shared" si="1"/>
        <v>8.8481536970124258E-2</v>
      </c>
      <c r="H33" s="3">
        <v>8157</v>
      </c>
      <c r="I33" s="328">
        <f t="shared" si="2"/>
        <v>0.13260205498472646</v>
      </c>
      <c r="J33" s="442"/>
      <c r="K33" s="445"/>
      <c r="L33" s="3"/>
      <c r="M33" s="328"/>
      <c r="N33" s="363"/>
      <c r="O33" s="370"/>
      <c r="P33" s="3"/>
      <c r="Q33" s="328"/>
      <c r="R33" s="3">
        <v>2164</v>
      </c>
      <c r="S33" s="328">
        <f t="shared" si="3"/>
        <v>0.26846424384525203</v>
      </c>
      <c r="T33" s="3"/>
      <c r="U33" s="328"/>
      <c r="V33" s="3"/>
      <c r="W33" s="328"/>
      <c r="X33" s="3"/>
      <c r="Y33" s="328"/>
      <c r="Z33" s="3">
        <v>2439</v>
      </c>
      <c r="AA33" s="328">
        <f t="shared" si="4"/>
        <v>0.27296450939457201</v>
      </c>
      <c r="AB33" s="3">
        <v>18</v>
      </c>
      <c r="AC33" s="328">
        <f t="shared" si="5"/>
        <v>0.8</v>
      </c>
      <c r="AD33" s="340">
        <v>26</v>
      </c>
      <c r="AE33" s="26">
        <f t="shared" si="6"/>
        <v>1.8888888888888888</v>
      </c>
      <c r="AF33" s="3"/>
      <c r="AG33" s="328"/>
    </row>
    <row r="34" spans="1:33" s="99" customFormat="1" ht="13.5" customHeight="1">
      <c r="A34" s="361"/>
      <c r="B34" s="10" t="s">
        <v>15</v>
      </c>
      <c r="C34" s="3">
        <v>915942</v>
      </c>
      <c r="D34" s="328">
        <f t="shared" si="0"/>
        <v>5.8044826514711337E-2</v>
      </c>
      <c r="E34" s="110"/>
      <c r="F34" s="3">
        <v>19817</v>
      </c>
      <c r="G34" s="86">
        <f t="shared" si="1"/>
        <v>0.64825750644597857</v>
      </c>
      <c r="H34" s="3">
        <v>7688</v>
      </c>
      <c r="I34" s="47">
        <f t="shared" si="2"/>
        <v>0.19638966697790228</v>
      </c>
      <c r="J34" s="442"/>
      <c r="K34" s="445"/>
      <c r="L34" s="3"/>
      <c r="M34" s="47"/>
      <c r="N34" s="363"/>
      <c r="O34" s="370"/>
      <c r="P34" s="3"/>
      <c r="Q34" s="328"/>
      <c r="R34" s="3">
        <v>3120</v>
      </c>
      <c r="S34" s="47">
        <f t="shared" si="3"/>
        <v>0.1239193083573487</v>
      </c>
      <c r="T34" s="3"/>
      <c r="U34" s="47"/>
      <c r="V34" s="3"/>
      <c r="W34" s="328"/>
      <c r="X34" s="3"/>
      <c r="Y34" s="328"/>
      <c r="Z34" s="3">
        <v>2602</v>
      </c>
      <c r="AA34" s="47">
        <f t="shared" si="4"/>
        <v>1.56128024980484E-2</v>
      </c>
      <c r="AB34" s="3">
        <v>14</v>
      </c>
      <c r="AC34" s="47">
        <f t="shared" si="5"/>
        <v>0.55555555555555558</v>
      </c>
      <c r="AD34" s="340">
        <v>42</v>
      </c>
      <c r="AE34" s="26">
        <f t="shared" si="6"/>
        <v>1.1000000000000001</v>
      </c>
      <c r="AF34" s="3"/>
      <c r="AG34" s="328"/>
    </row>
    <row r="35" spans="1:33" s="99" customFormat="1" ht="13.5" customHeight="1">
      <c r="A35" s="361"/>
      <c r="B35" s="10" t="s">
        <v>16</v>
      </c>
      <c r="C35" s="3">
        <v>1098740</v>
      </c>
      <c r="D35" s="328">
        <f t="shared" si="0"/>
        <v>7.6397222845398072E-2</v>
      </c>
      <c r="E35" s="110"/>
      <c r="F35" s="3">
        <v>21057</v>
      </c>
      <c r="G35" s="86">
        <f t="shared" si="1"/>
        <v>-2.8646554110157763E-2</v>
      </c>
      <c r="H35" s="3">
        <v>13552</v>
      </c>
      <c r="I35" s="328">
        <f t="shared" si="2"/>
        <v>0.26500513394940728</v>
      </c>
      <c r="J35" s="442">
        <v>73000</v>
      </c>
      <c r="K35" s="445">
        <f>(J35-J23)/J23</f>
        <v>0.25862068965517243</v>
      </c>
      <c r="L35" s="3"/>
      <c r="M35" s="328"/>
      <c r="N35" s="363"/>
      <c r="O35" s="370"/>
      <c r="P35" s="3"/>
      <c r="Q35" s="328"/>
      <c r="R35" s="3">
        <v>2487</v>
      </c>
      <c r="S35" s="328">
        <f t="shared" si="3"/>
        <v>0.31656961355214397</v>
      </c>
      <c r="T35" s="3"/>
      <c r="U35" s="328"/>
      <c r="V35" s="3"/>
      <c r="W35" s="328"/>
      <c r="X35" s="3"/>
      <c r="Y35" s="328"/>
      <c r="Z35" s="3">
        <v>2553</v>
      </c>
      <c r="AA35" s="328">
        <f t="shared" si="4"/>
        <v>0.1835883171070932</v>
      </c>
      <c r="AB35" s="3">
        <v>11</v>
      </c>
      <c r="AC35" s="328">
        <f t="shared" si="5"/>
        <v>-0.26666666666666666</v>
      </c>
      <c r="AD35" s="340">
        <v>55</v>
      </c>
      <c r="AE35" s="26">
        <f t="shared" si="6"/>
        <v>0.89655172413793105</v>
      </c>
      <c r="AF35" s="3"/>
      <c r="AG35" s="328"/>
    </row>
    <row r="36" spans="1:33" s="99" customFormat="1" ht="13.5" customHeight="1">
      <c r="A36" s="361"/>
      <c r="B36" s="10" t="s">
        <v>17</v>
      </c>
      <c r="C36" s="3">
        <v>1159874</v>
      </c>
      <c r="D36" s="328">
        <f t="shared" si="0"/>
        <v>8.3701691786050303E-2</v>
      </c>
      <c r="E36" s="110"/>
      <c r="F36" s="3">
        <v>17609</v>
      </c>
      <c r="G36" s="86">
        <f t="shared" si="1"/>
        <v>5.8262409321985491E-3</v>
      </c>
      <c r="H36" s="3">
        <v>11793</v>
      </c>
      <c r="I36" s="47">
        <f t="shared" si="2"/>
        <v>0.51756530691030755</v>
      </c>
      <c r="J36" s="442"/>
      <c r="K36" s="445"/>
      <c r="L36" s="3"/>
      <c r="M36" s="47"/>
      <c r="N36" s="363"/>
      <c r="O36" s="370"/>
      <c r="P36" s="3"/>
      <c r="Q36" s="328"/>
      <c r="R36" s="3">
        <v>2429</v>
      </c>
      <c r="S36" s="47">
        <f t="shared" si="3"/>
        <v>1.6743407283382167E-2</v>
      </c>
      <c r="T36" s="3"/>
      <c r="U36" s="47"/>
      <c r="V36" s="3"/>
      <c r="W36" s="328"/>
      <c r="X36" s="3"/>
      <c r="Y36" s="328"/>
      <c r="Z36" s="3">
        <v>3235</v>
      </c>
      <c r="AA36" s="47">
        <f t="shared" si="4"/>
        <v>0.33567299752270852</v>
      </c>
      <c r="AB36" s="3">
        <v>14</v>
      </c>
      <c r="AC36" s="47">
        <f t="shared" si="5"/>
        <v>-0.3</v>
      </c>
      <c r="AD36" s="340">
        <v>41</v>
      </c>
      <c r="AE36" s="26">
        <f t="shared" si="6"/>
        <v>1.2777777777777777</v>
      </c>
      <c r="AF36" s="3"/>
      <c r="AG36" s="328"/>
    </row>
    <row r="37" spans="1:33" s="99" customFormat="1" ht="13.5" customHeight="1">
      <c r="A37" s="361"/>
      <c r="B37" s="10" t="s">
        <v>18</v>
      </c>
      <c r="C37" s="3">
        <v>931946</v>
      </c>
      <c r="D37" s="328">
        <f t="shared" si="0"/>
        <v>0.18636265847197311</v>
      </c>
      <c r="E37" s="110"/>
      <c r="F37" s="3">
        <v>13485</v>
      </c>
      <c r="G37" s="86">
        <f t="shared" si="1"/>
        <v>8.2784647502810338E-2</v>
      </c>
      <c r="H37" s="3">
        <v>8633</v>
      </c>
      <c r="I37" s="47">
        <f t="shared" si="2"/>
        <v>0.85815755488592338</v>
      </c>
      <c r="J37" s="442"/>
      <c r="K37" s="445"/>
      <c r="L37" s="3"/>
      <c r="M37" s="47"/>
      <c r="N37" s="363"/>
      <c r="O37" s="370"/>
      <c r="P37" s="3"/>
      <c r="Q37" s="328"/>
      <c r="R37" s="3">
        <v>2028</v>
      </c>
      <c r="S37" s="47">
        <f t="shared" si="3"/>
        <v>0.81395348837209303</v>
      </c>
      <c r="T37" s="3"/>
      <c r="U37" s="47"/>
      <c r="V37" s="3"/>
      <c r="W37" s="328"/>
      <c r="X37" s="3"/>
      <c r="Y37" s="328"/>
      <c r="Z37" s="3">
        <v>2714</v>
      </c>
      <c r="AA37" s="47">
        <f t="shared" si="4"/>
        <v>1.0925212027756361</v>
      </c>
      <c r="AB37" s="3">
        <v>13</v>
      </c>
      <c r="AC37" s="47">
        <f t="shared" si="5"/>
        <v>0.18181818181818182</v>
      </c>
      <c r="AD37" s="340">
        <v>47</v>
      </c>
      <c r="AE37" s="26">
        <f t="shared" si="6"/>
        <v>0.38235294117647056</v>
      </c>
      <c r="AF37" s="3"/>
      <c r="AG37" s="328"/>
    </row>
    <row r="38" spans="1:33" s="99" customFormat="1" ht="13.5" customHeight="1">
      <c r="A38" s="361"/>
      <c r="B38" s="10" t="s">
        <v>19</v>
      </c>
      <c r="C38" s="3">
        <v>984649</v>
      </c>
      <c r="D38" s="328">
        <f t="shared" si="0"/>
        <v>0.16102220524285216</v>
      </c>
      <c r="E38" s="110"/>
      <c r="F38" s="3">
        <v>13175</v>
      </c>
      <c r="G38" s="86">
        <f t="shared" si="1"/>
        <v>0.10565626049009735</v>
      </c>
      <c r="H38" s="3">
        <v>8568</v>
      </c>
      <c r="I38" s="328">
        <f t="shared" si="2"/>
        <v>0.48956884561891517</v>
      </c>
      <c r="J38" s="442">
        <v>22000</v>
      </c>
      <c r="K38" s="445">
        <f>(J38-J26)/J26</f>
        <v>-8.3333333333333329E-2</v>
      </c>
      <c r="L38" s="3"/>
      <c r="M38" s="328"/>
      <c r="N38" s="363"/>
      <c r="O38" s="370"/>
      <c r="P38" s="3"/>
      <c r="Q38" s="328"/>
      <c r="R38" s="3">
        <v>787</v>
      </c>
      <c r="S38" s="328">
        <f t="shared" si="3"/>
        <v>-2.5348542458808617E-3</v>
      </c>
      <c r="T38" s="3"/>
      <c r="U38" s="328"/>
      <c r="V38" s="3"/>
      <c r="W38" s="328"/>
      <c r="X38" s="3"/>
      <c r="Y38" s="328"/>
      <c r="Z38" s="3">
        <v>3204</v>
      </c>
      <c r="AA38" s="328">
        <f t="shared" si="4"/>
        <v>2.6</v>
      </c>
      <c r="AB38" s="3">
        <v>4</v>
      </c>
      <c r="AC38" s="328">
        <f t="shared" si="5"/>
        <v>-0.80952380952380953</v>
      </c>
      <c r="AD38" s="340">
        <v>41</v>
      </c>
      <c r="AE38" s="26">
        <f t="shared" si="6"/>
        <v>0.36666666666666664</v>
      </c>
      <c r="AF38" s="3"/>
      <c r="AG38" s="328"/>
    </row>
    <row r="39" spans="1:33" s="99" customFormat="1" ht="13.5" customHeight="1">
      <c r="A39" s="361"/>
      <c r="B39" s="10" t="s">
        <v>20</v>
      </c>
      <c r="C39" s="3">
        <v>987488</v>
      </c>
      <c r="D39" s="328">
        <f t="shared" si="0"/>
        <v>0.25950121870181153</v>
      </c>
      <c r="E39" s="110"/>
      <c r="F39" s="50">
        <v>10553</v>
      </c>
      <c r="G39" s="86">
        <f t="shared" si="1"/>
        <v>0.30881805779486543</v>
      </c>
      <c r="H39" s="3">
        <v>3904</v>
      </c>
      <c r="I39" s="328">
        <f t="shared" si="2"/>
        <v>0.41808935706501998</v>
      </c>
      <c r="J39" s="442"/>
      <c r="K39" s="445"/>
      <c r="L39" s="3"/>
      <c r="M39" s="328"/>
      <c r="N39" s="363"/>
      <c r="O39" s="370"/>
      <c r="P39" s="3"/>
      <c r="Q39" s="328"/>
      <c r="R39" s="3">
        <v>556</v>
      </c>
      <c r="S39" s="328">
        <f t="shared" si="3"/>
        <v>3.7313432835820892E-2</v>
      </c>
      <c r="T39" s="3"/>
      <c r="U39" s="328"/>
      <c r="V39" s="3"/>
      <c r="W39" s="328"/>
      <c r="X39" s="3"/>
      <c r="Y39" s="328"/>
      <c r="Z39" s="3">
        <v>1278</v>
      </c>
      <c r="AA39" s="328">
        <f t="shared" si="4"/>
        <v>0.16076294277929154</v>
      </c>
      <c r="AB39" s="3">
        <v>14</v>
      </c>
      <c r="AC39" s="328">
        <f t="shared" si="5"/>
        <v>1.8</v>
      </c>
      <c r="AD39" s="340">
        <v>49</v>
      </c>
      <c r="AE39" s="26">
        <f t="shared" si="6"/>
        <v>1.45</v>
      </c>
      <c r="AF39" s="3"/>
      <c r="AG39" s="328"/>
    </row>
    <row r="40" spans="1:33" s="99" customFormat="1" ht="13.5" customHeight="1">
      <c r="A40" s="362"/>
      <c r="B40" s="10" t="s">
        <v>21</v>
      </c>
      <c r="C40" s="235">
        <v>1015874</v>
      </c>
      <c r="D40" s="328">
        <f t="shared" si="0"/>
        <v>0.28480891788218005</v>
      </c>
      <c r="E40" s="110"/>
      <c r="F40" s="50">
        <v>7449</v>
      </c>
      <c r="G40" s="86">
        <f t="shared" si="1"/>
        <v>0.11746174617461747</v>
      </c>
      <c r="H40" s="3">
        <v>3387</v>
      </c>
      <c r="I40" s="328">
        <f t="shared" si="2"/>
        <v>0.57242339832869082</v>
      </c>
      <c r="J40" s="443"/>
      <c r="K40" s="460"/>
      <c r="L40" s="3"/>
      <c r="M40" s="328"/>
      <c r="N40" s="375"/>
      <c r="O40" s="371"/>
      <c r="P40" s="3"/>
      <c r="Q40" s="328"/>
      <c r="R40" s="3">
        <v>376</v>
      </c>
      <c r="S40" s="328">
        <f t="shared" si="3"/>
        <v>0.26174496644295303</v>
      </c>
      <c r="T40" s="3"/>
      <c r="U40" s="328"/>
      <c r="V40" s="3"/>
      <c r="W40" s="328"/>
      <c r="X40" s="3"/>
      <c r="Y40" s="328"/>
      <c r="Z40" s="3">
        <v>635</v>
      </c>
      <c r="AA40" s="328">
        <f t="shared" si="4"/>
        <v>-0.35204081632653061</v>
      </c>
      <c r="AB40" s="3">
        <v>5</v>
      </c>
      <c r="AC40" s="328">
        <f t="shared" si="5"/>
        <v>0</v>
      </c>
      <c r="AD40" s="341">
        <v>41</v>
      </c>
      <c r="AE40" s="30">
        <f t="shared" si="6"/>
        <v>2.7272727272727271</v>
      </c>
      <c r="AF40" s="3"/>
      <c r="AG40" s="328"/>
    </row>
    <row r="41" spans="1:33" s="99" customFormat="1" ht="13.5" customHeight="1">
      <c r="A41" s="360" t="s">
        <v>298</v>
      </c>
      <c r="B41" s="2" t="s">
        <v>309</v>
      </c>
      <c r="C41" s="16">
        <v>1281530</v>
      </c>
      <c r="D41" s="330">
        <f t="shared" si="0"/>
        <v>0.30066670929384026</v>
      </c>
      <c r="E41" s="110"/>
      <c r="F41" s="16">
        <v>10223</v>
      </c>
      <c r="G41" s="87">
        <f t="shared" si="1"/>
        <v>0.13311904234094435</v>
      </c>
      <c r="H41" s="16">
        <v>4896</v>
      </c>
      <c r="I41" s="330">
        <f t="shared" si="2"/>
        <v>0.62657807308970104</v>
      </c>
      <c r="J41" s="446">
        <v>35000</v>
      </c>
      <c r="K41" s="444">
        <f>(J41-J29)/J29</f>
        <v>0.12903225806451613</v>
      </c>
      <c r="L41" s="16"/>
      <c r="M41" s="330"/>
      <c r="N41" s="374">
        <v>124785</v>
      </c>
      <c r="O41" s="369">
        <f>(N41-N29)/N29</f>
        <v>0.12634039787702639</v>
      </c>
      <c r="P41" s="16"/>
      <c r="Q41" s="330"/>
      <c r="R41" s="16">
        <v>465</v>
      </c>
      <c r="S41" s="330">
        <f t="shared" si="3"/>
        <v>0.52459016393442626</v>
      </c>
      <c r="T41" s="16"/>
      <c r="U41" s="330"/>
      <c r="V41" s="16"/>
      <c r="W41" s="330"/>
      <c r="X41" s="16"/>
      <c r="Y41" s="330"/>
      <c r="Z41" s="16">
        <v>1721</v>
      </c>
      <c r="AA41" s="330">
        <f>(Z41-Z29)/Z29</f>
        <v>0.29107276819204803</v>
      </c>
      <c r="AB41" s="16">
        <v>10</v>
      </c>
      <c r="AC41" s="330">
        <f t="shared" si="5"/>
        <v>-0.2857142857142857</v>
      </c>
      <c r="AD41" s="3">
        <v>58</v>
      </c>
      <c r="AE41" s="18">
        <f t="shared" si="6"/>
        <v>1.9</v>
      </c>
      <c r="AF41" s="16"/>
      <c r="AG41" s="330"/>
    </row>
    <row r="42" spans="1:33" s="99" customFormat="1" ht="13.5" customHeight="1">
      <c r="A42" s="361"/>
      <c r="B42" s="10" t="s">
        <v>26</v>
      </c>
      <c r="C42" s="3">
        <v>982591</v>
      </c>
      <c r="D42" s="328">
        <f t="shared" si="0"/>
        <v>4.0223545304024153E-2</v>
      </c>
      <c r="E42" s="110"/>
      <c r="F42" s="3">
        <v>9053</v>
      </c>
      <c r="G42" s="86">
        <f t="shared" si="1"/>
        <v>0.1247359920487017</v>
      </c>
      <c r="H42" s="3">
        <v>3606</v>
      </c>
      <c r="I42" s="328">
        <f t="shared" si="2"/>
        <v>0.13969658659924147</v>
      </c>
      <c r="J42" s="442"/>
      <c r="K42" s="445"/>
      <c r="L42" s="3"/>
      <c r="M42" s="328"/>
      <c r="N42" s="363"/>
      <c r="O42" s="370"/>
      <c r="P42" s="3"/>
      <c r="Q42" s="328"/>
      <c r="R42" s="3">
        <v>383</v>
      </c>
      <c r="S42" s="328">
        <f t="shared" si="3"/>
        <v>-1.7948717948717947E-2</v>
      </c>
      <c r="T42" s="3"/>
      <c r="U42" s="328"/>
      <c r="V42" s="3"/>
      <c r="W42" s="328"/>
      <c r="X42" s="3"/>
      <c r="Y42" s="328"/>
      <c r="Z42" s="3">
        <v>1695</v>
      </c>
      <c r="AA42" s="328">
        <f t="shared" si="4"/>
        <v>0.27347858752817428</v>
      </c>
      <c r="AB42" s="3">
        <v>9</v>
      </c>
      <c r="AC42" s="328">
        <f t="shared" si="5"/>
        <v>0.125</v>
      </c>
      <c r="AD42" s="3">
        <v>29</v>
      </c>
      <c r="AE42" s="26">
        <f t="shared" si="6"/>
        <v>7.407407407407407E-2</v>
      </c>
      <c r="AF42" s="3"/>
      <c r="AG42" s="328"/>
    </row>
    <row r="43" spans="1:33" s="99" customFormat="1" ht="13.5" customHeight="1">
      <c r="A43" s="361"/>
      <c r="B43" s="10" t="s">
        <v>313</v>
      </c>
      <c r="C43" s="3">
        <v>1046055</v>
      </c>
      <c r="D43" s="328">
        <v>0.27</v>
      </c>
      <c r="E43" s="110"/>
      <c r="F43" s="3">
        <v>12161</v>
      </c>
      <c r="G43" s="86">
        <f t="shared" si="1"/>
        <v>0.20251161870859291</v>
      </c>
      <c r="H43" s="3">
        <v>4403</v>
      </c>
      <c r="I43" s="328">
        <f t="shared" si="2"/>
        <v>0.40401785714285715</v>
      </c>
      <c r="J43" s="442"/>
      <c r="K43" s="445"/>
      <c r="L43" s="3"/>
      <c r="M43" s="328"/>
      <c r="N43" s="363"/>
      <c r="O43" s="370"/>
      <c r="P43" s="3"/>
      <c r="Q43" s="328"/>
      <c r="R43" s="3">
        <v>485</v>
      </c>
      <c r="S43" s="328">
        <f t="shared" si="3"/>
        <v>0.20347394540942929</v>
      </c>
      <c r="T43" s="3"/>
      <c r="U43" s="328"/>
      <c r="V43" s="3"/>
      <c r="W43" s="328"/>
      <c r="X43" s="3"/>
      <c r="Y43" s="328"/>
      <c r="Z43" s="3">
        <v>1438</v>
      </c>
      <c r="AA43" s="328">
        <f t="shared" si="4"/>
        <v>-6.9060773480662981E-3</v>
      </c>
      <c r="AB43" s="3">
        <v>13</v>
      </c>
      <c r="AC43" s="328">
        <f t="shared" si="5"/>
        <v>0</v>
      </c>
      <c r="AD43" s="3">
        <v>55</v>
      </c>
      <c r="AE43" s="26">
        <f t="shared" si="6"/>
        <v>1.8947368421052631</v>
      </c>
      <c r="AF43" s="3"/>
      <c r="AG43" s="328"/>
    </row>
    <row r="44" spans="1:33" s="99" customFormat="1" ht="13.5" customHeight="1">
      <c r="A44" s="361"/>
      <c r="B44" s="10" t="s">
        <v>314</v>
      </c>
      <c r="C44" s="3">
        <v>989018</v>
      </c>
      <c r="D44" s="328">
        <v>0.157</v>
      </c>
      <c r="E44" s="110"/>
      <c r="F44" s="3">
        <v>12492</v>
      </c>
      <c r="G44" s="86">
        <f t="shared" si="1"/>
        <v>0.29598506069094305</v>
      </c>
      <c r="H44" s="3">
        <v>7772</v>
      </c>
      <c r="I44" s="47">
        <f t="shared" si="2"/>
        <v>0.41309090909090906</v>
      </c>
      <c r="J44" s="442">
        <v>35000</v>
      </c>
      <c r="K44" s="445">
        <f>(J44-J32)/J32</f>
        <v>0.29629629629629628</v>
      </c>
      <c r="L44" s="3"/>
      <c r="M44" s="47"/>
      <c r="N44" s="363"/>
      <c r="O44" s="370"/>
      <c r="P44" s="3"/>
      <c r="Q44" s="328"/>
      <c r="R44" s="3">
        <v>484</v>
      </c>
      <c r="S44" s="47">
        <f t="shared" si="3"/>
        <v>-0.20655737704918034</v>
      </c>
      <c r="T44" s="3"/>
      <c r="U44" s="47"/>
      <c r="V44" s="3"/>
      <c r="W44" s="328"/>
      <c r="X44" s="3"/>
      <c r="Y44" s="328"/>
      <c r="Z44" s="3">
        <v>1141</v>
      </c>
      <c r="AA44" s="47">
        <f t="shared" si="4"/>
        <v>0.4479695431472081</v>
      </c>
      <c r="AB44" s="3">
        <v>0</v>
      </c>
      <c r="AC44" s="47">
        <f t="shared" si="5"/>
        <v>-1</v>
      </c>
      <c r="AD44" s="340">
        <v>35</v>
      </c>
      <c r="AE44" s="26">
        <f t="shared" si="6"/>
        <v>0.45833333333333331</v>
      </c>
      <c r="AF44" s="3"/>
      <c r="AG44" s="328"/>
    </row>
    <row r="45" spans="1:33" s="99" customFormat="1" ht="13.5" customHeight="1">
      <c r="A45" s="361"/>
      <c r="B45" s="10" t="s">
        <v>315</v>
      </c>
      <c r="C45" s="3">
        <v>1107498</v>
      </c>
      <c r="D45" s="328">
        <v>0.222</v>
      </c>
      <c r="E45" s="110"/>
      <c r="F45" s="3">
        <v>14850</v>
      </c>
      <c r="G45" s="86">
        <f t="shared" si="1"/>
        <v>0.20233179499635656</v>
      </c>
      <c r="H45" s="3">
        <v>11002</v>
      </c>
      <c r="I45" s="328">
        <f t="shared" si="2"/>
        <v>0.34878018879490008</v>
      </c>
      <c r="J45" s="442"/>
      <c r="K45" s="445"/>
      <c r="L45" s="3"/>
      <c r="M45" s="328"/>
      <c r="N45" s="363"/>
      <c r="O45" s="370"/>
      <c r="P45" s="3"/>
      <c r="Q45" s="328"/>
      <c r="R45" s="3">
        <v>1466</v>
      </c>
      <c r="S45" s="328">
        <f t="shared" si="3"/>
        <v>-0.32255083179297594</v>
      </c>
      <c r="T45" s="3"/>
      <c r="U45" s="328"/>
      <c r="V45" s="3"/>
      <c r="W45" s="328"/>
      <c r="X45" s="3"/>
      <c r="Y45" s="328"/>
      <c r="Z45" s="3">
        <v>2077</v>
      </c>
      <c r="AA45" s="328">
        <f t="shared" si="4"/>
        <v>-0.14842148421484214</v>
      </c>
      <c r="AB45" s="3">
        <v>12</v>
      </c>
      <c r="AC45" s="328">
        <f t="shared" si="5"/>
        <v>-0.33333333333333331</v>
      </c>
      <c r="AD45" s="340">
        <v>43</v>
      </c>
      <c r="AE45" s="26">
        <f t="shared" si="6"/>
        <v>0.65384615384615385</v>
      </c>
      <c r="AF45" s="3"/>
      <c r="AG45" s="328"/>
    </row>
    <row r="46" spans="1:33" s="99" customFormat="1" ht="13.5" customHeight="1">
      <c r="A46" s="361"/>
      <c r="B46" s="10" t="s">
        <v>316</v>
      </c>
      <c r="C46" s="3">
        <v>1064076</v>
      </c>
      <c r="D46" s="328">
        <v>0.16200000000000001</v>
      </c>
      <c r="E46" s="110"/>
      <c r="F46" s="3">
        <v>15154</v>
      </c>
      <c r="G46" s="86">
        <f t="shared" si="1"/>
        <v>-0.23530302265731443</v>
      </c>
      <c r="H46" s="3">
        <v>9417</v>
      </c>
      <c r="I46" s="47">
        <f t="shared" si="2"/>
        <v>0.22489594172736732</v>
      </c>
      <c r="J46" s="442"/>
      <c r="K46" s="445"/>
      <c r="L46" s="3"/>
      <c r="M46" s="47"/>
      <c r="N46" s="363"/>
      <c r="O46" s="370"/>
      <c r="P46" s="3"/>
      <c r="Q46" s="328"/>
      <c r="R46" s="3">
        <v>2466</v>
      </c>
      <c r="S46" s="47">
        <f t="shared" si="3"/>
        <v>-0.20961538461538462</v>
      </c>
      <c r="T46" s="3"/>
      <c r="U46" s="47"/>
      <c r="V46" s="3"/>
      <c r="W46" s="328"/>
      <c r="X46" s="3"/>
      <c r="Y46" s="328"/>
      <c r="Z46" s="3">
        <v>3053</v>
      </c>
      <c r="AA46" s="47">
        <f t="shared" si="4"/>
        <v>0.1733282090699462</v>
      </c>
      <c r="AB46" s="3">
        <v>26</v>
      </c>
      <c r="AC46" s="47">
        <f t="shared" si="5"/>
        <v>0.8571428571428571</v>
      </c>
      <c r="AD46" s="340">
        <v>58</v>
      </c>
      <c r="AE46" s="26">
        <f t="shared" si="6"/>
        <v>0.38095238095238093</v>
      </c>
      <c r="AF46" s="3"/>
      <c r="AG46" s="328"/>
    </row>
    <row r="47" spans="1:33" s="99" customFormat="1" ht="13.5" customHeight="1">
      <c r="A47" s="361"/>
      <c r="B47" s="10" t="s">
        <v>317</v>
      </c>
      <c r="C47" s="3">
        <v>1297398</v>
      </c>
      <c r="D47" s="328">
        <v>0.18099999999999999</v>
      </c>
      <c r="E47" s="110"/>
      <c r="F47" s="3">
        <v>22821</v>
      </c>
      <c r="G47" s="86">
        <f t="shared" si="1"/>
        <v>8.3772617181934753E-2</v>
      </c>
      <c r="H47" s="3">
        <v>13465</v>
      </c>
      <c r="I47" s="328">
        <f t="shared" si="2"/>
        <v>-6.4197166469893742E-3</v>
      </c>
      <c r="J47" s="442">
        <v>58000</v>
      </c>
      <c r="K47" s="445">
        <f>(J47-J35)/J35</f>
        <v>-0.20547945205479451</v>
      </c>
      <c r="L47" s="3"/>
      <c r="M47" s="328"/>
      <c r="N47" s="363"/>
      <c r="O47" s="370"/>
      <c r="P47" s="3"/>
      <c r="Q47" s="328"/>
      <c r="R47" s="3">
        <v>1897</v>
      </c>
      <c r="S47" s="328">
        <f t="shared" si="3"/>
        <v>-0.2372336147969441</v>
      </c>
      <c r="T47" s="3"/>
      <c r="U47" s="328"/>
      <c r="V47" s="3"/>
      <c r="W47" s="328"/>
      <c r="X47" s="3"/>
      <c r="Y47" s="328"/>
      <c r="Z47" s="3">
        <v>2437</v>
      </c>
      <c r="AA47" s="328">
        <f t="shared" si="4"/>
        <v>-4.5436741088915003E-2</v>
      </c>
      <c r="AB47" s="3">
        <v>21</v>
      </c>
      <c r="AC47" s="328">
        <f t="shared" si="5"/>
        <v>0.90909090909090906</v>
      </c>
      <c r="AD47" s="340">
        <v>41</v>
      </c>
      <c r="AE47" s="26">
        <f t="shared" si="6"/>
        <v>-0.25454545454545452</v>
      </c>
      <c r="AF47" s="3"/>
      <c r="AG47" s="328"/>
    </row>
    <row r="48" spans="1:33" s="99" customFormat="1" ht="13.5" customHeight="1">
      <c r="A48" s="361"/>
      <c r="B48" s="10" t="s">
        <v>318</v>
      </c>
      <c r="C48" s="3">
        <v>1308664</v>
      </c>
      <c r="D48" s="328">
        <v>0.128</v>
      </c>
      <c r="E48" s="110"/>
      <c r="F48" s="3">
        <v>18402</v>
      </c>
      <c r="G48" s="86">
        <f t="shared" si="1"/>
        <v>4.503378953944006E-2</v>
      </c>
      <c r="H48" s="3">
        <v>12723</v>
      </c>
      <c r="I48" s="47">
        <f t="shared" si="2"/>
        <v>7.8860340880183163E-2</v>
      </c>
      <c r="J48" s="442"/>
      <c r="K48" s="445"/>
      <c r="L48" s="3"/>
      <c r="M48" s="47"/>
      <c r="N48" s="363"/>
      <c r="O48" s="370"/>
      <c r="P48" s="3"/>
      <c r="Q48" s="328"/>
      <c r="R48" s="3">
        <v>1917</v>
      </c>
      <c r="S48" s="47">
        <f t="shared" si="3"/>
        <v>-0.2107863318237958</v>
      </c>
      <c r="T48" s="3"/>
      <c r="U48" s="47"/>
      <c r="V48" s="3"/>
      <c r="W48" s="328"/>
      <c r="X48" s="3"/>
      <c r="Y48" s="328"/>
      <c r="Z48" s="3">
        <v>1804</v>
      </c>
      <c r="AA48" s="47">
        <f t="shared" si="4"/>
        <v>-0.44234930448222565</v>
      </c>
      <c r="AB48" s="3">
        <v>8</v>
      </c>
      <c r="AC48" s="47">
        <f t="shared" si="5"/>
        <v>-0.42857142857142855</v>
      </c>
      <c r="AD48" s="340">
        <v>89</v>
      </c>
      <c r="AE48" s="26">
        <f t="shared" si="6"/>
        <v>1.1707317073170731</v>
      </c>
      <c r="AF48" s="3"/>
      <c r="AG48" s="328"/>
    </row>
    <row r="49" spans="1:33" s="99" customFormat="1" ht="13.5" customHeight="1">
      <c r="A49" s="361"/>
      <c r="B49" s="10" t="s">
        <v>319</v>
      </c>
      <c r="C49" s="3">
        <v>1015650</v>
      </c>
      <c r="D49" s="328">
        <v>0.09</v>
      </c>
      <c r="E49" s="110"/>
      <c r="F49" s="3">
        <v>13571</v>
      </c>
      <c r="G49" s="86">
        <f t="shared" ref="G49:G80" si="7">(F49-F37)/F37</f>
        <v>6.3774564330737853E-3</v>
      </c>
      <c r="H49" s="3">
        <v>7287</v>
      </c>
      <c r="I49" s="47">
        <f t="shared" si="2"/>
        <v>-0.1559133557280204</v>
      </c>
      <c r="J49" s="442"/>
      <c r="K49" s="445"/>
      <c r="L49" s="3"/>
      <c r="M49" s="47"/>
      <c r="N49" s="363"/>
      <c r="O49" s="370"/>
      <c r="P49" s="3"/>
      <c r="Q49" s="328"/>
      <c r="R49" s="3">
        <v>1114</v>
      </c>
      <c r="S49" s="47">
        <f t="shared" si="3"/>
        <v>-0.45069033530571995</v>
      </c>
      <c r="T49" s="3"/>
      <c r="U49" s="47"/>
      <c r="V49" s="3"/>
      <c r="W49" s="328"/>
      <c r="X49" s="3"/>
      <c r="Y49" s="328"/>
      <c r="Z49" s="3">
        <v>1596</v>
      </c>
      <c r="AA49" s="47">
        <f t="shared" si="4"/>
        <v>-0.41193809874723653</v>
      </c>
      <c r="AB49" s="3">
        <v>33</v>
      </c>
      <c r="AC49" s="47">
        <f t="shared" si="5"/>
        <v>1.5384615384615385</v>
      </c>
      <c r="AD49" s="340">
        <v>70</v>
      </c>
      <c r="AE49" s="26">
        <f t="shared" si="6"/>
        <v>0.48936170212765956</v>
      </c>
      <c r="AF49" s="3"/>
      <c r="AG49" s="328"/>
    </row>
    <row r="50" spans="1:33" s="99" customFormat="1" ht="13.5" customHeight="1">
      <c r="A50" s="361"/>
      <c r="B50" s="10" t="s">
        <v>320</v>
      </c>
      <c r="C50" s="340">
        <v>1078092</v>
      </c>
      <c r="D50" s="328">
        <v>9.5000000000000001E-2</v>
      </c>
      <c r="E50" s="110"/>
      <c r="F50" s="340">
        <v>13109</v>
      </c>
      <c r="G50" s="86">
        <f t="shared" si="7"/>
        <v>-5.0094876660341557E-3</v>
      </c>
      <c r="H50" s="3">
        <v>8973</v>
      </c>
      <c r="I50" s="328">
        <f t="shared" si="2"/>
        <v>4.7268907563025209E-2</v>
      </c>
      <c r="J50" s="442">
        <v>29000</v>
      </c>
      <c r="K50" s="445">
        <f>(J50-J38)/J38</f>
        <v>0.31818181818181818</v>
      </c>
      <c r="L50" s="3"/>
      <c r="M50" s="328"/>
      <c r="N50" s="363"/>
      <c r="O50" s="370"/>
      <c r="P50" s="3"/>
      <c r="Q50" s="328"/>
      <c r="R50" s="3">
        <v>635</v>
      </c>
      <c r="S50" s="328">
        <f t="shared" si="3"/>
        <v>-0.19313850063532401</v>
      </c>
      <c r="T50" s="3"/>
      <c r="U50" s="328"/>
      <c r="V50" s="3"/>
      <c r="W50" s="328"/>
      <c r="X50" s="3"/>
      <c r="Y50" s="328"/>
      <c r="Z50" s="3">
        <v>954</v>
      </c>
      <c r="AA50" s="328">
        <f t="shared" si="4"/>
        <v>-0.702247191011236</v>
      </c>
      <c r="AB50" s="3">
        <v>3</v>
      </c>
      <c r="AC50" s="328">
        <f t="shared" si="5"/>
        <v>-0.25</v>
      </c>
      <c r="AD50" s="340">
        <v>61</v>
      </c>
      <c r="AE50" s="26">
        <f t="shared" si="6"/>
        <v>0.48780487804878048</v>
      </c>
      <c r="AF50" s="3"/>
      <c r="AG50" s="328"/>
    </row>
    <row r="51" spans="1:33" s="99" customFormat="1" ht="13.5" customHeight="1">
      <c r="A51" s="361"/>
      <c r="B51" s="10" t="s">
        <v>20</v>
      </c>
      <c r="C51" s="340">
        <v>1072557</v>
      </c>
      <c r="D51" s="328">
        <v>8.5999999999999993E-2</v>
      </c>
      <c r="E51" s="110"/>
      <c r="F51" s="340">
        <v>10482</v>
      </c>
      <c r="G51" s="86">
        <f t="shared" si="7"/>
        <v>-6.7279446602861743E-3</v>
      </c>
      <c r="H51" s="3">
        <v>4244</v>
      </c>
      <c r="I51" s="328">
        <f t="shared" si="2"/>
        <v>8.7090163934426229E-2</v>
      </c>
      <c r="J51" s="442"/>
      <c r="K51" s="445"/>
      <c r="L51" s="3"/>
      <c r="M51" s="328"/>
      <c r="N51" s="363"/>
      <c r="O51" s="370"/>
      <c r="P51" s="3"/>
      <c r="Q51" s="328"/>
      <c r="R51" s="3">
        <v>405</v>
      </c>
      <c r="S51" s="328">
        <f t="shared" si="3"/>
        <v>-0.27158273381294962</v>
      </c>
      <c r="T51" s="3"/>
      <c r="U51" s="328"/>
      <c r="V51" s="3"/>
      <c r="W51" s="328"/>
      <c r="X51" s="3"/>
      <c r="Y51" s="328"/>
      <c r="Z51" s="3">
        <v>971</v>
      </c>
      <c r="AA51" s="328">
        <f t="shared" si="4"/>
        <v>-0.24021909233176839</v>
      </c>
      <c r="AB51" s="3">
        <v>9</v>
      </c>
      <c r="AC51" s="328">
        <f t="shared" si="5"/>
        <v>-0.35714285714285715</v>
      </c>
      <c r="AD51" s="340">
        <v>48</v>
      </c>
      <c r="AE51" s="26">
        <f t="shared" si="6"/>
        <v>-2.0408163265306121E-2</v>
      </c>
      <c r="AF51" s="3"/>
      <c r="AG51" s="328"/>
    </row>
    <row r="52" spans="1:33" s="99" customFormat="1" ht="13.5" customHeight="1">
      <c r="A52" s="362"/>
      <c r="B52" s="29" t="s">
        <v>307</v>
      </c>
      <c r="C52" s="340">
        <v>1081848</v>
      </c>
      <c r="D52" s="328">
        <v>6.5000000000000002E-2</v>
      </c>
      <c r="E52" s="110"/>
      <c r="F52" s="340">
        <v>8550</v>
      </c>
      <c r="G52" s="86">
        <f t="shared" si="7"/>
        <v>0.14780507450664518</v>
      </c>
      <c r="H52" s="3">
        <v>4771</v>
      </c>
      <c r="I52" s="328">
        <f t="shared" si="2"/>
        <v>0.40862119870091529</v>
      </c>
      <c r="J52" s="443"/>
      <c r="K52" s="460"/>
      <c r="L52" s="3"/>
      <c r="M52" s="328"/>
      <c r="N52" s="375"/>
      <c r="O52" s="371"/>
      <c r="P52" s="3"/>
      <c r="Q52" s="334"/>
      <c r="R52" s="3">
        <v>442</v>
      </c>
      <c r="S52" s="328">
        <f t="shared" si="3"/>
        <v>0.17553191489361702</v>
      </c>
      <c r="T52" s="3"/>
      <c r="U52" s="328"/>
      <c r="V52" s="3"/>
      <c r="W52" s="328"/>
      <c r="X52" s="3"/>
      <c r="Y52" s="334"/>
      <c r="Z52" s="3">
        <v>688</v>
      </c>
      <c r="AA52" s="328">
        <f t="shared" si="4"/>
        <v>8.3464566929133857E-2</v>
      </c>
      <c r="AB52" s="3">
        <v>1</v>
      </c>
      <c r="AC52" s="328">
        <f t="shared" si="5"/>
        <v>-0.8</v>
      </c>
      <c r="AD52" s="341">
        <v>64</v>
      </c>
      <c r="AE52" s="30">
        <f t="shared" si="6"/>
        <v>0.56097560975609762</v>
      </c>
      <c r="AF52" s="3"/>
      <c r="AG52" s="334"/>
    </row>
    <row r="53" spans="1:33" s="99" customFormat="1" ht="13.5" customHeight="1">
      <c r="A53" s="360" t="s">
        <v>308</v>
      </c>
      <c r="B53" s="2" t="s">
        <v>309</v>
      </c>
      <c r="C53" s="17">
        <v>1322909</v>
      </c>
      <c r="D53" s="330">
        <v>3.2000000000000001E-2</v>
      </c>
      <c r="E53" s="110"/>
      <c r="F53" s="17">
        <v>11619</v>
      </c>
      <c r="G53" s="87">
        <f t="shared" si="7"/>
        <v>0.13655482735009292</v>
      </c>
      <c r="H53" s="16">
        <v>5425</v>
      </c>
      <c r="I53" s="330">
        <f t="shared" si="2"/>
        <v>0.10804738562091504</v>
      </c>
      <c r="J53" s="446">
        <v>39000</v>
      </c>
      <c r="K53" s="444">
        <f>(J53-J41)/J41</f>
        <v>0.11428571428571428</v>
      </c>
      <c r="L53" s="16">
        <v>126</v>
      </c>
      <c r="M53" s="330"/>
      <c r="N53" s="374">
        <v>101304</v>
      </c>
      <c r="O53" s="369">
        <f>(N53-N41)/N41</f>
        <v>-0.18817165524702489</v>
      </c>
      <c r="P53" s="16"/>
      <c r="Q53" s="328"/>
      <c r="R53" s="16">
        <v>519</v>
      </c>
      <c r="S53" s="330">
        <f t="shared" si="3"/>
        <v>0.11612903225806452</v>
      </c>
      <c r="T53" s="16"/>
      <c r="U53" s="330"/>
      <c r="V53" s="16"/>
      <c r="W53" s="330"/>
      <c r="X53" s="16"/>
      <c r="Y53" s="328"/>
      <c r="Z53" s="16">
        <v>1034</v>
      </c>
      <c r="AA53" s="330">
        <f>(Z53-Z41)/Z41</f>
        <v>-0.3991865194654271</v>
      </c>
      <c r="AB53" s="16">
        <v>3</v>
      </c>
      <c r="AC53" s="330">
        <f t="shared" si="5"/>
        <v>-0.7</v>
      </c>
      <c r="AD53" s="3">
        <v>55</v>
      </c>
      <c r="AE53" s="18">
        <f t="shared" si="6"/>
        <v>-5.1724137931034482E-2</v>
      </c>
      <c r="AF53" s="16"/>
      <c r="AG53" s="328"/>
    </row>
    <row r="54" spans="1:33" s="99" customFormat="1" ht="13.5" customHeight="1">
      <c r="A54" s="361"/>
      <c r="B54" s="10" t="s">
        <v>310</v>
      </c>
      <c r="C54" s="340">
        <v>1132463</v>
      </c>
      <c r="D54" s="328">
        <v>0.153</v>
      </c>
      <c r="E54" s="110"/>
      <c r="F54" s="340">
        <v>10698</v>
      </c>
      <c r="G54" s="86">
        <f t="shared" si="7"/>
        <v>0.18170772119739312</v>
      </c>
      <c r="H54" s="3">
        <v>3897</v>
      </c>
      <c r="I54" s="328">
        <f t="shared" si="2"/>
        <v>8.0698835274542427E-2</v>
      </c>
      <c r="J54" s="442"/>
      <c r="K54" s="445"/>
      <c r="L54" s="3">
        <v>146</v>
      </c>
      <c r="M54" s="328"/>
      <c r="N54" s="363"/>
      <c r="O54" s="370"/>
      <c r="P54" s="3"/>
      <c r="Q54" s="328"/>
      <c r="R54" s="3">
        <v>318</v>
      </c>
      <c r="S54" s="328">
        <f t="shared" si="3"/>
        <v>-0.16971279373368145</v>
      </c>
      <c r="T54" s="3"/>
      <c r="U54" s="328"/>
      <c r="V54" s="3"/>
      <c r="W54" s="328"/>
      <c r="X54" s="3"/>
      <c r="Y54" s="328"/>
      <c r="Z54" s="3">
        <v>1087</v>
      </c>
      <c r="AA54" s="328">
        <f t="shared" si="4"/>
        <v>-0.35870206489675516</v>
      </c>
      <c r="AB54" s="3">
        <v>4</v>
      </c>
      <c r="AC54" s="328">
        <f t="shared" si="5"/>
        <v>-0.55555555555555558</v>
      </c>
      <c r="AD54" s="3">
        <v>36</v>
      </c>
      <c r="AE54" s="26">
        <f t="shared" si="6"/>
        <v>0.2413793103448276</v>
      </c>
      <c r="AF54" s="3"/>
      <c r="AG54" s="328"/>
    </row>
    <row r="55" spans="1:33" s="99" customFormat="1" ht="13.5" customHeight="1">
      <c r="A55" s="361"/>
      <c r="B55" s="10" t="s">
        <v>12</v>
      </c>
      <c r="C55" s="340">
        <v>983589</v>
      </c>
      <c r="D55" s="328">
        <v>-6.0299999999999999E-2</v>
      </c>
      <c r="E55" s="110"/>
      <c r="F55" s="340">
        <v>9628</v>
      </c>
      <c r="G55" s="86">
        <f t="shared" si="7"/>
        <v>-0.20828879204012829</v>
      </c>
      <c r="H55" s="3">
        <v>4623</v>
      </c>
      <c r="I55" s="328">
        <f t="shared" si="2"/>
        <v>4.9965932318873495E-2</v>
      </c>
      <c r="J55" s="442"/>
      <c r="K55" s="445"/>
      <c r="L55" s="3">
        <v>182</v>
      </c>
      <c r="M55" s="328"/>
      <c r="N55" s="363"/>
      <c r="O55" s="370"/>
      <c r="P55" s="3"/>
      <c r="Q55" s="328"/>
      <c r="R55" s="3">
        <v>446</v>
      </c>
      <c r="S55" s="328">
        <f t="shared" si="3"/>
        <v>-8.0412371134020624E-2</v>
      </c>
      <c r="T55" s="3"/>
      <c r="U55" s="328"/>
      <c r="V55" s="3"/>
      <c r="W55" s="328"/>
      <c r="X55" s="3"/>
      <c r="Y55" s="328"/>
      <c r="Z55" s="3">
        <v>1184</v>
      </c>
      <c r="AA55" s="328">
        <f t="shared" si="4"/>
        <v>-0.17663421418636996</v>
      </c>
      <c r="AB55" s="3">
        <v>7</v>
      </c>
      <c r="AC55" s="328">
        <f t="shared" si="5"/>
        <v>-0.46153846153846156</v>
      </c>
      <c r="AD55" s="3">
        <v>41</v>
      </c>
      <c r="AE55" s="26">
        <f t="shared" si="6"/>
        <v>-0.25454545454545452</v>
      </c>
      <c r="AF55" s="3"/>
      <c r="AG55" s="328"/>
    </row>
    <row r="56" spans="1:33" s="99" customFormat="1" ht="13.5" customHeight="1">
      <c r="A56" s="361"/>
      <c r="B56" s="10" t="s">
        <v>13</v>
      </c>
      <c r="C56" s="340">
        <v>1026750</v>
      </c>
      <c r="D56" s="328">
        <v>3.7999999999999999E-2</v>
      </c>
      <c r="E56" s="110"/>
      <c r="F56" s="340">
        <v>11900</v>
      </c>
      <c r="G56" s="86">
        <f t="shared" si="7"/>
        <v>-4.7390329811079088E-2</v>
      </c>
      <c r="H56" s="3">
        <v>7621</v>
      </c>
      <c r="I56" s="328">
        <f t="shared" si="2"/>
        <v>-1.9428718476582604E-2</v>
      </c>
      <c r="J56" s="442">
        <v>31000</v>
      </c>
      <c r="K56" s="445">
        <f>(J56-J44)/J44</f>
        <v>-0.11428571428571428</v>
      </c>
      <c r="L56" s="3">
        <v>719</v>
      </c>
      <c r="M56" s="47"/>
      <c r="N56" s="363"/>
      <c r="O56" s="370"/>
      <c r="P56" s="3"/>
      <c r="Q56" s="328"/>
      <c r="R56" s="3">
        <v>683</v>
      </c>
      <c r="S56" s="328">
        <f t="shared" si="3"/>
        <v>0.41115702479338845</v>
      </c>
      <c r="T56" s="3"/>
      <c r="U56" s="47"/>
      <c r="V56" s="3"/>
      <c r="W56" s="328"/>
      <c r="X56" s="3"/>
      <c r="Y56" s="328"/>
      <c r="Z56" s="3">
        <v>1443</v>
      </c>
      <c r="AA56" s="47">
        <f t="shared" si="4"/>
        <v>0.26468010517090274</v>
      </c>
      <c r="AB56" s="3">
        <v>16</v>
      </c>
      <c r="AC56" s="47"/>
      <c r="AD56" s="340">
        <v>33</v>
      </c>
      <c r="AE56" s="26">
        <f t="shared" si="6"/>
        <v>-5.7142857142857141E-2</v>
      </c>
      <c r="AF56" s="3"/>
      <c r="AG56" s="328"/>
    </row>
    <row r="57" spans="1:33" s="99" customFormat="1" ht="13.5" customHeight="1">
      <c r="A57" s="361"/>
      <c r="B57" s="10" t="s">
        <v>14</v>
      </c>
      <c r="C57" s="340">
        <v>1099977</v>
      </c>
      <c r="D57" s="328">
        <v>-7.0000000000000001E-3</v>
      </c>
      <c r="E57" s="110"/>
      <c r="F57" s="340">
        <v>12783</v>
      </c>
      <c r="G57" s="86">
        <f t="shared" si="7"/>
        <v>-0.1391919191919192</v>
      </c>
      <c r="H57" s="3">
        <v>11019</v>
      </c>
      <c r="I57" s="328">
        <f t="shared" si="2"/>
        <v>1.5451736047991274E-3</v>
      </c>
      <c r="J57" s="442"/>
      <c r="K57" s="445"/>
      <c r="L57" s="3">
        <v>1265</v>
      </c>
      <c r="M57" s="328"/>
      <c r="N57" s="363"/>
      <c r="O57" s="370"/>
      <c r="P57" s="3"/>
      <c r="Q57" s="328"/>
      <c r="R57" s="3">
        <v>1009</v>
      </c>
      <c r="S57" s="328">
        <f t="shared" si="3"/>
        <v>-0.31173260572987721</v>
      </c>
      <c r="T57" s="3"/>
      <c r="U57" s="328"/>
      <c r="V57" s="3"/>
      <c r="W57" s="328"/>
      <c r="X57" s="3"/>
      <c r="Y57" s="328"/>
      <c r="Z57" s="3">
        <v>2679</v>
      </c>
      <c r="AA57" s="328">
        <f t="shared" si="4"/>
        <v>0.28984111699566684</v>
      </c>
      <c r="AB57" s="3">
        <v>7</v>
      </c>
      <c r="AC57" s="328">
        <f t="shared" si="5"/>
        <v>-0.41666666666666669</v>
      </c>
      <c r="AD57" s="340">
        <v>66</v>
      </c>
      <c r="AE57" s="26">
        <f t="shared" si="6"/>
        <v>0.53488372093023251</v>
      </c>
      <c r="AF57" s="3"/>
      <c r="AG57" s="328"/>
    </row>
    <row r="58" spans="1:33" s="99" customFormat="1" ht="13.5" customHeight="1">
      <c r="A58" s="361"/>
      <c r="B58" s="10" t="s">
        <v>15</v>
      </c>
      <c r="C58" s="340">
        <v>1004715</v>
      </c>
      <c r="D58" s="328">
        <v>-5.6000000000000001E-2</v>
      </c>
      <c r="E58" s="110"/>
      <c r="F58" s="340">
        <v>13987</v>
      </c>
      <c r="G58" s="86">
        <f t="shared" si="7"/>
        <v>-7.7009370463244034E-2</v>
      </c>
      <c r="H58" s="3">
        <v>6884</v>
      </c>
      <c r="I58" s="47">
        <f t="shared" si="2"/>
        <v>-0.26898162896888606</v>
      </c>
      <c r="J58" s="442"/>
      <c r="K58" s="445"/>
      <c r="L58" s="3">
        <v>1016</v>
      </c>
      <c r="M58" s="47"/>
      <c r="N58" s="363"/>
      <c r="O58" s="370"/>
      <c r="P58" s="3"/>
      <c r="Q58" s="328"/>
      <c r="R58" s="3">
        <v>1758</v>
      </c>
      <c r="S58" s="47">
        <f t="shared" si="3"/>
        <v>-0.28710462287104621</v>
      </c>
      <c r="T58" s="3"/>
      <c r="U58" s="47"/>
      <c r="V58" s="3"/>
      <c r="W58" s="328"/>
      <c r="X58" s="3"/>
      <c r="Y58" s="328"/>
      <c r="Z58" s="3">
        <v>3697</v>
      </c>
      <c r="AA58" s="47">
        <f t="shared" si="4"/>
        <v>0.21094005895840157</v>
      </c>
      <c r="AB58" s="3">
        <v>14</v>
      </c>
      <c r="AC58" s="47">
        <f t="shared" si="5"/>
        <v>-0.46153846153846156</v>
      </c>
      <c r="AD58" s="340">
        <v>55</v>
      </c>
      <c r="AE58" s="26">
        <f t="shared" si="6"/>
        <v>-5.1724137931034482E-2</v>
      </c>
      <c r="AF58" s="3"/>
      <c r="AG58" s="328"/>
    </row>
    <row r="59" spans="1:33" s="99" customFormat="1" ht="13.5" customHeight="1">
      <c r="A59" s="361"/>
      <c r="B59" s="10" t="s">
        <v>16</v>
      </c>
      <c r="C59" s="340">
        <v>1135843</v>
      </c>
      <c r="D59" s="328">
        <v>-0.125</v>
      </c>
      <c r="E59" s="110"/>
      <c r="F59" s="340">
        <v>18442</v>
      </c>
      <c r="G59" s="86">
        <f t="shared" si="7"/>
        <v>-0.19188466763069104</v>
      </c>
      <c r="H59" s="3">
        <v>11288</v>
      </c>
      <c r="I59" s="328">
        <f t="shared" si="2"/>
        <v>-0.1616784255477163</v>
      </c>
      <c r="J59" s="442">
        <v>40000</v>
      </c>
      <c r="K59" s="445">
        <f>(J59-J47)/J47</f>
        <v>-0.31034482758620691</v>
      </c>
      <c r="L59" s="3">
        <v>786</v>
      </c>
      <c r="M59" s="328"/>
      <c r="N59" s="363"/>
      <c r="O59" s="370"/>
      <c r="P59" s="3"/>
      <c r="Q59" s="328"/>
      <c r="R59" s="3">
        <v>1393</v>
      </c>
      <c r="S59" s="328">
        <f t="shared" si="3"/>
        <v>-0.26568265682656828</v>
      </c>
      <c r="T59" s="3"/>
      <c r="U59" s="328"/>
      <c r="V59" s="3"/>
      <c r="W59" s="328"/>
      <c r="X59" s="3"/>
      <c r="Y59" s="328"/>
      <c r="Z59" s="3">
        <v>2495</v>
      </c>
      <c r="AA59" s="328">
        <f t="shared" si="4"/>
        <v>2.3799753795650389E-2</v>
      </c>
      <c r="AB59" s="3">
        <v>7</v>
      </c>
      <c r="AC59" s="328">
        <f t="shared" si="5"/>
        <v>-0.66666666666666663</v>
      </c>
      <c r="AD59" s="340">
        <v>59</v>
      </c>
      <c r="AE59" s="26">
        <f t="shared" si="6"/>
        <v>0.43902439024390244</v>
      </c>
      <c r="AF59" s="3"/>
      <c r="AG59" s="328"/>
    </row>
    <row r="60" spans="1:33" s="99" customFormat="1" ht="13.5" customHeight="1">
      <c r="A60" s="361"/>
      <c r="B60" s="10" t="s">
        <v>17</v>
      </c>
      <c r="C60" s="340">
        <v>1163809</v>
      </c>
      <c r="D60" s="328">
        <v>-0.111</v>
      </c>
      <c r="E60" s="110"/>
      <c r="F60" s="340">
        <v>18254</v>
      </c>
      <c r="G60" s="86">
        <f t="shared" si="7"/>
        <v>-8.0426040647755687E-3</v>
      </c>
      <c r="H60" s="3">
        <v>11611</v>
      </c>
      <c r="I60" s="47">
        <f t="shared" si="2"/>
        <v>-8.7400770258586807E-2</v>
      </c>
      <c r="J60" s="442"/>
      <c r="K60" s="445"/>
      <c r="L60" s="3">
        <v>739</v>
      </c>
      <c r="M60" s="47"/>
      <c r="N60" s="363"/>
      <c r="O60" s="370"/>
      <c r="P60" s="3"/>
      <c r="Q60" s="328"/>
      <c r="R60" s="3">
        <v>1957</v>
      </c>
      <c r="S60" s="47">
        <f t="shared" si="3"/>
        <v>2.0865936358894107E-2</v>
      </c>
      <c r="T60" s="3"/>
      <c r="U60" s="47"/>
      <c r="V60" s="3"/>
      <c r="W60" s="328"/>
      <c r="X60" s="3"/>
      <c r="Y60" s="328"/>
      <c r="Z60" s="3">
        <v>2751</v>
      </c>
      <c r="AA60" s="47">
        <f t="shared" si="4"/>
        <v>0.52494456762749442</v>
      </c>
      <c r="AB60" s="3">
        <v>0</v>
      </c>
      <c r="AC60" s="47">
        <f t="shared" si="5"/>
        <v>-1</v>
      </c>
      <c r="AD60" s="340">
        <v>41</v>
      </c>
      <c r="AE60" s="26">
        <f t="shared" si="6"/>
        <v>-0.5393258426966292</v>
      </c>
      <c r="AF60" s="3"/>
      <c r="AG60" s="328"/>
    </row>
    <row r="61" spans="1:33" s="99" customFormat="1" ht="13.5" customHeight="1">
      <c r="A61" s="361"/>
      <c r="B61" s="10" t="s">
        <v>18</v>
      </c>
      <c r="C61" s="340">
        <v>818747</v>
      </c>
      <c r="D61" s="328">
        <v>-0.19400000000000001</v>
      </c>
      <c r="E61" s="110"/>
      <c r="F61" s="340">
        <v>12100</v>
      </c>
      <c r="G61" s="86">
        <f t="shared" si="7"/>
        <v>-0.10839289661778793</v>
      </c>
      <c r="H61" s="3">
        <v>6411</v>
      </c>
      <c r="I61" s="47">
        <f t="shared" si="2"/>
        <v>-0.12021407986825854</v>
      </c>
      <c r="J61" s="442"/>
      <c r="K61" s="445"/>
      <c r="L61" s="3">
        <v>498</v>
      </c>
      <c r="M61" s="47"/>
      <c r="N61" s="363"/>
      <c r="O61" s="370"/>
      <c r="P61" s="3"/>
      <c r="Q61" s="328"/>
      <c r="R61" s="3">
        <v>933</v>
      </c>
      <c r="S61" s="47">
        <f t="shared" si="3"/>
        <v>-0.16247755834829444</v>
      </c>
      <c r="T61" s="3"/>
      <c r="U61" s="47"/>
      <c r="V61" s="3"/>
      <c r="W61" s="328"/>
      <c r="X61" s="3"/>
      <c r="Y61" s="328"/>
      <c r="Z61" s="3">
        <v>2025</v>
      </c>
      <c r="AA61" s="47">
        <f t="shared" si="4"/>
        <v>0.26879699248120303</v>
      </c>
      <c r="AB61" s="3">
        <v>11</v>
      </c>
      <c r="AC61" s="47">
        <f t="shared" si="5"/>
        <v>-0.66666666666666663</v>
      </c>
      <c r="AD61" s="340">
        <v>29</v>
      </c>
      <c r="AE61" s="26">
        <f t="shared" si="6"/>
        <v>-0.58571428571428574</v>
      </c>
      <c r="AF61" s="3"/>
      <c r="AG61" s="328"/>
    </row>
    <row r="62" spans="1:33" s="99" customFormat="1" ht="13.5" customHeight="1">
      <c r="A62" s="361"/>
      <c r="B62" s="10" t="s">
        <v>19</v>
      </c>
      <c r="C62" s="340">
        <v>932716</v>
      </c>
      <c r="D62" s="328">
        <v>-0.13500000000000001</v>
      </c>
      <c r="E62" s="110"/>
      <c r="F62" s="340">
        <v>11040</v>
      </c>
      <c r="G62" s="86">
        <f t="shared" si="7"/>
        <v>-0.15783049813105501</v>
      </c>
      <c r="H62" s="3">
        <v>6009</v>
      </c>
      <c r="I62" s="328">
        <f t="shared" si="2"/>
        <v>-0.33032430625208958</v>
      </c>
      <c r="J62" s="442">
        <v>18000</v>
      </c>
      <c r="K62" s="445">
        <f>(J62-J50)/J50</f>
        <v>-0.37931034482758619</v>
      </c>
      <c r="L62" s="3">
        <v>602</v>
      </c>
      <c r="M62" s="328"/>
      <c r="N62" s="363"/>
      <c r="O62" s="370"/>
      <c r="P62" s="3"/>
      <c r="Q62" s="328"/>
      <c r="R62" s="3">
        <v>624</v>
      </c>
      <c r="S62" s="328">
        <f t="shared" si="3"/>
        <v>-1.7322834645669291E-2</v>
      </c>
      <c r="T62" s="3"/>
      <c r="U62" s="328"/>
      <c r="V62" s="3"/>
      <c r="W62" s="328"/>
      <c r="X62" s="3"/>
      <c r="Y62" s="328"/>
      <c r="Z62" s="3">
        <v>1067</v>
      </c>
      <c r="AA62" s="328">
        <f t="shared" si="4"/>
        <v>0.11844863731656184</v>
      </c>
      <c r="AB62" s="3">
        <v>6</v>
      </c>
      <c r="AC62" s="328">
        <f t="shared" si="5"/>
        <v>1</v>
      </c>
      <c r="AD62" s="340">
        <v>44</v>
      </c>
      <c r="AE62" s="26">
        <f t="shared" si="6"/>
        <v>-0.27868852459016391</v>
      </c>
      <c r="AF62" s="3"/>
      <c r="AG62" s="328"/>
    </row>
    <row r="63" spans="1:33" s="99" customFormat="1" ht="13.5" customHeight="1">
      <c r="A63" s="361"/>
      <c r="B63" s="10" t="s">
        <v>20</v>
      </c>
      <c r="C63" s="340">
        <v>707012</v>
      </c>
      <c r="D63" s="328">
        <v>-0.34079999999999999</v>
      </c>
      <c r="E63" s="110"/>
      <c r="F63" s="340">
        <v>7802</v>
      </c>
      <c r="G63" s="86">
        <f t="shared" si="7"/>
        <v>-0.25567639763403932</v>
      </c>
      <c r="H63" s="3">
        <v>2581</v>
      </c>
      <c r="I63" s="328">
        <f t="shared" si="2"/>
        <v>-0.39184731385485388</v>
      </c>
      <c r="J63" s="442"/>
      <c r="K63" s="445"/>
      <c r="L63" s="3">
        <v>197</v>
      </c>
      <c r="M63" s="328"/>
      <c r="N63" s="363"/>
      <c r="O63" s="370"/>
      <c r="P63" s="3"/>
      <c r="Q63" s="328"/>
      <c r="R63" s="3">
        <v>495</v>
      </c>
      <c r="S63" s="328">
        <f t="shared" si="3"/>
        <v>0.22222222222222221</v>
      </c>
      <c r="T63" s="3"/>
      <c r="U63" s="328"/>
      <c r="V63" s="3"/>
      <c r="W63" s="328"/>
      <c r="X63" s="3"/>
      <c r="Y63" s="328"/>
      <c r="Z63" s="3">
        <v>665</v>
      </c>
      <c r="AA63" s="328">
        <f t="shared" si="4"/>
        <v>-0.31513903192584963</v>
      </c>
      <c r="AB63" s="3">
        <v>17</v>
      </c>
      <c r="AC63" s="328">
        <f t="shared" si="5"/>
        <v>0.88888888888888884</v>
      </c>
      <c r="AD63" s="340">
        <v>30</v>
      </c>
      <c r="AE63" s="26">
        <f t="shared" si="6"/>
        <v>-0.375</v>
      </c>
      <c r="AF63" s="3"/>
      <c r="AG63" s="328"/>
    </row>
    <row r="64" spans="1:33" s="99" customFormat="1" ht="13.5" customHeight="1">
      <c r="A64" s="362"/>
      <c r="B64" s="29" t="s">
        <v>21</v>
      </c>
      <c r="C64" s="341">
        <v>667564</v>
      </c>
      <c r="D64" s="334">
        <v>-0.38290000000000002</v>
      </c>
      <c r="E64" s="125"/>
      <c r="F64" s="341">
        <v>5186</v>
      </c>
      <c r="G64" s="88">
        <f t="shared" si="7"/>
        <v>-0.39345029239766083</v>
      </c>
      <c r="H64" s="13">
        <v>2559</v>
      </c>
      <c r="I64" s="334">
        <f t="shared" si="2"/>
        <v>-0.46363445818486693</v>
      </c>
      <c r="J64" s="443"/>
      <c r="K64" s="460"/>
      <c r="L64" s="13">
        <v>91</v>
      </c>
      <c r="M64" s="334"/>
      <c r="N64" s="375"/>
      <c r="O64" s="371"/>
      <c r="P64" s="13"/>
      <c r="Q64" s="334"/>
      <c r="R64" s="13">
        <v>467</v>
      </c>
      <c r="S64" s="334">
        <f t="shared" si="3"/>
        <v>5.6561085972850679E-2</v>
      </c>
      <c r="T64" s="13"/>
      <c r="U64" s="334"/>
      <c r="V64" s="13"/>
      <c r="W64" s="334"/>
      <c r="X64" s="13"/>
      <c r="Y64" s="334"/>
      <c r="Z64" s="13">
        <v>471</v>
      </c>
      <c r="AA64" s="334">
        <f t="shared" si="4"/>
        <v>-0.31540697674418605</v>
      </c>
      <c r="AB64" s="13">
        <v>3</v>
      </c>
      <c r="AC64" s="334">
        <f t="shared" si="5"/>
        <v>2</v>
      </c>
      <c r="AD64" s="341">
        <v>47</v>
      </c>
      <c r="AE64" s="30">
        <f t="shared" si="6"/>
        <v>-0.265625</v>
      </c>
      <c r="AF64" s="13"/>
      <c r="AG64" s="334"/>
    </row>
    <row r="65" spans="1:33" s="99" customFormat="1" ht="13.5" customHeight="1">
      <c r="A65" s="361" t="s">
        <v>311</v>
      </c>
      <c r="B65" s="10" t="s">
        <v>309</v>
      </c>
      <c r="C65" s="340">
        <v>812901</v>
      </c>
      <c r="D65" s="328">
        <v>-0.38600000000000001</v>
      </c>
      <c r="E65" s="110"/>
      <c r="F65" s="340">
        <v>7544</v>
      </c>
      <c r="G65" s="86">
        <f t="shared" si="7"/>
        <v>-0.35071865048627249</v>
      </c>
      <c r="H65" s="3">
        <v>3193</v>
      </c>
      <c r="I65" s="328">
        <f t="shared" si="2"/>
        <v>-0.41142857142857142</v>
      </c>
      <c r="J65" s="446">
        <v>14000</v>
      </c>
      <c r="K65" s="444">
        <f>(J65-J53)/J53</f>
        <v>-0.64102564102564108</v>
      </c>
      <c r="L65" s="3">
        <v>186</v>
      </c>
      <c r="M65" s="328"/>
      <c r="N65" s="374">
        <v>84166</v>
      </c>
      <c r="O65" s="369">
        <f>(N65-N53)/N53</f>
        <v>-0.16917397141277737</v>
      </c>
      <c r="P65" s="3"/>
      <c r="Q65" s="328"/>
      <c r="R65" s="3">
        <v>294</v>
      </c>
      <c r="S65" s="328">
        <f t="shared" si="3"/>
        <v>-0.43352601156069365</v>
      </c>
      <c r="T65" s="3"/>
      <c r="U65" s="328"/>
      <c r="V65" s="3"/>
      <c r="W65" s="328"/>
      <c r="X65" s="3"/>
      <c r="Y65" s="328"/>
      <c r="Z65" s="3">
        <v>487</v>
      </c>
      <c r="AA65" s="328">
        <f>(Z65-Z53)/Z53</f>
        <v>-0.52901353965183751</v>
      </c>
      <c r="AB65" s="3">
        <v>4</v>
      </c>
      <c r="AC65" s="328">
        <f t="shared" si="5"/>
        <v>0.33333333333333331</v>
      </c>
      <c r="AD65" s="349">
        <v>29</v>
      </c>
      <c r="AE65" s="26">
        <f t="shared" si="6"/>
        <v>-0.47272727272727272</v>
      </c>
      <c r="AF65" s="3"/>
      <c r="AG65" s="328"/>
    </row>
    <row r="66" spans="1:33" s="99" customFormat="1" ht="13.5" customHeight="1">
      <c r="A66" s="361"/>
      <c r="B66" s="10" t="s">
        <v>310</v>
      </c>
      <c r="C66" s="340">
        <v>753642</v>
      </c>
      <c r="D66" s="328">
        <v>-0.33500000000000002</v>
      </c>
      <c r="E66" s="110"/>
      <c r="F66" s="340">
        <v>8796</v>
      </c>
      <c r="G66" s="86">
        <f t="shared" si="7"/>
        <v>-0.17779024116657319</v>
      </c>
      <c r="H66" s="3">
        <v>2342</v>
      </c>
      <c r="I66" s="328">
        <f t="shared" si="2"/>
        <v>-0.39902489094175009</v>
      </c>
      <c r="J66" s="442"/>
      <c r="K66" s="445"/>
      <c r="L66" s="3">
        <v>82</v>
      </c>
      <c r="M66" s="328"/>
      <c r="N66" s="363"/>
      <c r="O66" s="370"/>
      <c r="P66" s="3"/>
      <c r="Q66" s="328"/>
      <c r="R66" s="3">
        <v>299</v>
      </c>
      <c r="S66" s="328">
        <f t="shared" si="3"/>
        <v>-5.9748427672955975E-2</v>
      </c>
      <c r="T66" s="3"/>
      <c r="U66" s="328"/>
      <c r="V66" s="3"/>
      <c r="W66" s="328"/>
      <c r="X66" s="3"/>
      <c r="Y66" s="328"/>
      <c r="Z66" s="3">
        <v>762</v>
      </c>
      <c r="AA66" s="328">
        <f t="shared" si="4"/>
        <v>-0.29898804047838085</v>
      </c>
      <c r="AB66" s="3">
        <v>0</v>
      </c>
      <c r="AC66" s="328">
        <f t="shared" si="5"/>
        <v>-1</v>
      </c>
      <c r="AD66" s="349">
        <v>19</v>
      </c>
      <c r="AE66" s="26">
        <f t="shared" si="6"/>
        <v>-0.47222222222222221</v>
      </c>
      <c r="AF66" s="3"/>
      <c r="AG66" s="328"/>
    </row>
    <row r="67" spans="1:33" s="99" customFormat="1" ht="13.5" customHeight="1">
      <c r="A67" s="361"/>
      <c r="B67" s="10" t="s">
        <v>12</v>
      </c>
      <c r="C67" s="340">
        <v>702043</v>
      </c>
      <c r="D67" s="328">
        <v>-0.28599999999999998</v>
      </c>
      <c r="E67" s="110"/>
      <c r="F67" s="340">
        <v>8202</v>
      </c>
      <c r="G67" s="86">
        <f t="shared" si="7"/>
        <v>-0.14810968009970918</v>
      </c>
      <c r="H67" s="3">
        <v>3431</v>
      </c>
      <c r="I67" s="328">
        <f t="shared" si="2"/>
        <v>-0.25784122863941161</v>
      </c>
      <c r="J67" s="442"/>
      <c r="K67" s="445"/>
      <c r="L67" s="3">
        <v>275</v>
      </c>
      <c r="M67" s="328"/>
      <c r="N67" s="363"/>
      <c r="O67" s="370"/>
      <c r="P67" s="3"/>
      <c r="Q67" s="328"/>
      <c r="R67" s="3">
        <v>365</v>
      </c>
      <c r="S67" s="328">
        <f t="shared" si="3"/>
        <v>-0.18161434977578475</v>
      </c>
      <c r="T67" s="3"/>
      <c r="U67" s="328"/>
      <c r="V67" s="3"/>
      <c r="W67" s="328"/>
      <c r="X67" s="3"/>
      <c r="Y67" s="328"/>
      <c r="Z67" s="3">
        <v>843</v>
      </c>
      <c r="AA67" s="328">
        <f t="shared" si="4"/>
        <v>-0.28800675675675674</v>
      </c>
      <c r="AB67" s="3">
        <v>0</v>
      </c>
      <c r="AC67" s="328">
        <f t="shared" si="5"/>
        <v>-1</v>
      </c>
      <c r="AD67" s="349">
        <v>35</v>
      </c>
      <c r="AE67" s="26">
        <f t="shared" si="6"/>
        <v>-0.14634146341463414</v>
      </c>
      <c r="AF67" s="3"/>
      <c r="AG67" s="328"/>
    </row>
    <row r="68" spans="1:33" s="99" customFormat="1" ht="13.5" customHeight="1">
      <c r="A68" s="361"/>
      <c r="B68" s="10" t="s">
        <v>13</v>
      </c>
      <c r="C68" s="340">
        <v>734681</v>
      </c>
      <c r="D68" s="328">
        <v>-0.28399999999999997</v>
      </c>
      <c r="E68" s="110"/>
      <c r="F68" s="340">
        <v>9369</v>
      </c>
      <c r="G68" s="86">
        <f t="shared" si="7"/>
        <v>-0.21268907563025211</v>
      </c>
      <c r="H68" s="3">
        <v>5907</v>
      </c>
      <c r="I68" s="47">
        <f t="shared" si="2"/>
        <v>-0.22490486812754232</v>
      </c>
      <c r="J68" s="442">
        <v>15000</v>
      </c>
      <c r="K68" s="445">
        <f>(J68-J56)/J56</f>
        <v>-0.5161290322580645</v>
      </c>
      <c r="L68" s="3">
        <v>654</v>
      </c>
      <c r="M68" s="47"/>
      <c r="N68" s="363"/>
      <c r="O68" s="370"/>
      <c r="P68" s="3"/>
      <c r="Q68" s="328"/>
      <c r="R68" s="3">
        <v>436</v>
      </c>
      <c r="S68" s="47">
        <f t="shared" si="3"/>
        <v>-0.36163982430453878</v>
      </c>
      <c r="T68" s="3"/>
      <c r="U68" s="47"/>
      <c r="V68" s="3"/>
      <c r="W68" s="328"/>
      <c r="X68" s="3"/>
      <c r="Y68" s="328"/>
      <c r="Z68" s="3">
        <v>890</v>
      </c>
      <c r="AA68" s="47">
        <f t="shared" si="4"/>
        <v>-0.38322938322938321</v>
      </c>
      <c r="AB68" s="3">
        <v>0</v>
      </c>
      <c r="AC68" s="47">
        <f t="shared" si="5"/>
        <v>-1</v>
      </c>
      <c r="AD68" s="349">
        <v>61</v>
      </c>
      <c r="AE68" s="26">
        <f t="shared" si="6"/>
        <v>0.84848484848484851</v>
      </c>
      <c r="AF68" s="3"/>
      <c r="AG68" s="328"/>
    </row>
    <row r="69" spans="1:33" s="99" customFormat="1" ht="13.5" customHeight="1">
      <c r="A69" s="361"/>
      <c r="B69" s="10" t="s">
        <v>14</v>
      </c>
      <c r="C69" s="340">
        <v>737396</v>
      </c>
      <c r="D69" s="328">
        <v>-0.33</v>
      </c>
      <c r="E69" s="110"/>
      <c r="F69" s="340">
        <v>10510</v>
      </c>
      <c r="G69" s="86">
        <f t="shared" si="7"/>
        <v>-0.17781428459673004</v>
      </c>
      <c r="H69" s="3">
        <v>5739</v>
      </c>
      <c r="I69" s="328">
        <f t="shared" si="2"/>
        <v>-0.47917233868772119</v>
      </c>
      <c r="J69" s="442"/>
      <c r="K69" s="445"/>
      <c r="L69" s="3">
        <v>663</v>
      </c>
      <c r="M69" s="328"/>
      <c r="N69" s="363"/>
      <c r="O69" s="370"/>
      <c r="P69" s="3"/>
      <c r="Q69" s="328"/>
      <c r="R69" s="3">
        <v>684</v>
      </c>
      <c r="S69" s="328">
        <f t="shared" si="3"/>
        <v>-0.32210109018830524</v>
      </c>
      <c r="T69" s="3"/>
      <c r="U69" s="328"/>
      <c r="V69" s="3"/>
      <c r="W69" s="328"/>
      <c r="X69" s="3"/>
      <c r="Y69" s="328"/>
      <c r="Z69" s="3">
        <v>1529</v>
      </c>
      <c r="AA69" s="328">
        <f t="shared" si="4"/>
        <v>-0.42926465098917505</v>
      </c>
      <c r="AB69" s="3">
        <v>1</v>
      </c>
      <c r="AC69" s="328">
        <f t="shared" si="5"/>
        <v>-0.8571428571428571</v>
      </c>
      <c r="AD69" s="349">
        <v>56</v>
      </c>
      <c r="AE69" s="26">
        <f t="shared" si="6"/>
        <v>-0.15151515151515152</v>
      </c>
      <c r="AF69" s="3"/>
      <c r="AG69" s="328"/>
    </row>
    <row r="70" spans="1:33" s="99" customFormat="1" ht="13.5" customHeight="1">
      <c r="A70" s="361"/>
      <c r="B70" s="10" t="s">
        <v>15</v>
      </c>
      <c r="C70" s="340">
        <v>731137</v>
      </c>
      <c r="D70" s="328">
        <v>-0.27200000000000002</v>
      </c>
      <c r="E70" s="110"/>
      <c r="F70" s="340">
        <v>11316</v>
      </c>
      <c r="G70" s="86">
        <f t="shared" si="7"/>
        <v>-0.19096303710588403</v>
      </c>
      <c r="H70" s="3">
        <v>5821</v>
      </c>
      <c r="I70" s="47">
        <f t="shared" si="2"/>
        <v>-0.15441603718768157</v>
      </c>
      <c r="J70" s="442"/>
      <c r="K70" s="445"/>
      <c r="L70" s="3">
        <v>497</v>
      </c>
      <c r="M70" s="47"/>
      <c r="N70" s="363"/>
      <c r="O70" s="370"/>
      <c r="P70" s="3"/>
      <c r="Q70" s="328"/>
      <c r="R70" s="3">
        <v>820</v>
      </c>
      <c r="S70" s="47">
        <f t="shared" si="3"/>
        <v>-0.53356086461888508</v>
      </c>
      <c r="T70" s="3"/>
      <c r="U70" s="47"/>
      <c r="V70" s="3"/>
      <c r="W70" s="328"/>
      <c r="X70" s="3"/>
      <c r="Y70" s="328"/>
      <c r="Z70" s="3">
        <v>3307</v>
      </c>
      <c r="AA70" s="47">
        <f t="shared" si="4"/>
        <v>-0.10549093859886394</v>
      </c>
      <c r="AB70" s="3">
        <v>10</v>
      </c>
      <c r="AC70" s="47">
        <f t="shared" si="5"/>
        <v>-0.2857142857142857</v>
      </c>
      <c r="AD70" s="349">
        <v>88</v>
      </c>
      <c r="AE70" s="26">
        <f t="shared" si="6"/>
        <v>0.6</v>
      </c>
      <c r="AF70" s="3"/>
      <c r="AG70" s="328"/>
    </row>
    <row r="71" spans="1:33" s="99" customFormat="1" ht="13.5" customHeight="1">
      <c r="A71" s="361"/>
      <c r="B71" s="10" t="s">
        <v>16</v>
      </c>
      <c r="C71" s="340">
        <v>996695</v>
      </c>
      <c r="D71" s="328">
        <v>-0.123</v>
      </c>
      <c r="E71" s="110"/>
      <c r="F71" s="340">
        <v>17371</v>
      </c>
      <c r="G71" s="86">
        <f t="shared" si="7"/>
        <v>-5.8073961609369916E-2</v>
      </c>
      <c r="H71" s="3">
        <v>9854</v>
      </c>
      <c r="I71" s="328">
        <f t="shared" si="2"/>
        <v>-0.1270375620127569</v>
      </c>
      <c r="J71" s="442">
        <v>32000</v>
      </c>
      <c r="K71" s="445">
        <f>(J71-J59)/J59</f>
        <v>-0.2</v>
      </c>
      <c r="L71" s="3">
        <v>522</v>
      </c>
      <c r="M71" s="328"/>
      <c r="N71" s="363"/>
      <c r="O71" s="370"/>
      <c r="P71" s="3"/>
      <c r="Q71" s="328"/>
      <c r="R71" s="3">
        <v>1034</v>
      </c>
      <c r="S71" s="328">
        <f t="shared" si="3"/>
        <v>-0.25771715721464467</v>
      </c>
      <c r="T71" s="3"/>
      <c r="U71" s="328"/>
      <c r="V71" s="3"/>
      <c r="W71" s="328"/>
      <c r="X71" s="3"/>
      <c r="Y71" s="328"/>
      <c r="Z71" s="3">
        <v>3247</v>
      </c>
      <c r="AA71" s="328">
        <f t="shared" si="4"/>
        <v>0.30140280561122246</v>
      </c>
      <c r="AB71" s="3">
        <v>7</v>
      </c>
      <c r="AC71" s="328">
        <f t="shared" si="5"/>
        <v>0</v>
      </c>
      <c r="AD71" s="349">
        <v>56</v>
      </c>
      <c r="AE71" s="26">
        <f t="shared" si="6"/>
        <v>-5.0847457627118647E-2</v>
      </c>
      <c r="AF71" s="3"/>
      <c r="AG71" s="328"/>
    </row>
    <row r="72" spans="1:33" s="99" customFormat="1" ht="13.5" customHeight="1">
      <c r="A72" s="361"/>
      <c r="B72" s="10" t="s">
        <v>17</v>
      </c>
      <c r="C72" s="340">
        <v>1041527</v>
      </c>
      <c r="D72" s="328">
        <v>-0.105</v>
      </c>
      <c r="E72" s="110"/>
      <c r="F72" s="340">
        <v>14652</v>
      </c>
      <c r="G72" s="86">
        <f t="shared" si="7"/>
        <v>-0.19732661334502027</v>
      </c>
      <c r="H72" s="3">
        <v>8401</v>
      </c>
      <c r="I72" s="47">
        <f t="shared" si="2"/>
        <v>-0.27646197571268627</v>
      </c>
      <c r="J72" s="442"/>
      <c r="K72" s="445"/>
      <c r="L72" s="3">
        <v>697</v>
      </c>
      <c r="M72" s="47"/>
      <c r="N72" s="363"/>
      <c r="O72" s="370"/>
      <c r="P72" s="3"/>
      <c r="Q72" s="328"/>
      <c r="R72" s="3">
        <v>1382</v>
      </c>
      <c r="S72" s="47">
        <f t="shared" si="3"/>
        <v>-0.29381706693919263</v>
      </c>
      <c r="T72" s="3"/>
      <c r="U72" s="47"/>
      <c r="V72" s="3"/>
      <c r="W72" s="328"/>
      <c r="X72" s="3"/>
      <c r="Y72" s="328"/>
      <c r="Z72" s="3">
        <v>2768</v>
      </c>
      <c r="AA72" s="47">
        <f t="shared" si="4"/>
        <v>6.1795710650672485E-3</v>
      </c>
      <c r="AB72" s="3">
        <v>1</v>
      </c>
      <c r="AC72" s="47" t="e">
        <f t="shared" si="5"/>
        <v>#DIV/0!</v>
      </c>
      <c r="AD72" s="349">
        <v>51</v>
      </c>
      <c r="AE72" s="26">
        <f t="shared" si="6"/>
        <v>0.24390243902439024</v>
      </c>
      <c r="AF72" s="3"/>
      <c r="AG72" s="328"/>
    </row>
    <row r="73" spans="1:33" s="99" customFormat="1" ht="13.5" customHeight="1">
      <c r="A73" s="361"/>
      <c r="B73" s="10" t="s">
        <v>18</v>
      </c>
      <c r="C73" s="340">
        <v>658487</v>
      </c>
      <c r="D73" s="328">
        <v>-0.19600000000000001</v>
      </c>
      <c r="E73" s="110"/>
      <c r="F73" s="340">
        <v>12197</v>
      </c>
      <c r="G73" s="86">
        <f t="shared" si="7"/>
        <v>8.0165289256198344E-3</v>
      </c>
      <c r="H73" s="3">
        <v>4890</v>
      </c>
      <c r="I73" s="47">
        <f t="shared" si="2"/>
        <v>-0.23724847917641553</v>
      </c>
      <c r="J73" s="442"/>
      <c r="K73" s="445"/>
      <c r="L73" s="3">
        <v>614</v>
      </c>
      <c r="M73" s="47"/>
      <c r="N73" s="363"/>
      <c r="O73" s="370"/>
      <c r="P73" s="3"/>
      <c r="Q73" s="328"/>
      <c r="R73" s="3">
        <v>943</v>
      </c>
      <c r="S73" s="47">
        <f t="shared" si="3"/>
        <v>1.0718113612004287E-2</v>
      </c>
      <c r="T73" s="3"/>
      <c r="U73" s="47"/>
      <c r="V73" s="3"/>
      <c r="W73" s="328"/>
      <c r="X73" s="3"/>
      <c r="Y73" s="328"/>
      <c r="Z73" s="3">
        <v>2140</v>
      </c>
      <c r="AA73" s="47">
        <f t="shared" si="4"/>
        <v>5.6790123456790124E-2</v>
      </c>
      <c r="AB73" s="3">
        <v>5</v>
      </c>
      <c r="AC73" s="47">
        <f t="shared" si="5"/>
        <v>-0.54545454545454541</v>
      </c>
      <c r="AD73" s="349">
        <v>79</v>
      </c>
      <c r="AE73" s="26">
        <f t="shared" si="6"/>
        <v>1.7241379310344827</v>
      </c>
      <c r="AF73" s="3"/>
      <c r="AG73" s="328"/>
    </row>
    <row r="74" spans="1:33" s="99" customFormat="1" ht="13.5" customHeight="1">
      <c r="A74" s="361"/>
      <c r="B74" s="10" t="s">
        <v>19</v>
      </c>
      <c r="C74" s="340">
        <v>714880</v>
      </c>
      <c r="D74" s="328">
        <v>-0.23400000000000001</v>
      </c>
      <c r="E74" s="110"/>
      <c r="F74" s="340">
        <v>9846</v>
      </c>
      <c r="G74" s="86">
        <f t="shared" si="7"/>
        <v>-0.10815217391304348</v>
      </c>
      <c r="H74" s="3">
        <v>3798</v>
      </c>
      <c r="I74" s="328">
        <f t="shared" si="2"/>
        <v>-0.36794807788317524</v>
      </c>
      <c r="J74" s="442">
        <v>15000</v>
      </c>
      <c r="K74" s="445">
        <f>(J74-J62)/J62</f>
        <v>-0.16666666666666666</v>
      </c>
      <c r="L74" s="3">
        <v>433</v>
      </c>
      <c r="M74" s="328"/>
      <c r="N74" s="363"/>
      <c r="O74" s="370"/>
      <c r="P74" s="3"/>
      <c r="Q74" s="328"/>
      <c r="R74" s="3">
        <v>468</v>
      </c>
      <c r="S74" s="328">
        <f t="shared" si="3"/>
        <v>-0.25</v>
      </c>
      <c r="T74" s="3"/>
      <c r="U74" s="328"/>
      <c r="V74" s="3"/>
      <c r="W74" s="328"/>
      <c r="X74" s="3"/>
      <c r="Y74" s="328"/>
      <c r="Z74" s="3">
        <v>1122</v>
      </c>
      <c r="AA74" s="328">
        <f t="shared" si="4"/>
        <v>5.1546391752577317E-2</v>
      </c>
      <c r="AB74" s="3">
        <v>6</v>
      </c>
      <c r="AC74" s="328">
        <f t="shared" si="5"/>
        <v>0</v>
      </c>
      <c r="AD74" s="349">
        <v>88</v>
      </c>
      <c r="AE74" s="26">
        <f t="shared" si="6"/>
        <v>1</v>
      </c>
      <c r="AF74" s="3"/>
      <c r="AG74" s="328"/>
    </row>
    <row r="75" spans="1:33" s="99" customFormat="1" ht="13.5" customHeight="1">
      <c r="A75" s="361"/>
      <c r="B75" s="10" t="s">
        <v>20</v>
      </c>
      <c r="C75" s="340">
        <v>721940</v>
      </c>
      <c r="D75" s="328">
        <v>2.1000000000000001E-2</v>
      </c>
      <c r="E75" s="110"/>
      <c r="F75" s="340">
        <v>8466</v>
      </c>
      <c r="G75" s="86">
        <f t="shared" si="7"/>
        <v>8.5106382978723402E-2</v>
      </c>
      <c r="H75" s="3">
        <v>2523</v>
      </c>
      <c r="I75" s="328">
        <f t="shared" si="2"/>
        <v>-2.247191011235955E-2</v>
      </c>
      <c r="J75" s="442"/>
      <c r="K75" s="445"/>
      <c r="L75" s="3">
        <v>327</v>
      </c>
      <c r="M75" s="328"/>
      <c r="N75" s="363"/>
      <c r="O75" s="370"/>
      <c r="P75" s="3"/>
      <c r="Q75" s="328"/>
      <c r="R75" s="3">
        <v>393</v>
      </c>
      <c r="S75" s="328">
        <f t="shared" si="3"/>
        <v>-0.20606060606060606</v>
      </c>
      <c r="T75" s="3"/>
      <c r="U75" s="328"/>
      <c r="V75" s="3"/>
      <c r="W75" s="328"/>
      <c r="X75" s="3"/>
      <c r="Y75" s="328"/>
      <c r="Z75" s="3">
        <v>1015</v>
      </c>
      <c r="AA75" s="328">
        <f t="shared" si="4"/>
        <v>0.52631578947368418</v>
      </c>
      <c r="AB75" s="3">
        <v>15</v>
      </c>
      <c r="AC75" s="328">
        <f t="shared" si="5"/>
        <v>-0.11764705882352941</v>
      </c>
      <c r="AD75" s="349">
        <v>50</v>
      </c>
      <c r="AE75" s="26">
        <f t="shared" si="6"/>
        <v>0.66666666666666663</v>
      </c>
      <c r="AF75" s="3"/>
      <c r="AG75" s="328"/>
    </row>
    <row r="76" spans="1:33" s="99" customFormat="1" ht="13.5" customHeight="1">
      <c r="A76" s="362"/>
      <c r="B76" s="29" t="s">
        <v>21</v>
      </c>
      <c r="C76" s="340">
        <v>888782</v>
      </c>
      <c r="D76" s="328">
        <v>0.33100000000000002</v>
      </c>
      <c r="E76" s="110"/>
      <c r="F76" s="340">
        <v>6827</v>
      </c>
      <c r="G76" s="88">
        <f t="shared" si="7"/>
        <v>0.31642884689548784</v>
      </c>
      <c r="H76" s="3">
        <v>3452</v>
      </c>
      <c r="I76" s="328">
        <f t="shared" si="2"/>
        <v>0.34896443923407583</v>
      </c>
      <c r="J76" s="443"/>
      <c r="K76" s="460"/>
      <c r="L76" s="3">
        <v>170</v>
      </c>
      <c r="M76" s="328"/>
      <c r="N76" s="375"/>
      <c r="O76" s="371"/>
      <c r="P76" s="3"/>
      <c r="Q76" s="328"/>
      <c r="R76" s="3">
        <v>332</v>
      </c>
      <c r="S76" s="328">
        <f t="shared" si="3"/>
        <v>-0.28907922912205569</v>
      </c>
      <c r="T76" s="3"/>
      <c r="U76" s="328"/>
      <c r="V76" s="3"/>
      <c r="W76" s="334"/>
      <c r="X76" s="3"/>
      <c r="Y76" s="328"/>
      <c r="Z76" s="3">
        <v>1043</v>
      </c>
      <c r="AA76" s="328">
        <f t="shared" si="4"/>
        <v>1.2144373673036093</v>
      </c>
      <c r="AB76" s="3">
        <v>0</v>
      </c>
      <c r="AC76" s="328">
        <f t="shared" si="5"/>
        <v>-1</v>
      </c>
      <c r="AD76" s="33">
        <v>50</v>
      </c>
      <c r="AE76" s="30">
        <f t="shared" si="6"/>
        <v>6.3829787234042548E-2</v>
      </c>
      <c r="AF76" s="3"/>
      <c r="AG76" s="328"/>
    </row>
    <row r="77" spans="1:33" s="99" customFormat="1" ht="13.5" customHeight="1">
      <c r="A77" s="360" t="s">
        <v>312</v>
      </c>
      <c r="B77" s="40" t="s">
        <v>309</v>
      </c>
      <c r="C77" s="16">
        <v>1118261</v>
      </c>
      <c r="D77" s="330">
        <v>0.376</v>
      </c>
      <c r="E77" s="110"/>
      <c r="F77" s="17">
        <v>8944</v>
      </c>
      <c r="G77" s="86">
        <f t="shared" si="7"/>
        <v>0.1855779427359491</v>
      </c>
      <c r="H77" s="16">
        <v>3304</v>
      </c>
      <c r="I77" s="330">
        <f t="shared" si="2"/>
        <v>3.4763545255245852E-2</v>
      </c>
      <c r="J77" s="446">
        <v>21000</v>
      </c>
      <c r="K77" s="444">
        <f>(J77-J65)/J65</f>
        <v>0.5</v>
      </c>
      <c r="L77" s="16">
        <v>76</v>
      </c>
      <c r="M77" s="330"/>
      <c r="N77" s="374">
        <v>90622</v>
      </c>
      <c r="O77" s="369">
        <f>(N77-N65)/N65</f>
        <v>7.6705558063826243E-2</v>
      </c>
      <c r="P77" s="16"/>
      <c r="Q77" s="330"/>
      <c r="R77" s="16">
        <v>407</v>
      </c>
      <c r="S77" s="330">
        <f t="shared" si="3"/>
        <v>0.38435374149659862</v>
      </c>
      <c r="T77" s="16"/>
      <c r="U77" s="330"/>
      <c r="V77" s="16">
        <v>12</v>
      </c>
      <c r="W77" s="328"/>
      <c r="X77" s="16"/>
      <c r="Y77" s="330"/>
      <c r="Z77" s="16">
        <v>844</v>
      </c>
      <c r="AA77" s="330">
        <f>(Z77-Z65)/Z65</f>
        <v>0.73305954825462016</v>
      </c>
      <c r="AB77" s="16">
        <v>3</v>
      </c>
      <c r="AC77" s="330">
        <f t="shared" si="5"/>
        <v>-0.25</v>
      </c>
      <c r="AD77" s="21">
        <v>27</v>
      </c>
      <c r="AE77" s="330">
        <f t="shared" ref="AE77:AE123" si="8">(AD77/AD65-1)</f>
        <v>-6.8965517241379337E-2</v>
      </c>
      <c r="AF77" s="16"/>
      <c r="AG77" s="330"/>
    </row>
    <row r="78" spans="1:33" s="99" customFormat="1" ht="13.5" customHeight="1">
      <c r="A78" s="361"/>
      <c r="B78" s="40" t="s">
        <v>310</v>
      </c>
      <c r="C78" s="3">
        <v>908103</v>
      </c>
      <c r="D78" s="328">
        <v>0.20499999999999999</v>
      </c>
      <c r="E78" s="110"/>
      <c r="F78" s="340">
        <v>9363</v>
      </c>
      <c r="G78" s="86">
        <f t="shared" si="7"/>
        <v>6.4461118690313776E-2</v>
      </c>
      <c r="H78" s="3">
        <v>2629</v>
      </c>
      <c r="I78" s="328">
        <f t="shared" si="2"/>
        <v>0.12254483347566182</v>
      </c>
      <c r="J78" s="442"/>
      <c r="K78" s="445"/>
      <c r="L78" s="3">
        <v>164</v>
      </c>
      <c r="M78" s="328"/>
      <c r="N78" s="363"/>
      <c r="O78" s="370"/>
      <c r="P78" s="3"/>
      <c r="Q78" s="328"/>
      <c r="R78" s="3">
        <v>372</v>
      </c>
      <c r="S78" s="328">
        <f t="shared" si="3"/>
        <v>0.24414715719063546</v>
      </c>
      <c r="T78" s="3"/>
      <c r="U78" s="328"/>
      <c r="V78" s="3">
        <v>4</v>
      </c>
      <c r="W78" s="328"/>
      <c r="X78" s="3"/>
      <c r="Y78" s="328"/>
      <c r="Z78" s="3">
        <v>1691</v>
      </c>
      <c r="AA78" s="328">
        <f t="shared" si="4"/>
        <v>1.2191601049868765</v>
      </c>
      <c r="AB78" s="3">
        <v>2</v>
      </c>
      <c r="AC78" s="328"/>
      <c r="AD78" s="349">
        <v>32</v>
      </c>
      <c r="AE78" s="328">
        <f t="shared" si="8"/>
        <v>0.68421052631578938</v>
      </c>
      <c r="AF78" s="3"/>
      <c r="AG78" s="328"/>
    </row>
    <row r="79" spans="1:33" s="99" customFormat="1" ht="13.5" customHeight="1">
      <c r="A79" s="361"/>
      <c r="B79" s="40" t="s">
        <v>313</v>
      </c>
      <c r="C79" s="3">
        <v>950185</v>
      </c>
      <c r="D79" s="328">
        <v>0.35299999999999998</v>
      </c>
      <c r="E79" s="110"/>
      <c r="F79" s="340">
        <v>9024</v>
      </c>
      <c r="G79" s="86">
        <f t="shared" si="7"/>
        <v>0.10021945866861741</v>
      </c>
      <c r="H79" s="3">
        <v>3240</v>
      </c>
      <c r="I79" s="328">
        <f t="shared" si="2"/>
        <v>-5.5668901194986888E-2</v>
      </c>
      <c r="J79" s="442"/>
      <c r="K79" s="445"/>
      <c r="L79" s="3">
        <v>205</v>
      </c>
      <c r="M79" s="328"/>
      <c r="N79" s="363"/>
      <c r="O79" s="370"/>
      <c r="P79" s="3"/>
      <c r="Q79" s="328"/>
      <c r="R79" s="3">
        <v>486</v>
      </c>
      <c r="S79" s="328">
        <f t="shared" si="3"/>
        <v>0.33150684931506852</v>
      </c>
      <c r="T79" s="3"/>
      <c r="U79" s="328"/>
      <c r="V79" s="3">
        <v>3</v>
      </c>
      <c r="W79" s="328"/>
      <c r="X79" s="3"/>
      <c r="Y79" s="328"/>
      <c r="Z79" s="3">
        <v>1756</v>
      </c>
      <c r="AA79" s="328">
        <f t="shared" si="4"/>
        <v>1.0830367734282325</v>
      </c>
      <c r="AB79" s="3">
        <v>4</v>
      </c>
      <c r="AC79" s="328"/>
      <c r="AD79" s="349">
        <v>72</v>
      </c>
      <c r="AE79" s="328">
        <f t="shared" si="8"/>
        <v>1.0571428571428569</v>
      </c>
      <c r="AF79" s="3"/>
      <c r="AG79" s="328"/>
    </row>
    <row r="80" spans="1:33" s="99" customFormat="1" ht="13.5" customHeight="1">
      <c r="A80" s="361"/>
      <c r="B80" s="40" t="s">
        <v>314</v>
      </c>
      <c r="C80" s="3">
        <v>935904</v>
      </c>
      <c r="D80" s="328">
        <v>0.27400000000000002</v>
      </c>
      <c r="E80" s="110"/>
      <c r="F80" s="340">
        <v>10826</v>
      </c>
      <c r="G80" s="86">
        <f t="shared" si="7"/>
        <v>0.15551286156473476</v>
      </c>
      <c r="H80" s="3">
        <v>5686</v>
      </c>
      <c r="I80" s="328">
        <f t="shared" si="2"/>
        <v>-3.7413238530556968E-2</v>
      </c>
      <c r="J80" s="442">
        <v>23000</v>
      </c>
      <c r="K80" s="445">
        <f>(J80-J68)/J68</f>
        <v>0.53333333333333333</v>
      </c>
      <c r="L80" s="3">
        <v>403</v>
      </c>
      <c r="M80" s="47"/>
      <c r="N80" s="363"/>
      <c r="O80" s="370"/>
      <c r="P80" s="3"/>
      <c r="Q80" s="328"/>
      <c r="R80" s="3">
        <v>502</v>
      </c>
      <c r="S80" s="328">
        <f t="shared" si="3"/>
        <v>0.15137614678899083</v>
      </c>
      <c r="T80" s="3"/>
      <c r="U80" s="47"/>
      <c r="V80" s="3">
        <v>5</v>
      </c>
      <c r="W80" s="328"/>
      <c r="X80" s="3"/>
      <c r="Y80" s="328"/>
      <c r="Z80" s="3">
        <v>985</v>
      </c>
      <c r="AA80" s="47">
        <f t="shared" si="4"/>
        <v>0.10674157303370786</v>
      </c>
      <c r="AB80" s="3">
        <v>3</v>
      </c>
      <c r="AC80" s="47"/>
      <c r="AD80" s="349">
        <v>76</v>
      </c>
      <c r="AE80" s="328">
        <f t="shared" si="8"/>
        <v>0.24590163934426235</v>
      </c>
      <c r="AF80" s="3"/>
      <c r="AG80" s="328"/>
    </row>
    <row r="81" spans="1:33" s="99" customFormat="1" ht="13.5" customHeight="1">
      <c r="A81" s="361"/>
      <c r="B81" s="40" t="s">
        <v>315</v>
      </c>
      <c r="C81" s="3">
        <v>1023815</v>
      </c>
      <c r="D81" s="328">
        <v>0.38800000000000001</v>
      </c>
      <c r="E81" s="110"/>
      <c r="F81" s="340">
        <v>12859</v>
      </c>
      <c r="G81" s="86">
        <f>(F81-F69)/F69</f>
        <v>0.22350142721217889</v>
      </c>
      <c r="H81" s="3">
        <v>8783</v>
      </c>
      <c r="I81" s="328">
        <f t="shared" ref="I81:I124" si="9">(H81-H69)/H69</f>
        <v>0.53040599407562294</v>
      </c>
      <c r="J81" s="442"/>
      <c r="K81" s="445"/>
      <c r="L81" s="3">
        <v>1305</v>
      </c>
      <c r="M81" s="328"/>
      <c r="N81" s="363"/>
      <c r="O81" s="370"/>
      <c r="P81" s="3"/>
      <c r="Q81" s="328"/>
      <c r="R81" s="3">
        <v>876</v>
      </c>
      <c r="S81" s="328">
        <f t="shared" ref="S81:S124" si="10">(R81-R69)/R69</f>
        <v>0.2807017543859649</v>
      </c>
      <c r="T81" s="3"/>
      <c r="U81" s="328"/>
      <c r="V81" s="3">
        <v>245</v>
      </c>
      <c r="W81" s="328"/>
      <c r="X81" s="3"/>
      <c r="Y81" s="328"/>
      <c r="Z81" s="3">
        <v>3321</v>
      </c>
      <c r="AA81" s="328">
        <f t="shared" ref="AA81:AA88" si="11">(Z81-Z69)/Z69</f>
        <v>1.172007848266841</v>
      </c>
      <c r="AB81" s="3">
        <v>14</v>
      </c>
      <c r="AC81" s="328">
        <f t="shared" si="5"/>
        <v>13</v>
      </c>
      <c r="AD81" s="349">
        <v>118</v>
      </c>
      <c r="AE81" s="328">
        <f t="shared" si="8"/>
        <v>1.1071428571428572</v>
      </c>
      <c r="AF81" s="3"/>
      <c r="AG81" s="328"/>
    </row>
    <row r="82" spans="1:33" s="99" customFormat="1" ht="13.5" customHeight="1">
      <c r="A82" s="361"/>
      <c r="B82" s="40" t="s">
        <v>316</v>
      </c>
      <c r="C82" s="3">
        <v>997597</v>
      </c>
      <c r="D82" s="328">
        <v>0.36399999999999999</v>
      </c>
      <c r="E82" s="110"/>
      <c r="F82" s="340">
        <v>13963</v>
      </c>
      <c r="G82" s="86">
        <f>(F82-F70)/F70</f>
        <v>0.23391657829621776</v>
      </c>
      <c r="H82" s="3">
        <v>8048</v>
      </c>
      <c r="I82" s="47">
        <f t="shared" si="9"/>
        <v>0.3825803126610548</v>
      </c>
      <c r="J82" s="442"/>
      <c r="K82" s="445"/>
      <c r="L82" s="3">
        <v>613</v>
      </c>
      <c r="M82" s="47"/>
      <c r="N82" s="363"/>
      <c r="O82" s="370"/>
      <c r="P82" s="3"/>
      <c r="Q82" s="328"/>
      <c r="R82" s="3">
        <v>1398</v>
      </c>
      <c r="S82" s="47">
        <f t="shared" si="10"/>
        <v>0.70487804878048776</v>
      </c>
      <c r="T82" s="3"/>
      <c r="U82" s="47"/>
      <c r="V82" s="3">
        <v>26</v>
      </c>
      <c r="W82" s="328"/>
      <c r="X82" s="3"/>
      <c r="Y82" s="328"/>
      <c r="Z82" s="3">
        <v>4672</v>
      </c>
      <c r="AA82" s="47">
        <f t="shared" si="11"/>
        <v>0.41276081040217721</v>
      </c>
      <c r="AB82" s="3">
        <v>10</v>
      </c>
      <c r="AC82" s="47">
        <f t="shared" ref="AC82:AC128" si="12">(AB82-AB70)/AB70</f>
        <v>0</v>
      </c>
      <c r="AD82" s="349">
        <v>78</v>
      </c>
      <c r="AE82" s="328">
        <f t="shared" si="8"/>
        <v>-0.11363636363636365</v>
      </c>
      <c r="AF82" s="3"/>
      <c r="AG82" s="328"/>
    </row>
    <row r="83" spans="1:33" s="99" customFormat="1" ht="13.5" customHeight="1">
      <c r="A83" s="361"/>
      <c r="B83" s="40" t="s">
        <v>317</v>
      </c>
      <c r="C83" s="3">
        <v>1223723</v>
      </c>
      <c r="D83" s="328">
        <v>0.22800000000000001</v>
      </c>
      <c r="E83" s="110"/>
      <c r="F83" s="340">
        <v>18324</v>
      </c>
      <c r="G83" s="86">
        <f>(F83-F71)/F71</f>
        <v>5.4861550860629785E-2</v>
      </c>
      <c r="H83" s="3">
        <v>11643</v>
      </c>
      <c r="I83" s="328">
        <f t="shared" si="9"/>
        <v>0.18155063933428051</v>
      </c>
      <c r="J83" s="442">
        <v>46000</v>
      </c>
      <c r="K83" s="445">
        <f>(J83-J71)/J71</f>
        <v>0.4375</v>
      </c>
      <c r="L83" s="3">
        <v>845</v>
      </c>
      <c r="M83" s="328"/>
      <c r="N83" s="363"/>
      <c r="O83" s="370"/>
      <c r="P83" s="3"/>
      <c r="Q83" s="328"/>
      <c r="R83" s="3">
        <v>1356</v>
      </c>
      <c r="S83" s="328">
        <f t="shared" si="10"/>
        <v>0.3114119922630561</v>
      </c>
      <c r="T83" s="3"/>
      <c r="U83" s="328"/>
      <c r="V83" s="3">
        <v>119</v>
      </c>
      <c r="W83" s="328"/>
      <c r="X83" s="3"/>
      <c r="Y83" s="328"/>
      <c r="Z83" s="3">
        <v>3982</v>
      </c>
      <c r="AA83" s="328">
        <f t="shared" si="11"/>
        <v>0.22636279642747151</v>
      </c>
      <c r="AB83" s="3">
        <v>6</v>
      </c>
      <c r="AC83" s="328">
        <f t="shared" si="12"/>
        <v>-0.14285714285714285</v>
      </c>
      <c r="AD83" s="349">
        <v>94</v>
      </c>
      <c r="AE83" s="328">
        <f t="shared" si="8"/>
        <v>0.6785714285714286</v>
      </c>
      <c r="AF83" s="3"/>
      <c r="AG83" s="328"/>
    </row>
    <row r="84" spans="1:33" s="99" customFormat="1" ht="13.5" customHeight="1">
      <c r="A84" s="361"/>
      <c r="B84" s="40" t="s">
        <v>318</v>
      </c>
      <c r="C84" s="3">
        <v>1235742</v>
      </c>
      <c r="D84" s="328">
        <v>0.186</v>
      </c>
      <c r="E84" s="110"/>
      <c r="F84" s="340">
        <v>14859</v>
      </c>
      <c r="G84" s="86">
        <f>(F84-F72)/F72</f>
        <v>1.4127764127764128E-2</v>
      </c>
      <c r="H84" s="3">
        <v>11280</v>
      </c>
      <c r="I84" s="47">
        <f t="shared" si="9"/>
        <v>0.34269729794072135</v>
      </c>
      <c r="J84" s="442"/>
      <c r="K84" s="445"/>
      <c r="L84" s="3">
        <v>911</v>
      </c>
      <c r="M84" s="47"/>
      <c r="N84" s="363"/>
      <c r="O84" s="370"/>
      <c r="P84" s="3"/>
      <c r="Q84" s="328"/>
      <c r="R84" s="3">
        <v>1273</v>
      </c>
      <c r="S84" s="47">
        <f t="shared" si="10"/>
        <v>-7.8871201157742404E-2</v>
      </c>
      <c r="T84" s="3"/>
      <c r="U84" s="47"/>
      <c r="V84" s="3">
        <v>105</v>
      </c>
      <c r="W84" s="328"/>
      <c r="X84" s="3"/>
      <c r="Y84" s="328"/>
      <c r="Z84" s="3">
        <v>3960</v>
      </c>
      <c r="AA84" s="47">
        <f t="shared" si="11"/>
        <v>0.430635838150289</v>
      </c>
      <c r="AB84" s="3">
        <v>14</v>
      </c>
      <c r="AC84" s="47">
        <f t="shared" si="12"/>
        <v>13</v>
      </c>
      <c r="AD84" s="349">
        <v>87</v>
      </c>
      <c r="AE84" s="328">
        <f t="shared" si="8"/>
        <v>0.70588235294117641</v>
      </c>
      <c r="AF84" s="3"/>
      <c r="AG84" s="328"/>
    </row>
    <row r="85" spans="1:33" s="99" customFormat="1" ht="13.5" customHeight="1">
      <c r="A85" s="361"/>
      <c r="B85" s="40" t="s">
        <v>319</v>
      </c>
      <c r="C85" s="3">
        <v>1013123</v>
      </c>
      <c r="D85" s="328">
        <v>0.53900000000000003</v>
      </c>
      <c r="E85" s="110"/>
      <c r="F85" s="340">
        <v>15093</v>
      </c>
      <c r="G85" s="86">
        <f>(F85-F73)/F73</f>
        <v>0.23743543494301877</v>
      </c>
      <c r="H85" s="3">
        <v>7964</v>
      </c>
      <c r="I85" s="47">
        <f t="shared" si="9"/>
        <v>0.62862985685071571</v>
      </c>
      <c r="J85" s="442"/>
      <c r="K85" s="445"/>
      <c r="L85" s="3">
        <v>758</v>
      </c>
      <c r="M85" s="47"/>
      <c r="N85" s="363"/>
      <c r="O85" s="370"/>
      <c r="P85" s="3"/>
      <c r="Q85" s="328"/>
      <c r="R85" s="3">
        <v>1142</v>
      </c>
      <c r="S85" s="47">
        <f t="shared" si="10"/>
        <v>0.21102863202545069</v>
      </c>
      <c r="T85" s="3"/>
      <c r="U85" s="47"/>
      <c r="V85" s="3">
        <v>43</v>
      </c>
      <c r="W85" s="328"/>
      <c r="X85" s="3"/>
      <c r="Y85" s="328"/>
      <c r="Z85" s="3">
        <v>2283</v>
      </c>
      <c r="AA85" s="47">
        <f t="shared" si="11"/>
        <v>6.6822429906542052E-2</v>
      </c>
      <c r="AB85" s="3">
        <v>2</v>
      </c>
      <c r="AC85" s="47">
        <f t="shared" si="12"/>
        <v>-0.6</v>
      </c>
      <c r="AD85" s="349">
        <v>81</v>
      </c>
      <c r="AE85" s="328">
        <f t="shared" si="8"/>
        <v>2.5316455696202445E-2</v>
      </c>
      <c r="AF85" s="3"/>
      <c r="AG85" s="328"/>
    </row>
    <row r="86" spans="1:33" s="99" customFormat="1" ht="13.5" customHeight="1">
      <c r="A86" s="361"/>
      <c r="B86" s="40" t="s">
        <v>320</v>
      </c>
      <c r="C86" s="3">
        <v>1055581</v>
      </c>
      <c r="D86" s="328">
        <v>0.47699999999999998</v>
      </c>
      <c r="E86" s="110"/>
      <c r="F86" s="340">
        <v>13009</v>
      </c>
      <c r="G86" s="86">
        <v>0.34799999999999998</v>
      </c>
      <c r="H86" s="3">
        <v>6592</v>
      </c>
      <c r="I86" s="328">
        <f t="shared" si="9"/>
        <v>0.73565034228541337</v>
      </c>
      <c r="J86" s="442">
        <v>25000</v>
      </c>
      <c r="K86" s="445">
        <f>(J86-J74)/J74</f>
        <v>0.66666666666666663</v>
      </c>
      <c r="L86" s="3">
        <v>938</v>
      </c>
      <c r="M86" s="328"/>
      <c r="N86" s="363"/>
      <c r="O86" s="370"/>
      <c r="P86" s="3"/>
      <c r="Q86" s="328"/>
      <c r="R86" s="3">
        <v>688</v>
      </c>
      <c r="S86" s="328">
        <f t="shared" si="10"/>
        <v>0.47008547008547008</v>
      </c>
      <c r="T86" s="3"/>
      <c r="U86" s="328"/>
      <c r="V86" s="3">
        <v>62</v>
      </c>
      <c r="W86" s="328"/>
      <c r="X86" s="3"/>
      <c r="Y86" s="328"/>
      <c r="Z86" s="3">
        <v>1174</v>
      </c>
      <c r="AA86" s="328">
        <f t="shared" si="11"/>
        <v>4.6345811051693407E-2</v>
      </c>
      <c r="AB86" s="3">
        <v>8</v>
      </c>
      <c r="AC86" s="328">
        <f t="shared" si="12"/>
        <v>0.33333333333333331</v>
      </c>
      <c r="AD86" s="349">
        <v>139</v>
      </c>
      <c r="AE86" s="328">
        <f t="shared" si="8"/>
        <v>0.57954545454545459</v>
      </c>
      <c r="AF86" s="3"/>
      <c r="AG86" s="328"/>
    </row>
    <row r="87" spans="1:33" s="99" customFormat="1" ht="13.5" customHeight="1">
      <c r="A87" s="361"/>
      <c r="B87" s="40" t="s">
        <v>321</v>
      </c>
      <c r="C87" s="3">
        <v>1004902</v>
      </c>
      <c r="D87" s="328">
        <v>0.39200000000000002</v>
      </c>
      <c r="E87" s="110"/>
      <c r="F87" s="340">
        <v>10131</v>
      </c>
      <c r="G87" s="86">
        <v>0.23799999999999999</v>
      </c>
      <c r="H87" s="3">
        <v>3680</v>
      </c>
      <c r="I87" s="328">
        <f t="shared" si="9"/>
        <v>0.458581054300436</v>
      </c>
      <c r="J87" s="442"/>
      <c r="K87" s="445"/>
      <c r="L87" s="3">
        <v>277</v>
      </c>
      <c r="M87" s="328"/>
      <c r="N87" s="363"/>
      <c r="O87" s="370"/>
      <c r="P87" s="3"/>
      <c r="Q87" s="328"/>
      <c r="R87" s="3">
        <v>648</v>
      </c>
      <c r="S87" s="328">
        <f t="shared" si="10"/>
        <v>0.64885496183206104</v>
      </c>
      <c r="T87" s="3"/>
      <c r="U87" s="328"/>
      <c r="V87" s="3">
        <v>32</v>
      </c>
      <c r="W87" s="328"/>
      <c r="X87" s="3"/>
      <c r="Y87" s="328"/>
      <c r="Z87" s="3">
        <v>934</v>
      </c>
      <c r="AA87" s="328">
        <f t="shared" si="11"/>
        <v>-7.9802955665024627E-2</v>
      </c>
      <c r="AB87" s="3">
        <v>4</v>
      </c>
      <c r="AC87" s="328">
        <f t="shared" si="12"/>
        <v>-0.73333333333333328</v>
      </c>
      <c r="AD87" s="349">
        <v>51</v>
      </c>
      <c r="AE87" s="328">
        <f t="shared" si="8"/>
        <v>2.0000000000000018E-2</v>
      </c>
      <c r="AF87" s="3"/>
      <c r="AG87" s="328"/>
    </row>
    <row r="88" spans="1:33" s="99" customFormat="1" ht="13.5" customHeight="1">
      <c r="A88" s="362"/>
      <c r="B88" s="29" t="s">
        <v>307</v>
      </c>
      <c r="C88" s="3">
        <v>1021428</v>
      </c>
      <c r="D88" s="328">
        <v>0.14899999999999999</v>
      </c>
      <c r="E88" s="110"/>
      <c r="F88" s="341">
        <v>8055</v>
      </c>
      <c r="G88" s="88">
        <v>0.183</v>
      </c>
      <c r="H88" s="3">
        <v>4711</v>
      </c>
      <c r="I88" s="328">
        <f t="shared" si="9"/>
        <v>0.36471610660486675</v>
      </c>
      <c r="J88" s="443"/>
      <c r="K88" s="460"/>
      <c r="L88" s="3">
        <v>109</v>
      </c>
      <c r="M88" s="328"/>
      <c r="N88" s="375"/>
      <c r="O88" s="371"/>
      <c r="P88" s="3"/>
      <c r="Q88" s="328"/>
      <c r="R88" s="3">
        <v>430</v>
      </c>
      <c r="S88" s="328">
        <f t="shared" si="10"/>
        <v>0.29518072289156627</v>
      </c>
      <c r="T88" s="3"/>
      <c r="U88" s="328"/>
      <c r="V88" s="3">
        <v>30</v>
      </c>
      <c r="W88" s="334"/>
      <c r="X88" s="3"/>
      <c r="Y88" s="328"/>
      <c r="Z88" s="3">
        <v>842</v>
      </c>
      <c r="AA88" s="328">
        <f t="shared" si="11"/>
        <v>-0.19271332694151486</v>
      </c>
      <c r="AB88" s="3">
        <v>1</v>
      </c>
      <c r="AC88" s="328"/>
      <c r="AD88" s="33">
        <v>80</v>
      </c>
      <c r="AE88" s="334">
        <f t="shared" si="8"/>
        <v>0.60000000000000009</v>
      </c>
      <c r="AF88" s="3"/>
      <c r="AG88" s="328"/>
    </row>
    <row r="89" spans="1:33" s="99" customFormat="1" ht="13.5" customHeight="1">
      <c r="A89" s="360" t="s">
        <v>322</v>
      </c>
      <c r="B89" s="2" t="s">
        <v>309</v>
      </c>
      <c r="C89" s="17">
        <v>1268007</v>
      </c>
      <c r="D89" s="330">
        <v>0.13400000000000001</v>
      </c>
      <c r="E89" s="110"/>
      <c r="F89" s="17">
        <v>10639</v>
      </c>
      <c r="G89" s="86">
        <f t="shared" ref="G89:G100" si="13">(F89/F77-1)</f>
        <v>0.18951252236135963</v>
      </c>
      <c r="H89" s="16">
        <v>4843</v>
      </c>
      <c r="I89" s="330">
        <f t="shared" si="9"/>
        <v>0.46579903147699758</v>
      </c>
      <c r="J89" s="374">
        <v>24000</v>
      </c>
      <c r="K89" s="444">
        <f>(J89-J77)/J77</f>
        <v>0.14285714285714285</v>
      </c>
      <c r="L89" s="16">
        <v>196</v>
      </c>
      <c r="M89" s="330"/>
      <c r="N89" s="374">
        <v>91335</v>
      </c>
      <c r="O89" s="369">
        <f>(N89-N77)/N77</f>
        <v>7.867846659751496E-3</v>
      </c>
      <c r="P89" s="16"/>
      <c r="Q89" s="330"/>
      <c r="R89" s="16">
        <v>592</v>
      </c>
      <c r="S89" s="330">
        <f t="shared" si="10"/>
        <v>0.45454545454545453</v>
      </c>
      <c r="T89" s="16"/>
      <c r="U89" s="330"/>
      <c r="V89" s="16">
        <v>19</v>
      </c>
      <c r="W89" s="328">
        <f t="shared" ref="W89:W96" si="14">(V89-V77)/V77</f>
        <v>0.58333333333333337</v>
      </c>
      <c r="X89" s="16"/>
      <c r="Y89" s="330"/>
      <c r="Z89" s="16">
        <v>861</v>
      </c>
      <c r="AA89" s="330">
        <f>(Z89-Z77)/Z77</f>
        <v>2.014218009478673E-2</v>
      </c>
      <c r="AB89" s="16">
        <v>6</v>
      </c>
      <c r="AC89" s="330">
        <f t="shared" si="12"/>
        <v>1</v>
      </c>
      <c r="AD89" s="17">
        <v>73</v>
      </c>
      <c r="AE89" s="330">
        <f t="shared" si="8"/>
        <v>1.7037037037037037</v>
      </c>
      <c r="AF89" s="16"/>
      <c r="AG89" s="330"/>
    </row>
    <row r="90" spans="1:33" s="99" customFormat="1" ht="13.5" customHeight="1">
      <c r="A90" s="361"/>
      <c r="B90" s="10" t="s">
        <v>310</v>
      </c>
      <c r="C90" s="340">
        <v>1091628</v>
      </c>
      <c r="D90" s="328">
        <f t="shared" ref="D90:D124" si="15">(C90-C78)/C78</f>
        <v>0.20209711893915117</v>
      </c>
      <c r="E90" s="110"/>
      <c r="F90" s="340">
        <v>11247</v>
      </c>
      <c r="G90" s="86">
        <f t="shared" si="13"/>
        <v>0.2012175584748479</v>
      </c>
      <c r="H90" s="3">
        <v>3177</v>
      </c>
      <c r="I90" s="328">
        <f t="shared" si="9"/>
        <v>0.20844427538988208</v>
      </c>
      <c r="J90" s="363"/>
      <c r="K90" s="445"/>
      <c r="L90" s="3">
        <v>90</v>
      </c>
      <c r="M90" s="328"/>
      <c r="N90" s="363"/>
      <c r="O90" s="370"/>
      <c r="P90" s="3"/>
      <c r="Q90" s="328"/>
      <c r="R90" s="3">
        <v>486</v>
      </c>
      <c r="S90" s="328">
        <f t="shared" si="10"/>
        <v>0.30645161290322581</v>
      </c>
      <c r="T90" s="3"/>
      <c r="U90" s="328"/>
      <c r="V90" s="3">
        <v>17</v>
      </c>
      <c r="W90" s="328">
        <f t="shared" si="14"/>
        <v>3.25</v>
      </c>
      <c r="X90" s="3"/>
      <c r="Y90" s="328"/>
      <c r="Z90" s="3">
        <v>863</v>
      </c>
      <c r="AA90" s="328">
        <f t="shared" ref="AA90:AA100" si="16">(Z90-Z78)/Z78</f>
        <v>-0.48965109402720286</v>
      </c>
      <c r="AB90" s="3">
        <v>7</v>
      </c>
      <c r="AC90" s="328">
        <f t="shared" si="12"/>
        <v>2.5</v>
      </c>
      <c r="AD90" s="3">
        <v>62</v>
      </c>
      <c r="AE90" s="328">
        <f t="shared" si="8"/>
        <v>0.9375</v>
      </c>
      <c r="AF90" s="3"/>
      <c r="AG90" s="328"/>
    </row>
    <row r="91" spans="1:33" s="99" customFormat="1" ht="13.5" customHeight="1">
      <c r="A91" s="361"/>
      <c r="B91" s="10" t="s">
        <v>12</v>
      </c>
      <c r="C91" s="340">
        <v>868694</v>
      </c>
      <c r="D91" s="328">
        <f t="shared" si="15"/>
        <v>-8.5763298726037565E-2</v>
      </c>
      <c r="E91" s="110"/>
      <c r="F91" s="340">
        <v>10006</v>
      </c>
      <c r="G91" s="86">
        <f t="shared" si="13"/>
        <v>0.10882092198581561</v>
      </c>
      <c r="H91" s="3">
        <v>5170</v>
      </c>
      <c r="I91" s="328">
        <f t="shared" si="9"/>
        <v>0.59567901234567899</v>
      </c>
      <c r="J91" s="363"/>
      <c r="K91" s="445"/>
      <c r="L91" s="3">
        <v>361</v>
      </c>
      <c r="M91" s="328"/>
      <c r="N91" s="363"/>
      <c r="O91" s="370"/>
      <c r="P91" s="3"/>
      <c r="Q91" s="328"/>
      <c r="R91" s="3">
        <v>506</v>
      </c>
      <c r="S91" s="328">
        <f t="shared" si="10"/>
        <v>4.1152263374485597E-2</v>
      </c>
      <c r="T91" s="3"/>
      <c r="U91" s="328"/>
      <c r="V91" s="3">
        <v>47</v>
      </c>
      <c r="W91" s="328">
        <f t="shared" si="14"/>
        <v>14.666666666666666</v>
      </c>
      <c r="X91" s="3"/>
      <c r="Y91" s="328"/>
      <c r="Z91" s="3">
        <v>1110</v>
      </c>
      <c r="AA91" s="328">
        <f t="shared" si="16"/>
        <v>-0.36788154897494307</v>
      </c>
      <c r="AB91" s="3">
        <v>5</v>
      </c>
      <c r="AC91" s="328">
        <f t="shared" si="12"/>
        <v>0.25</v>
      </c>
      <c r="AD91" s="3">
        <v>141</v>
      </c>
      <c r="AE91" s="328">
        <f t="shared" si="8"/>
        <v>0.95833333333333326</v>
      </c>
      <c r="AF91" s="3"/>
      <c r="AG91" s="328"/>
    </row>
    <row r="92" spans="1:33" s="99" customFormat="1" ht="13.5" customHeight="1">
      <c r="A92" s="361"/>
      <c r="B92" s="10" t="s">
        <v>13</v>
      </c>
      <c r="C92" s="340">
        <v>867487</v>
      </c>
      <c r="D92" s="328">
        <f t="shared" si="15"/>
        <v>-7.310258317092351E-2</v>
      </c>
      <c r="E92" s="110"/>
      <c r="F92" s="340">
        <v>11773</v>
      </c>
      <c r="G92" s="86">
        <f t="shared" si="13"/>
        <v>8.7474598189543729E-2</v>
      </c>
      <c r="H92" s="3">
        <v>6984</v>
      </c>
      <c r="I92" s="47">
        <f t="shared" si="9"/>
        <v>0.22827998593035526</v>
      </c>
      <c r="J92" s="442">
        <v>36000</v>
      </c>
      <c r="K92" s="445">
        <f>(J92-J80)/J80</f>
        <v>0.56521739130434778</v>
      </c>
      <c r="L92" s="3">
        <v>849</v>
      </c>
      <c r="M92" s="47"/>
      <c r="N92" s="363"/>
      <c r="O92" s="370"/>
      <c r="P92" s="3"/>
      <c r="Q92" s="328"/>
      <c r="R92" s="3">
        <v>665</v>
      </c>
      <c r="S92" s="47">
        <f t="shared" si="10"/>
        <v>0.3247011952191235</v>
      </c>
      <c r="T92" s="3"/>
      <c r="U92" s="47"/>
      <c r="V92" s="3">
        <v>28</v>
      </c>
      <c r="W92" s="328">
        <f t="shared" si="14"/>
        <v>4.5999999999999996</v>
      </c>
      <c r="X92" s="3"/>
      <c r="Y92" s="328"/>
      <c r="Z92" s="3">
        <v>1897</v>
      </c>
      <c r="AA92" s="47">
        <f t="shared" si="16"/>
        <v>0.92588832487309647</v>
      </c>
      <c r="AB92" s="3">
        <v>11</v>
      </c>
      <c r="AC92" s="47">
        <f t="shared" si="12"/>
        <v>2.6666666666666665</v>
      </c>
      <c r="AD92" s="36">
        <v>120</v>
      </c>
      <c r="AE92" s="328">
        <f t="shared" si="8"/>
        <v>0.57894736842105265</v>
      </c>
      <c r="AF92" s="3"/>
      <c r="AG92" s="328"/>
    </row>
    <row r="93" spans="1:33" s="99" customFormat="1" ht="13.5" customHeight="1">
      <c r="A93" s="361"/>
      <c r="B93" s="10" t="s">
        <v>14</v>
      </c>
      <c r="C93" s="340">
        <v>1014409</v>
      </c>
      <c r="D93" s="328">
        <f t="shared" si="15"/>
        <v>-9.1872066730805859E-3</v>
      </c>
      <c r="E93" s="110"/>
      <c r="F93" s="340">
        <v>17407</v>
      </c>
      <c r="G93" s="86">
        <f t="shared" si="13"/>
        <v>0.35368224589781483</v>
      </c>
      <c r="H93" s="3">
        <v>12617</v>
      </c>
      <c r="I93" s="328">
        <f t="shared" si="9"/>
        <v>0.43652510531708982</v>
      </c>
      <c r="J93" s="442"/>
      <c r="K93" s="445"/>
      <c r="L93" s="3">
        <v>2701</v>
      </c>
      <c r="M93" s="328"/>
      <c r="N93" s="363"/>
      <c r="O93" s="370"/>
      <c r="P93" s="3"/>
      <c r="Q93" s="328"/>
      <c r="R93" s="3">
        <v>954</v>
      </c>
      <c r="S93" s="328">
        <f t="shared" si="10"/>
        <v>8.9041095890410954E-2</v>
      </c>
      <c r="T93" s="3"/>
      <c r="U93" s="328"/>
      <c r="V93" s="3">
        <v>44</v>
      </c>
      <c r="W93" s="328">
        <f t="shared" si="14"/>
        <v>-0.82040816326530608</v>
      </c>
      <c r="X93" s="3"/>
      <c r="Y93" s="328"/>
      <c r="Z93" s="3">
        <v>3067</v>
      </c>
      <c r="AA93" s="328">
        <f t="shared" si="16"/>
        <v>-7.6482987052092749E-2</v>
      </c>
      <c r="AB93" s="3">
        <v>10</v>
      </c>
      <c r="AC93" s="328">
        <f t="shared" si="12"/>
        <v>-0.2857142857142857</v>
      </c>
      <c r="AD93" s="36">
        <v>118</v>
      </c>
      <c r="AE93" s="328">
        <f t="shared" si="8"/>
        <v>0</v>
      </c>
      <c r="AF93" s="3"/>
      <c r="AG93" s="328"/>
    </row>
    <row r="94" spans="1:33" s="99" customFormat="1" ht="13.5" customHeight="1">
      <c r="A94" s="361"/>
      <c r="B94" s="10" t="s">
        <v>15</v>
      </c>
      <c r="C94" s="340">
        <v>1053658</v>
      </c>
      <c r="D94" s="328">
        <f t="shared" si="15"/>
        <v>5.619603908191384E-2</v>
      </c>
      <c r="E94" s="110"/>
      <c r="F94" s="340">
        <v>15450</v>
      </c>
      <c r="G94" s="86">
        <f t="shared" si="13"/>
        <v>0.10649573873809359</v>
      </c>
      <c r="H94" s="3">
        <v>10408</v>
      </c>
      <c r="I94" s="47">
        <f t="shared" si="9"/>
        <v>0.29324055666003979</v>
      </c>
      <c r="J94" s="442"/>
      <c r="K94" s="445"/>
      <c r="L94" s="3">
        <v>1286</v>
      </c>
      <c r="M94" s="47"/>
      <c r="N94" s="363"/>
      <c r="O94" s="370"/>
      <c r="P94" s="3"/>
      <c r="Q94" s="328"/>
      <c r="R94" s="3">
        <v>1472</v>
      </c>
      <c r="S94" s="47">
        <f t="shared" si="10"/>
        <v>5.2932761087267528E-2</v>
      </c>
      <c r="T94" s="3"/>
      <c r="U94" s="47"/>
      <c r="V94" s="3">
        <v>78</v>
      </c>
      <c r="W94" s="328">
        <f t="shared" si="14"/>
        <v>2</v>
      </c>
      <c r="X94" s="3"/>
      <c r="Y94" s="328"/>
      <c r="Z94" s="3">
        <v>5341</v>
      </c>
      <c r="AA94" s="47">
        <f t="shared" si="16"/>
        <v>0.14319349315068494</v>
      </c>
      <c r="AB94" s="3">
        <v>8</v>
      </c>
      <c r="AC94" s="47">
        <f t="shared" si="12"/>
        <v>-0.2</v>
      </c>
      <c r="AD94" s="36">
        <v>181</v>
      </c>
      <c r="AE94" s="328">
        <f t="shared" si="8"/>
        <v>1.3205128205128207</v>
      </c>
      <c r="AF94" s="3"/>
      <c r="AG94" s="328"/>
    </row>
    <row r="95" spans="1:33" s="99" customFormat="1" ht="13.5" customHeight="1">
      <c r="A95" s="361"/>
      <c r="B95" s="10" t="s">
        <v>16</v>
      </c>
      <c r="C95" s="340">
        <v>1241629</v>
      </c>
      <c r="D95" s="328">
        <f t="shared" si="15"/>
        <v>1.4632396383822155E-2</v>
      </c>
      <c r="E95" s="110"/>
      <c r="F95" s="340">
        <v>22370</v>
      </c>
      <c r="G95" s="86">
        <f t="shared" si="13"/>
        <v>0.22080331805282682</v>
      </c>
      <c r="H95" s="3">
        <v>15892</v>
      </c>
      <c r="I95" s="328">
        <f t="shared" si="9"/>
        <v>0.36494030748088979</v>
      </c>
      <c r="J95" s="442">
        <v>63000</v>
      </c>
      <c r="K95" s="445">
        <f>(J95-J83)/J83</f>
        <v>0.36956521739130432</v>
      </c>
      <c r="L95" s="3">
        <v>1595</v>
      </c>
      <c r="M95" s="328"/>
      <c r="N95" s="363"/>
      <c r="O95" s="370"/>
      <c r="P95" s="3"/>
      <c r="Q95" s="328"/>
      <c r="R95" s="3">
        <v>2205</v>
      </c>
      <c r="S95" s="328">
        <f t="shared" si="10"/>
        <v>0.62610619469026552</v>
      </c>
      <c r="T95" s="3"/>
      <c r="U95" s="328"/>
      <c r="V95" s="3">
        <v>346</v>
      </c>
      <c r="W95" s="328">
        <f t="shared" si="14"/>
        <v>1.9075630252100841</v>
      </c>
      <c r="X95" s="3"/>
      <c r="Y95" s="328"/>
      <c r="Z95" s="3">
        <v>5038</v>
      </c>
      <c r="AA95" s="328">
        <f t="shared" si="16"/>
        <v>0.26519337016574585</v>
      </c>
      <c r="AB95" s="3">
        <v>5</v>
      </c>
      <c r="AC95" s="328">
        <f t="shared" si="12"/>
        <v>-0.16666666666666666</v>
      </c>
      <c r="AD95" s="340">
        <v>280</v>
      </c>
      <c r="AE95" s="328">
        <f t="shared" si="8"/>
        <v>1.978723404255319</v>
      </c>
      <c r="AF95" s="3">
        <v>6</v>
      </c>
      <c r="AG95" s="328"/>
    </row>
    <row r="96" spans="1:33" s="99" customFormat="1" ht="13.5" customHeight="1">
      <c r="A96" s="361"/>
      <c r="B96" s="10" t="s">
        <v>17</v>
      </c>
      <c r="C96" s="340">
        <v>1247222</v>
      </c>
      <c r="D96" s="328">
        <f t="shared" si="15"/>
        <v>9.2899650574310814E-3</v>
      </c>
      <c r="E96" s="110"/>
      <c r="F96" s="340">
        <v>17949</v>
      </c>
      <c r="G96" s="86">
        <f t="shared" si="13"/>
        <v>0.20795477488390879</v>
      </c>
      <c r="H96" s="3">
        <v>15526</v>
      </c>
      <c r="I96" s="47">
        <f t="shared" si="9"/>
        <v>0.37641843971631206</v>
      </c>
      <c r="J96" s="442"/>
      <c r="K96" s="445"/>
      <c r="L96" s="3">
        <v>1756</v>
      </c>
      <c r="M96" s="47"/>
      <c r="N96" s="363"/>
      <c r="O96" s="370"/>
      <c r="P96" s="3"/>
      <c r="Q96" s="328"/>
      <c r="R96" s="3">
        <v>2387</v>
      </c>
      <c r="S96" s="47">
        <f t="shared" si="10"/>
        <v>0.87509819324430482</v>
      </c>
      <c r="T96" s="3"/>
      <c r="U96" s="47"/>
      <c r="V96" s="3">
        <v>176</v>
      </c>
      <c r="W96" s="328">
        <f t="shared" si="14"/>
        <v>0.67619047619047623</v>
      </c>
      <c r="X96" s="3"/>
      <c r="Y96" s="328"/>
      <c r="Z96" s="3">
        <v>4294</v>
      </c>
      <c r="AA96" s="47">
        <f t="shared" si="16"/>
        <v>8.4343434343434345E-2</v>
      </c>
      <c r="AB96" s="3">
        <v>13</v>
      </c>
      <c r="AC96" s="47">
        <f t="shared" si="12"/>
        <v>-7.1428571428571425E-2</v>
      </c>
      <c r="AD96" s="340">
        <v>96</v>
      </c>
      <c r="AE96" s="328">
        <f t="shared" si="8"/>
        <v>0.10344827586206895</v>
      </c>
      <c r="AF96" s="3">
        <v>4</v>
      </c>
      <c r="AG96" s="328"/>
    </row>
    <row r="97" spans="1:33" s="99" customFormat="1" ht="13.5" customHeight="1">
      <c r="A97" s="361"/>
      <c r="B97" s="10" t="s">
        <v>18</v>
      </c>
      <c r="C97" s="340">
        <v>1013507</v>
      </c>
      <c r="D97" s="328">
        <f t="shared" si="15"/>
        <v>3.7902604126053798E-4</v>
      </c>
      <c r="E97" s="110"/>
      <c r="F97" s="340">
        <v>17963</v>
      </c>
      <c r="G97" s="86">
        <f t="shared" si="13"/>
        <v>0.19015437620088793</v>
      </c>
      <c r="H97" s="3">
        <v>10853</v>
      </c>
      <c r="I97" s="47">
        <f t="shared" si="9"/>
        <v>0.36275740833751885</v>
      </c>
      <c r="J97" s="442"/>
      <c r="K97" s="445"/>
      <c r="L97" s="3">
        <v>1206</v>
      </c>
      <c r="M97" s="47"/>
      <c r="N97" s="363"/>
      <c r="O97" s="370"/>
      <c r="P97" s="3"/>
      <c r="Q97" s="328"/>
      <c r="R97" s="3">
        <v>1255</v>
      </c>
      <c r="S97" s="47">
        <f t="shared" si="10"/>
        <v>9.8949211908931703E-2</v>
      </c>
      <c r="T97" s="3"/>
      <c r="U97" s="47"/>
      <c r="V97" s="3">
        <v>68</v>
      </c>
      <c r="W97" s="328">
        <f t="shared" ref="W97:W124" si="17">(V97-V85)/V85</f>
        <v>0.58139534883720934</v>
      </c>
      <c r="X97" s="3"/>
      <c r="Y97" s="328"/>
      <c r="Z97" s="3">
        <v>2435</v>
      </c>
      <c r="AA97" s="47">
        <f t="shared" si="16"/>
        <v>6.6579062636881292E-2</v>
      </c>
      <c r="AB97" s="3">
        <v>2</v>
      </c>
      <c r="AC97" s="47">
        <f t="shared" si="12"/>
        <v>0</v>
      </c>
      <c r="AD97" s="340">
        <v>101</v>
      </c>
      <c r="AE97" s="328">
        <f t="shared" si="8"/>
        <v>0.24691358024691357</v>
      </c>
      <c r="AF97" s="3">
        <v>35</v>
      </c>
      <c r="AG97" s="328"/>
    </row>
    <row r="98" spans="1:33" s="99" customFormat="1" ht="13.5" customHeight="1">
      <c r="A98" s="361"/>
      <c r="B98" s="10" t="s">
        <v>19</v>
      </c>
      <c r="C98" s="340">
        <v>1032589</v>
      </c>
      <c r="D98" s="328">
        <f t="shared" si="15"/>
        <v>-2.178136969119376E-2</v>
      </c>
      <c r="E98" s="110"/>
      <c r="F98" s="340">
        <v>14826</v>
      </c>
      <c r="G98" s="86">
        <f t="shared" si="13"/>
        <v>0.13967253439926197</v>
      </c>
      <c r="H98" s="3">
        <v>10060</v>
      </c>
      <c r="I98" s="328">
        <f t="shared" si="9"/>
        <v>0.52609223300970875</v>
      </c>
      <c r="J98" s="442">
        <v>18000</v>
      </c>
      <c r="K98" s="445">
        <f>(J98-J86)/J86</f>
        <v>-0.28000000000000003</v>
      </c>
      <c r="L98" s="3">
        <v>1077</v>
      </c>
      <c r="M98" s="328"/>
      <c r="N98" s="363"/>
      <c r="O98" s="370"/>
      <c r="P98" s="3"/>
      <c r="Q98" s="328"/>
      <c r="R98" s="3">
        <v>765</v>
      </c>
      <c r="S98" s="328">
        <f t="shared" si="10"/>
        <v>0.1119186046511628</v>
      </c>
      <c r="T98" s="3"/>
      <c r="U98" s="328"/>
      <c r="V98" s="3">
        <v>55</v>
      </c>
      <c r="W98" s="328">
        <f t="shared" si="17"/>
        <v>-0.11290322580645161</v>
      </c>
      <c r="X98" s="3"/>
      <c r="Y98" s="328"/>
      <c r="Z98" s="3">
        <v>1718</v>
      </c>
      <c r="AA98" s="328">
        <f t="shared" si="16"/>
        <v>0.46337308347529815</v>
      </c>
      <c r="AB98" s="3">
        <v>7</v>
      </c>
      <c r="AC98" s="328">
        <f t="shared" si="12"/>
        <v>-0.125</v>
      </c>
      <c r="AD98" s="340">
        <v>104</v>
      </c>
      <c r="AE98" s="328">
        <f t="shared" si="8"/>
        <v>-0.25179856115107913</v>
      </c>
      <c r="AF98" s="3">
        <v>1</v>
      </c>
      <c r="AG98" s="328"/>
    </row>
    <row r="99" spans="1:33" s="99" customFormat="1" ht="13.5" customHeight="1">
      <c r="A99" s="361"/>
      <c r="B99" s="10" t="s">
        <v>20</v>
      </c>
      <c r="C99" s="340">
        <v>974255</v>
      </c>
      <c r="D99" s="328">
        <f t="shared" si="15"/>
        <v>-3.0497501248878001E-2</v>
      </c>
      <c r="E99" s="110"/>
      <c r="F99" s="340">
        <v>12521</v>
      </c>
      <c r="G99" s="86">
        <f t="shared" si="13"/>
        <v>0.2359095844437864</v>
      </c>
      <c r="H99" s="3">
        <v>5491</v>
      </c>
      <c r="I99" s="328">
        <f t="shared" si="9"/>
        <v>0.49211956521739131</v>
      </c>
      <c r="J99" s="442"/>
      <c r="K99" s="445"/>
      <c r="L99" s="3">
        <v>311</v>
      </c>
      <c r="M99" s="328"/>
      <c r="N99" s="363"/>
      <c r="O99" s="370"/>
      <c r="P99" s="3"/>
      <c r="Q99" s="328"/>
      <c r="R99" s="3">
        <v>647</v>
      </c>
      <c r="S99" s="328">
        <f t="shared" si="10"/>
        <v>-1.5432098765432098E-3</v>
      </c>
      <c r="T99" s="3"/>
      <c r="U99" s="328"/>
      <c r="V99" s="3">
        <v>187</v>
      </c>
      <c r="W99" s="328">
        <f t="shared" si="17"/>
        <v>4.84375</v>
      </c>
      <c r="X99" s="3"/>
      <c r="Y99" s="328"/>
      <c r="Z99" s="3">
        <v>1496</v>
      </c>
      <c r="AA99" s="328">
        <f t="shared" si="16"/>
        <v>0.60171306209850106</v>
      </c>
      <c r="AB99" s="3">
        <v>8</v>
      </c>
      <c r="AC99" s="328">
        <f t="shared" si="12"/>
        <v>1</v>
      </c>
      <c r="AD99" s="340">
        <v>94</v>
      </c>
      <c r="AE99" s="328">
        <f t="shared" si="8"/>
        <v>0.84313725490196068</v>
      </c>
      <c r="AF99" s="3">
        <v>2</v>
      </c>
      <c r="AG99" s="328"/>
    </row>
    <row r="100" spans="1:33" s="99" customFormat="1" ht="13.5" customHeight="1">
      <c r="A100" s="362"/>
      <c r="B100" s="29" t="s">
        <v>21</v>
      </c>
      <c r="C100" s="340">
        <v>1020648</v>
      </c>
      <c r="D100" s="334">
        <f t="shared" si="15"/>
        <v>-7.6363679084575709E-4</v>
      </c>
      <c r="E100" s="110"/>
      <c r="F100" s="340">
        <v>10715</v>
      </c>
      <c r="G100" s="88">
        <f t="shared" si="13"/>
        <v>0.33022967101179401</v>
      </c>
      <c r="H100" s="3">
        <v>5338</v>
      </c>
      <c r="I100" s="328">
        <f t="shared" si="9"/>
        <v>0.13309276162173636</v>
      </c>
      <c r="J100" s="443"/>
      <c r="K100" s="460"/>
      <c r="L100" s="341">
        <v>104</v>
      </c>
      <c r="M100" s="328"/>
      <c r="N100" s="375"/>
      <c r="O100" s="371"/>
      <c r="P100" s="3"/>
      <c r="Q100" s="328"/>
      <c r="R100" s="3">
        <v>512</v>
      </c>
      <c r="S100" s="328">
        <f t="shared" si="10"/>
        <v>0.19069767441860466</v>
      </c>
      <c r="T100" s="3"/>
      <c r="U100" s="328"/>
      <c r="V100" s="3">
        <v>5</v>
      </c>
      <c r="W100" s="334">
        <f t="shared" si="17"/>
        <v>-0.83333333333333337</v>
      </c>
      <c r="X100" s="3"/>
      <c r="Y100" s="328"/>
      <c r="Z100" s="3">
        <v>1023</v>
      </c>
      <c r="AA100" s="328">
        <f t="shared" si="16"/>
        <v>0.21496437054631828</v>
      </c>
      <c r="AB100" s="3">
        <v>5</v>
      </c>
      <c r="AC100" s="328">
        <f t="shared" si="12"/>
        <v>4</v>
      </c>
      <c r="AD100" s="340">
        <v>49</v>
      </c>
      <c r="AE100" s="334">
        <f t="shared" si="8"/>
        <v>-0.38749999999999996</v>
      </c>
      <c r="AF100" s="3">
        <v>2</v>
      </c>
      <c r="AG100" s="328"/>
    </row>
    <row r="101" spans="1:33" s="99" customFormat="1" ht="13.5" customHeight="1">
      <c r="A101" s="360" t="s">
        <v>323</v>
      </c>
      <c r="B101" s="2" t="s">
        <v>309</v>
      </c>
      <c r="C101" s="17">
        <v>1200782</v>
      </c>
      <c r="D101" s="328">
        <f t="shared" si="15"/>
        <v>-5.3016268837632601E-2</v>
      </c>
      <c r="E101" s="110"/>
      <c r="F101" s="17">
        <v>13862</v>
      </c>
      <c r="G101" s="86">
        <f>(F101/F89-1)</f>
        <v>0.30294200582761532</v>
      </c>
      <c r="H101" s="21">
        <v>6603</v>
      </c>
      <c r="I101" s="330">
        <f t="shared" si="9"/>
        <v>0.36341110881684907</v>
      </c>
      <c r="J101" s="446">
        <v>29383</v>
      </c>
      <c r="K101" s="444">
        <f>(J101-J89)/J89</f>
        <v>0.22429166666666667</v>
      </c>
      <c r="L101" s="50">
        <v>228</v>
      </c>
      <c r="M101" s="22"/>
      <c r="N101" s="374">
        <v>94922</v>
      </c>
      <c r="O101" s="369">
        <f>(N101-N89)/N89</f>
        <v>3.9273005967044396E-2</v>
      </c>
      <c r="P101" s="16"/>
      <c r="Q101" s="330"/>
      <c r="R101" s="21">
        <v>692</v>
      </c>
      <c r="S101" s="330">
        <f t="shared" si="10"/>
        <v>0.16891891891891891</v>
      </c>
      <c r="T101" s="364">
        <v>13638</v>
      </c>
      <c r="U101" s="376"/>
      <c r="V101" s="16">
        <v>7</v>
      </c>
      <c r="W101" s="328">
        <f t="shared" si="17"/>
        <v>-0.63157894736842102</v>
      </c>
      <c r="X101" s="16"/>
      <c r="Y101" s="330"/>
      <c r="Z101" s="16">
        <v>1182</v>
      </c>
      <c r="AA101" s="330">
        <f>(Z101-Z89)/Z89</f>
        <v>0.37282229965156793</v>
      </c>
      <c r="AB101" s="21">
        <v>2</v>
      </c>
      <c r="AC101" s="330">
        <f t="shared" si="12"/>
        <v>-0.66666666666666663</v>
      </c>
      <c r="AD101" s="17">
        <v>83</v>
      </c>
      <c r="AE101" s="330">
        <f t="shared" si="8"/>
        <v>0.13698630136986312</v>
      </c>
      <c r="AF101" s="16">
        <v>5</v>
      </c>
      <c r="AG101" s="330"/>
    </row>
    <row r="102" spans="1:33" s="99" customFormat="1" ht="13.5" customHeight="1">
      <c r="A102" s="361"/>
      <c r="B102" s="10" t="s">
        <v>310</v>
      </c>
      <c r="C102" s="340">
        <v>1150334</v>
      </c>
      <c r="D102" s="328">
        <f t="shared" si="15"/>
        <v>5.3778393372101121E-2</v>
      </c>
      <c r="E102" s="110"/>
      <c r="F102" s="340">
        <v>14787</v>
      </c>
      <c r="G102" s="86">
        <f t="shared" ref="G102:G113" si="18">(F102/F90-1)</f>
        <v>0.31475060016004264</v>
      </c>
      <c r="H102" s="349">
        <v>4160</v>
      </c>
      <c r="I102" s="328">
        <f t="shared" si="9"/>
        <v>0.30941139439723009</v>
      </c>
      <c r="J102" s="442"/>
      <c r="K102" s="445"/>
      <c r="L102" s="3">
        <v>86</v>
      </c>
      <c r="M102" s="350"/>
      <c r="N102" s="363"/>
      <c r="O102" s="370"/>
      <c r="P102" s="3"/>
      <c r="Q102" s="328"/>
      <c r="R102" s="349">
        <v>638</v>
      </c>
      <c r="S102" s="328">
        <f t="shared" si="10"/>
        <v>0.31275720164609055</v>
      </c>
      <c r="T102" s="358"/>
      <c r="U102" s="390"/>
      <c r="V102" s="3">
        <v>6</v>
      </c>
      <c r="W102" s="328">
        <f t="shared" si="17"/>
        <v>-0.6470588235294118</v>
      </c>
      <c r="X102" s="3"/>
      <c r="Y102" s="328"/>
      <c r="Z102" s="3">
        <v>704</v>
      </c>
      <c r="AA102" s="328">
        <f t="shared" ref="AA102:AA124" si="19">(Z102-Z90)/Z90</f>
        <v>-0.18424101969872539</v>
      </c>
      <c r="AB102" s="349">
        <v>12</v>
      </c>
      <c r="AC102" s="328">
        <f t="shared" si="12"/>
        <v>0.7142857142857143</v>
      </c>
      <c r="AD102" s="3">
        <v>81</v>
      </c>
      <c r="AE102" s="328">
        <f t="shared" si="8"/>
        <v>0.30645161290322576</v>
      </c>
      <c r="AF102" s="3">
        <v>0</v>
      </c>
      <c r="AG102" s="328"/>
    </row>
    <row r="103" spans="1:33" s="99" customFormat="1" ht="13.5" customHeight="1">
      <c r="A103" s="361"/>
      <c r="B103" s="10" t="s">
        <v>12</v>
      </c>
      <c r="C103" s="340">
        <v>1018952</v>
      </c>
      <c r="D103" s="328">
        <f t="shared" si="15"/>
        <v>0.17296999864163906</v>
      </c>
      <c r="E103" s="110"/>
      <c r="F103" s="340">
        <v>13025</v>
      </c>
      <c r="G103" s="86">
        <f t="shared" si="18"/>
        <v>0.30171896861882863</v>
      </c>
      <c r="H103" s="349">
        <v>6887</v>
      </c>
      <c r="I103" s="328">
        <f t="shared" si="9"/>
        <v>0.33210831721470019</v>
      </c>
      <c r="J103" s="442"/>
      <c r="K103" s="445"/>
      <c r="L103" s="50">
        <v>455</v>
      </c>
      <c r="M103" s="350"/>
      <c r="N103" s="363"/>
      <c r="O103" s="370"/>
      <c r="P103" s="3"/>
      <c r="Q103" s="328"/>
      <c r="R103" s="349">
        <v>661</v>
      </c>
      <c r="S103" s="328">
        <f t="shared" si="10"/>
        <v>0.30632411067193677</v>
      </c>
      <c r="T103" s="358"/>
      <c r="U103" s="390"/>
      <c r="V103" s="3">
        <v>22</v>
      </c>
      <c r="W103" s="328">
        <f t="shared" si="17"/>
        <v>-0.53191489361702127</v>
      </c>
      <c r="X103" s="3"/>
      <c r="Y103" s="328"/>
      <c r="Z103" s="3">
        <v>710</v>
      </c>
      <c r="AA103" s="328">
        <f t="shared" si="19"/>
        <v>-0.36036036036036034</v>
      </c>
      <c r="AB103" s="349">
        <v>1</v>
      </c>
      <c r="AC103" s="328">
        <f t="shared" si="12"/>
        <v>-0.8</v>
      </c>
      <c r="AD103" s="3">
        <v>204</v>
      </c>
      <c r="AE103" s="328">
        <f t="shared" si="8"/>
        <v>0.44680851063829796</v>
      </c>
      <c r="AF103" s="3">
        <v>2</v>
      </c>
      <c r="AG103" s="328"/>
    </row>
    <row r="104" spans="1:33" s="99" customFormat="1" ht="13.5" customHeight="1">
      <c r="A104" s="361"/>
      <c r="B104" s="46" t="s">
        <v>13</v>
      </c>
      <c r="C104" s="343">
        <v>1018645</v>
      </c>
      <c r="D104" s="47">
        <f t="shared" si="15"/>
        <v>0.17424814435259547</v>
      </c>
      <c r="E104" s="110"/>
      <c r="F104" s="343">
        <v>14598</v>
      </c>
      <c r="G104" s="86">
        <f t="shared" si="18"/>
        <v>0.23995583113904706</v>
      </c>
      <c r="H104" s="349">
        <v>11185</v>
      </c>
      <c r="I104" s="47">
        <f t="shared" si="9"/>
        <v>0.6015177548682703</v>
      </c>
      <c r="J104" s="442">
        <v>39062</v>
      </c>
      <c r="K104" s="445">
        <f>(J104-J92)/J92</f>
        <v>8.5055555555555551E-2</v>
      </c>
      <c r="L104" s="50">
        <v>1364</v>
      </c>
      <c r="M104" s="47"/>
      <c r="N104" s="363"/>
      <c r="O104" s="370"/>
      <c r="P104" s="50"/>
      <c r="Q104" s="328"/>
      <c r="R104" s="349">
        <v>689</v>
      </c>
      <c r="S104" s="47">
        <f t="shared" si="10"/>
        <v>3.6090225563909777E-2</v>
      </c>
      <c r="T104" s="358"/>
      <c r="U104" s="390"/>
      <c r="V104" s="50">
        <v>225</v>
      </c>
      <c r="W104" s="47">
        <f t="shared" si="17"/>
        <v>7.0357142857142856</v>
      </c>
      <c r="X104" s="50"/>
      <c r="Y104" s="328"/>
      <c r="Z104" s="50">
        <v>1168</v>
      </c>
      <c r="AA104" s="47">
        <f t="shared" si="19"/>
        <v>-0.38429098576700055</v>
      </c>
      <c r="AB104" s="349">
        <v>16</v>
      </c>
      <c r="AC104" s="47">
        <f t="shared" si="12"/>
        <v>0.45454545454545453</v>
      </c>
      <c r="AD104" s="48">
        <v>155</v>
      </c>
      <c r="AE104" s="328">
        <f t="shared" si="8"/>
        <v>0.29166666666666674</v>
      </c>
      <c r="AF104" s="50">
        <v>1</v>
      </c>
      <c r="AG104" s="328"/>
    </row>
    <row r="105" spans="1:33" s="99" customFormat="1" ht="13.5" customHeight="1">
      <c r="A105" s="361"/>
      <c r="B105" s="10" t="s">
        <v>14</v>
      </c>
      <c r="C105" s="340">
        <v>1096950</v>
      </c>
      <c r="D105" s="328">
        <f t="shared" si="15"/>
        <v>8.1368560413008953E-2</v>
      </c>
      <c r="E105" s="110"/>
      <c r="F105" s="340">
        <v>19803</v>
      </c>
      <c r="G105" s="86">
        <f t="shared" si="18"/>
        <v>0.13764577468834371</v>
      </c>
      <c r="H105" s="349">
        <v>14826</v>
      </c>
      <c r="I105" s="328">
        <f t="shared" si="9"/>
        <v>0.17508123959736863</v>
      </c>
      <c r="J105" s="442"/>
      <c r="K105" s="445"/>
      <c r="L105" s="3">
        <v>3264</v>
      </c>
      <c r="M105" s="328"/>
      <c r="N105" s="363"/>
      <c r="O105" s="370"/>
      <c r="P105" s="3"/>
      <c r="Q105" s="328"/>
      <c r="R105" s="349">
        <v>1007</v>
      </c>
      <c r="S105" s="328">
        <f t="shared" si="10"/>
        <v>5.5555555555555552E-2</v>
      </c>
      <c r="T105" s="358"/>
      <c r="U105" s="390"/>
      <c r="V105" s="3">
        <v>80</v>
      </c>
      <c r="W105" s="328">
        <f t="shared" si="17"/>
        <v>0.81818181818181823</v>
      </c>
      <c r="X105" s="3"/>
      <c r="Y105" s="328"/>
      <c r="Z105" s="3">
        <v>2887</v>
      </c>
      <c r="AA105" s="328">
        <f t="shared" si="19"/>
        <v>-5.8689272905119008E-2</v>
      </c>
      <c r="AB105" s="349">
        <v>7</v>
      </c>
      <c r="AC105" s="328">
        <f t="shared" si="12"/>
        <v>-0.3</v>
      </c>
      <c r="AD105" s="36">
        <v>204</v>
      </c>
      <c r="AE105" s="328">
        <f t="shared" si="8"/>
        <v>0.72881355932203395</v>
      </c>
      <c r="AF105" s="3">
        <v>3</v>
      </c>
      <c r="AG105" s="328"/>
    </row>
    <row r="106" spans="1:33" s="99" customFormat="1" ht="13.5" customHeight="1">
      <c r="A106" s="361"/>
      <c r="B106" s="46" t="s">
        <v>15</v>
      </c>
      <c r="C106" s="343">
        <v>1109273</v>
      </c>
      <c r="D106" s="47">
        <f t="shared" si="15"/>
        <v>5.278278150974984E-2</v>
      </c>
      <c r="E106" s="110"/>
      <c r="F106" s="343">
        <v>19759</v>
      </c>
      <c r="G106" s="86">
        <f t="shared" si="18"/>
        <v>0.27889967637540458</v>
      </c>
      <c r="H106" s="349">
        <v>14013</v>
      </c>
      <c r="I106" s="47">
        <f t="shared" si="9"/>
        <v>0.34636817832436589</v>
      </c>
      <c r="J106" s="442"/>
      <c r="K106" s="445"/>
      <c r="L106" s="50">
        <v>2219</v>
      </c>
      <c r="M106" s="47"/>
      <c r="N106" s="363"/>
      <c r="O106" s="370"/>
      <c r="P106" s="50"/>
      <c r="Q106" s="328"/>
      <c r="R106" s="349">
        <v>1698</v>
      </c>
      <c r="S106" s="47">
        <f t="shared" si="10"/>
        <v>0.15353260869565216</v>
      </c>
      <c r="T106" s="358"/>
      <c r="U106" s="390"/>
      <c r="V106" s="50">
        <v>223</v>
      </c>
      <c r="W106" s="47">
        <f t="shared" si="17"/>
        <v>1.858974358974359</v>
      </c>
      <c r="X106" s="50"/>
      <c r="Y106" s="328"/>
      <c r="Z106" s="50">
        <v>5407</v>
      </c>
      <c r="AA106" s="47">
        <f t="shared" si="19"/>
        <v>1.2357236472570679E-2</v>
      </c>
      <c r="AB106" s="349">
        <v>9</v>
      </c>
      <c r="AC106" s="47">
        <f t="shared" si="12"/>
        <v>0.125</v>
      </c>
      <c r="AD106" s="48">
        <v>146</v>
      </c>
      <c r="AE106" s="328">
        <f t="shared" si="8"/>
        <v>-0.1933701657458563</v>
      </c>
      <c r="AF106" s="50">
        <v>1</v>
      </c>
      <c r="AG106" s="328"/>
    </row>
    <row r="107" spans="1:33" s="99" customFormat="1" ht="13.5" customHeight="1">
      <c r="A107" s="361"/>
      <c r="B107" s="10" t="s">
        <v>16</v>
      </c>
      <c r="C107" s="340">
        <v>1305418</v>
      </c>
      <c r="D107" s="47">
        <f t="shared" si="15"/>
        <v>5.137524977267767E-2</v>
      </c>
      <c r="E107" s="110"/>
      <c r="F107" s="340">
        <v>26902</v>
      </c>
      <c r="G107" s="86">
        <f t="shared" si="18"/>
        <v>0.20259275815824762</v>
      </c>
      <c r="H107" s="349">
        <v>19410</v>
      </c>
      <c r="I107" s="328">
        <f t="shared" si="9"/>
        <v>0.22136924238610622</v>
      </c>
      <c r="J107" s="442">
        <v>53999</v>
      </c>
      <c r="K107" s="445">
        <f>(J107-J95)/J95</f>
        <v>-0.14287301587301587</v>
      </c>
      <c r="L107" s="3">
        <v>1601</v>
      </c>
      <c r="M107" s="328"/>
      <c r="N107" s="363"/>
      <c r="O107" s="370"/>
      <c r="P107" s="3"/>
      <c r="Q107" s="328"/>
      <c r="R107" s="349">
        <v>1842</v>
      </c>
      <c r="S107" s="328">
        <f t="shared" si="10"/>
        <v>-0.16462585034013605</v>
      </c>
      <c r="T107" s="358">
        <v>8218</v>
      </c>
      <c r="U107" s="377"/>
      <c r="V107" s="3">
        <v>197</v>
      </c>
      <c r="W107" s="47">
        <f t="shared" si="17"/>
        <v>-0.430635838150289</v>
      </c>
      <c r="X107" s="3"/>
      <c r="Y107" s="328"/>
      <c r="Z107" s="3">
        <v>4703</v>
      </c>
      <c r="AA107" s="328">
        <f t="shared" si="19"/>
        <v>-6.6494640730448584E-2</v>
      </c>
      <c r="AB107" s="349">
        <v>15</v>
      </c>
      <c r="AC107" s="328">
        <f t="shared" si="12"/>
        <v>2</v>
      </c>
      <c r="AD107" s="340">
        <v>221</v>
      </c>
      <c r="AE107" s="328">
        <f t="shared" si="8"/>
        <v>-0.21071428571428574</v>
      </c>
      <c r="AF107" s="3">
        <v>30</v>
      </c>
      <c r="AG107" s="47">
        <f t="shared" ref="AG107:AG112" si="20">(AF107-AF95)/AF95</f>
        <v>4</v>
      </c>
    </row>
    <row r="108" spans="1:33" s="99" customFormat="1" ht="13.5" customHeight="1">
      <c r="A108" s="361"/>
      <c r="B108" s="46" t="s">
        <v>17</v>
      </c>
      <c r="C108" s="343">
        <v>1334651</v>
      </c>
      <c r="D108" s="47">
        <f t="shared" si="15"/>
        <v>7.0098987990911008E-2</v>
      </c>
      <c r="E108" s="110"/>
      <c r="F108" s="343">
        <v>23714</v>
      </c>
      <c r="G108" s="86">
        <f t="shared" si="18"/>
        <v>0.32118780990584428</v>
      </c>
      <c r="H108" s="349">
        <v>18231</v>
      </c>
      <c r="I108" s="47">
        <f t="shared" si="9"/>
        <v>0.17422388251964446</v>
      </c>
      <c r="J108" s="442"/>
      <c r="K108" s="445"/>
      <c r="L108" s="50">
        <v>2191</v>
      </c>
      <c r="M108" s="47"/>
      <c r="N108" s="363"/>
      <c r="O108" s="370"/>
      <c r="P108" s="50"/>
      <c r="Q108" s="328"/>
      <c r="R108" s="349">
        <v>2585</v>
      </c>
      <c r="S108" s="47">
        <f t="shared" si="10"/>
        <v>8.294930875576037E-2</v>
      </c>
      <c r="T108" s="358"/>
      <c r="U108" s="377"/>
      <c r="V108" s="50">
        <v>140</v>
      </c>
      <c r="W108" s="47">
        <f t="shared" si="17"/>
        <v>-0.20454545454545456</v>
      </c>
      <c r="X108" s="50"/>
      <c r="Y108" s="328"/>
      <c r="Z108" s="50">
        <v>3588</v>
      </c>
      <c r="AA108" s="47">
        <f t="shared" si="19"/>
        <v>-0.16441546343735444</v>
      </c>
      <c r="AB108" s="349">
        <v>6</v>
      </c>
      <c r="AC108" s="47">
        <f t="shared" si="12"/>
        <v>-0.53846153846153844</v>
      </c>
      <c r="AD108" s="343">
        <v>161</v>
      </c>
      <c r="AE108" s="328">
        <f t="shared" si="8"/>
        <v>0.67708333333333326</v>
      </c>
      <c r="AF108" s="50">
        <v>3</v>
      </c>
      <c r="AG108" s="47">
        <f t="shared" si="20"/>
        <v>-0.25</v>
      </c>
    </row>
    <row r="109" spans="1:33" s="99" customFormat="1" ht="13.5" customHeight="1">
      <c r="A109" s="361"/>
      <c r="B109" s="46" t="s">
        <v>18</v>
      </c>
      <c r="C109" s="343">
        <v>1059709</v>
      </c>
      <c r="D109" s="47">
        <f t="shared" si="15"/>
        <v>4.5586266301071425E-2</v>
      </c>
      <c r="E109" s="110"/>
      <c r="F109" s="343">
        <v>19323</v>
      </c>
      <c r="G109" s="86">
        <f t="shared" si="18"/>
        <v>7.5711184100651252E-2</v>
      </c>
      <c r="H109" s="349">
        <v>10064</v>
      </c>
      <c r="I109" s="47">
        <f t="shared" si="9"/>
        <v>-7.2698792960471756E-2</v>
      </c>
      <c r="J109" s="442"/>
      <c r="K109" s="445"/>
      <c r="L109" s="50">
        <v>1602</v>
      </c>
      <c r="M109" s="47"/>
      <c r="N109" s="363"/>
      <c r="O109" s="370"/>
      <c r="P109" s="50"/>
      <c r="Q109" s="328"/>
      <c r="R109" s="349">
        <v>1204</v>
      </c>
      <c r="S109" s="47">
        <f t="shared" si="10"/>
        <v>-4.0637450199203187E-2</v>
      </c>
      <c r="T109" s="358"/>
      <c r="U109" s="377"/>
      <c r="V109" s="50">
        <v>86</v>
      </c>
      <c r="W109" s="47">
        <f t="shared" si="17"/>
        <v>0.26470588235294118</v>
      </c>
      <c r="X109" s="50"/>
      <c r="Y109" s="328"/>
      <c r="Z109" s="50">
        <v>3050</v>
      </c>
      <c r="AA109" s="47">
        <f t="shared" si="19"/>
        <v>0.25256673511293637</v>
      </c>
      <c r="AB109" s="349">
        <v>4</v>
      </c>
      <c r="AC109" s="47">
        <f t="shared" si="12"/>
        <v>1</v>
      </c>
      <c r="AD109" s="343">
        <v>124</v>
      </c>
      <c r="AE109" s="328">
        <f t="shared" si="8"/>
        <v>0.2277227722772277</v>
      </c>
      <c r="AF109" s="50">
        <v>6</v>
      </c>
      <c r="AG109" s="47">
        <f t="shared" si="20"/>
        <v>-0.82857142857142863</v>
      </c>
    </row>
    <row r="110" spans="1:33" s="99" customFormat="1" ht="13.5" customHeight="1">
      <c r="A110" s="361"/>
      <c r="B110" s="10" t="s">
        <v>19</v>
      </c>
      <c r="C110" s="340">
        <v>1154742</v>
      </c>
      <c r="D110" s="47">
        <f t="shared" si="15"/>
        <v>0.11829779321685588</v>
      </c>
      <c r="E110" s="110"/>
      <c r="F110" s="340">
        <v>16732</v>
      </c>
      <c r="G110" s="86">
        <f t="shared" si="18"/>
        <v>0.128557938756239</v>
      </c>
      <c r="H110" s="349">
        <v>11494</v>
      </c>
      <c r="I110" s="328">
        <f t="shared" si="9"/>
        <v>0.14254473161033798</v>
      </c>
      <c r="J110" s="442">
        <v>46656</v>
      </c>
      <c r="K110" s="445">
        <f>(J110-J98)/J98</f>
        <v>1.5920000000000001</v>
      </c>
      <c r="L110" s="3">
        <v>2022</v>
      </c>
      <c r="M110" s="328"/>
      <c r="N110" s="363"/>
      <c r="O110" s="370"/>
      <c r="P110" s="3"/>
      <c r="Q110" s="328"/>
      <c r="R110" s="349">
        <v>912</v>
      </c>
      <c r="S110" s="328">
        <f t="shared" si="10"/>
        <v>0.19215686274509805</v>
      </c>
      <c r="T110" s="358">
        <v>5602</v>
      </c>
      <c r="U110" s="328"/>
      <c r="V110" s="3">
        <v>136</v>
      </c>
      <c r="W110" s="47">
        <f t="shared" si="17"/>
        <v>1.4727272727272727</v>
      </c>
      <c r="X110" s="3"/>
      <c r="Y110" s="328"/>
      <c r="Z110" s="3">
        <v>1769</v>
      </c>
      <c r="AA110" s="328">
        <f t="shared" si="19"/>
        <v>2.9685681024447033E-2</v>
      </c>
      <c r="AB110" s="349">
        <v>7</v>
      </c>
      <c r="AC110" s="328">
        <f t="shared" si="12"/>
        <v>0</v>
      </c>
      <c r="AD110" s="340">
        <v>166</v>
      </c>
      <c r="AE110" s="328">
        <f t="shared" si="8"/>
        <v>0.59615384615384626</v>
      </c>
      <c r="AF110" s="3">
        <v>7</v>
      </c>
      <c r="AG110" s="47">
        <f t="shared" si="20"/>
        <v>6</v>
      </c>
    </row>
    <row r="111" spans="1:33" s="99" customFormat="1" ht="13.5" customHeight="1">
      <c r="A111" s="361"/>
      <c r="B111" s="10" t="s">
        <v>20</v>
      </c>
      <c r="C111" s="340">
        <v>1117550</v>
      </c>
      <c r="D111" s="47">
        <f t="shared" si="15"/>
        <v>0.14708161620930865</v>
      </c>
      <c r="E111" s="110"/>
      <c r="F111" s="340">
        <v>13795</v>
      </c>
      <c r="G111" s="86">
        <f t="shared" si="18"/>
        <v>0.1017490615765515</v>
      </c>
      <c r="H111" s="349">
        <v>9411</v>
      </c>
      <c r="I111" s="328">
        <f t="shared" si="9"/>
        <v>0.71389546530686576</v>
      </c>
      <c r="J111" s="442"/>
      <c r="K111" s="445"/>
      <c r="L111" s="3">
        <v>870</v>
      </c>
      <c r="M111" s="328"/>
      <c r="N111" s="363"/>
      <c r="O111" s="370"/>
      <c r="P111" s="3"/>
      <c r="Q111" s="328"/>
      <c r="R111" s="349">
        <v>860</v>
      </c>
      <c r="S111" s="328">
        <f t="shared" si="10"/>
        <v>0.32921174652241114</v>
      </c>
      <c r="T111" s="358"/>
      <c r="U111" s="328"/>
      <c r="V111" s="3">
        <v>51</v>
      </c>
      <c r="W111" s="47">
        <f t="shared" si="17"/>
        <v>-0.72727272727272729</v>
      </c>
      <c r="X111" s="3"/>
      <c r="Y111" s="328"/>
      <c r="Z111" s="3">
        <v>1766</v>
      </c>
      <c r="AA111" s="328">
        <f t="shared" si="19"/>
        <v>0.18048128342245989</v>
      </c>
      <c r="AB111" s="349">
        <v>1</v>
      </c>
      <c r="AC111" s="328">
        <f t="shared" si="12"/>
        <v>-0.875</v>
      </c>
      <c r="AD111" s="340">
        <v>99</v>
      </c>
      <c r="AE111" s="328">
        <f t="shared" si="8"/>
        <v>5.3191489361702038E-2</v>
      </c>
      <c r="AF111" s="3">
        <v>5</v>
      </c>
      <c r="AG111" s="47">
        <f t="shared" si="20"/>
        <v>1.5</v>
      </c>
    </row>
    <row r="112" spans="1:33" s="99" customFormat="1" ht="13.5" customHeight="1">
      <c r="A112" s="362"/>
      <c r="B112" s="29" t="s">
        <v>21</v>
      </c>
      <c r="C112" s="340">
        <v>1169970</v>
      </c>
      <c r="D112" s="47">
        <f t="shared" si="15"/>
        <v>0.1463011733722106</v>
      </c>
      <c r="E112" s="110"/>
      <c r="F112" s="340">
        <v>11808</v>
      </c>
      <c r="G112" s="86">
        <f t="shared" si="18"/>
        <v>0.10200653289780681</v>
      </c>
      <c r="H112" s="33">
        <v>8572</v>
      </c>
      <c r="I112" s="328">
        <f t="shared" si="9"/>
        <v>0.60584488572499062</v>
      </c>
      <c r="J112" s="443"/>
      <c r="K112" s="460"/>
      <c r="L112" s="13">
        <v>427</v>
      </c>
      <c r="M112" s="334"/>
      <c r="N112" s="375"/>
      <c r="O112" s="371"/>
      <c r="P112" s="3"/>
      <c r="Q112" s="328"/>
      <c r="R112" s="33">
        <v>821</v>
      </c>
      <c r="S112" s="328">
        <f t="shared" si="10"/>
        <v>0.603515625</v>
      </c>
      <c r="T112" s="359"/>
      <c r="U112" s="334"/>
      <c r="V112" s="3">
        <v>6</v>
      </c>
      <c r="W112" s="47">
        <f t="shared" si="17"/>
        <v>0.2</v>
      </c>
      <c r="X112" s="3"/>
      <c r="Y112" s="328"/>
      <c r="Z112" s="3">
        <v>1018</v>
      </c>
      <c r="AA112" s="328">
        <f t="shared" si="19"/>
        <v>-4.8875855327468231E-3</v>
      </c>
      <c r="AB112" s="33">
        <v>3</v>
      </c>
      <c r="AC112" s="328">
        <f t="shared" si="12"/>
        <v>-0.4</v>
      </c>
      <c r="AD112" s="340">
        <v>118</v>
      </c>
      <c r="AE112" s="334">
        <f t="shared" si="8"/>
        <v>1.4081632653061225</v>
      </c>
      <c r="AF112" s="3">
        <v>1</v>
      </c>
      <c r="AG112" s="47">
        <f t="shared" si="20"/>
        <v>-0.5</v>
      </c>
    </row>
    <row r="113" spans="1:33" s="99" customFormat="1" ht="13.5">
      <c r="A113" s="360" t="s">
        <v>324</v>
      </c>
      <c r="B113" s="2" t="s">
        <v>309</v>
      </c>
      <c r="C113" s="17">
        <v>1425900</v>
      </c>
      <c r="D113" s="330">
        <f t="shared" si="15"/>
        <v>0.18747616136817508</v>
      </c>
      <c r="E113" s="110"/>
      <c r="F113" s="17">
        <v>16280</v>
      </c>
      <c r="G113" s="87">
        <f t="shared" si="18"/>
        <v>0.174433703650267</v>
      </c>
      <c r="H113" s="21">
        <v>8727</v>
      </c>
      <c r="I113" s="330">
        <f t="shared" si="9"/>
        <v>0.32167196728759656</v>
      </c>
      <c r="J113" s="446">
        <v>58322</v>
      </c>
      <c r="K113" s="444">
        <f>(J113-J101)/J101</f>
        <v>0.98488922165878234</v>
      </c>
      <c r="L113" s="349">
        <v>486</v>
      </c>
      <c r="M113" s="330">
        <f t="shared" ref="M113:M123" si="21">(L113/L101-1)</f>
        <v>1.1315789473684212</v>
      </c>
      <c r="N113" s="446">
        <v>15986</v>
      </c>
      <c r="O113" s="450">
        <v>0.13700000000000001</v>
      </c>
      <c r="P113" s="17">
        <v>5</v>
      </c>
      <c r="Q113" s="330"/>
      <c r="R113" s="21">
        <v>811</v>
      </c>
      <c r="S113" s="330">
        <f t="shared" si="10"/>
        <v>0.17196531791907516</v>
      </c>
      <c r="T113" s="364">
        <v>13731</v>
      </c>
      <c r="U113" s="369">
        <f>T113/T101-1</f>
        <v>6.819181698196175E-3</v>
      </c>
      <c r="V113" s="17">
        <v>15</v>
      </c>
      <c r="W113" s="330">
        <f t="shared" si="17"/>
        <v>1.1428571428571428</v>
      </c>
      <c r="X113" s="17">
        <v>0</v>
      </c>
      <c r="Y113" s="330"/>
      <c r="Z113" s="17">
        <v>1579</v>
      </c>
      <c r="AA113" s="330">
        <f>(Z113-Z101)/Z101</f>
        <v>0.33587140439932317</v>
      </c>
      <c r="AB113" s="21">
        <v>6</v>
      </c>
      <c r="AC113" s="330">
        <f t="shared" si="12"/>
        <v>2</v>
      </c>
      <c r="AD113" s="17">
        <v>88</v>
      </c>
      <c r="AE113" s="330">
        <f t="shared" si="8"/>
        <v>6.024096385542177E-2</v>
      </c>
      <c r="AF113" s="17">
        <v>1</v>
      </c>
      <c r="AG113" s="330">
        <f>(AF113-AF101)/AF101</f>
        <v>-0.8</v>
      </c>
    </row>
    <row r="114" spans="1:33" s="99" customFormat="1" ht="13.5">
      <c r="A114" s="361"/>
      <c r="B114" s="10" t="s">
        <v>310</v>
      </c>
      <c r="C114" s="340">
        <v>1184807</v>
      </c>
      <c r="D114" s="328">
        <f t="shared" si="15"/>
        <v>2.9967818042412029E-2</v>
      </c>
      <c r="E114" s="110"/>
      <c r="F114" s="340">
        <v>14067</v>
      </c>
      <c r="G114" s="86">
        <f t="shared" ref="G114:G120" si="22">(F114/F102-1)</f>
        <v>-4.8691418137553288E-2</v>
      </c>
      <c r="H114" s="349">
        <v>7489</v>
      </c>
      <c r="I114" s="328">
        <f t="shared" si="9"/>
        <v>0.8002403846153846</v>
      </c>
      <c r="J114" s="442"/>
      <c r="K114" s="445"/>
      <c r="L114" s="349">
        <v>529</v>
      </c>
      <c r="M114" s="328">
        <f t="shared" si="21"/>
        <v>5.1511627906976747</v>
      </c>
      <c r="N114" s="442"/>
      <c r="O114" s="451"/>
      <c r="P114" s="340">
        <v>84</v>
      </c>
      <c r="Q114" s="328"/>
      <c r="R114" s="349">
        <v>653</v>
      </c>
      <c r="S114" s="328">
        <f t="shared" si="10"/>
        <v>2.3510971786833857E-2</v>
      </c>
      <c r="T114" s="358"/>
      <c r="U114" s="370"/>
      <c r="V114" s="340">
        <v>5</v>
      </c>
      <c r="W114" s="328">
        <f t="shared" si="17"/>
        <v>-0.16666666666666666</v>
      </c>
      <c r="X114" s="340">
        <v>7</v>
      </c>
      <c r="Y114" s="328"/>
      <c r="Z114" s="340">
        <v>1843</v>
      </c>
      <c r="AA114" s="328">
        <f t="shared" si="19"/>
        <v>1.6178977272727273</v>
      </c>
      <c r="AB114" s="349">
        <v>1</v>
      </c>
      <c r="AC114" s="328">
        <f t="shared" si="12"/>
        <v>-0.91666666666666663</v>
      </c>
      <c r="AD114" s="340">
        <v>124</v>
      </c>
      <c r="AE114" s="328">
        <f t="shared" si="8"/>
        <v>0.53086419753086411</v>
      </c>
      <c r="AF114" s="340">
        <v>0</v>
      </c>
      <c r="AG114" s="89">
        <v>0</v>
      </c>
    </row>
    <row r="115" spans="1:33" s="99" customFormat="1" ht="13.5">
      <c r="A115" s="361"/>
      <c r="B115" s="10" t="s">
        <v>12</v>
      </c>
      <c r="C115" s="340">
        <v>1113946</v>
      </c>
      <c r="D115" s="328">
        <f t="shared" si="15"/>
        <v>9.322715888481499E-2</v>
      </c>
      <c r="E115" s="110"/>
      <c r="F115" s="340">
        <v>16246</v>
      </c>
      <c r="G115" s="86">
        <f t="shared" si="22"/>
        <v>0.24729366602687142</v>
      </c>
      <c r="H115" s="349">
        <v>11208</v>
      </c>
      <c r="I115" s="328">
        <f t="shared" si="9"/>
        <v>0.62741396834615948</v>
      </c>
      <c r="J115" s="442"/>
      <c r="K115" s="445"/>
      <c r="L115" s="349">
        <v>1204</v>
      </c>
      <c r="M115" s="328">
        <f t="shared" si="21"/>
        <v>1.6461538461538461</v>
      </c>
      <c r="N115" s="442"/>
      <c r="O115" s="451"/>
      <c r="P115" s="340">
        <v>139</v>
      </c>
      <c r="Q115" s="328"/>
      <c r="R115" s="349">
        <v>633</v>
      </c>
      <c r="S115" s="328">
        <f t="shared" si="10"/>
        <v>-4.2360060514372161E-2</v>
      </c>
      <c r="T115" s="358"/>
      <c r="U115" s="370"/>
      <c r="V115" s="340">
        <v>80</v>
      </c>
      <c r="W115" s="328">
        <f t="shared" si="17"/>
        <v>2.6363636363636362</v>
      </c>
      <c r="X115" s="340">
        <v>33</v>
      </c>
      <c r="Y115" s="328"/>
      <c r="Z115" s="340">
        <v>1060</v>
      </c>
      <c r="AA115" s="328">
        <f t="shared" si="19"/>
        <v>0.49295774647887325</v>
      </c>
      <c r="AB115" s="349">
        <v>9</v>
      </c>
      <c r="AC115" s="328">
        <f t="shared" si="12"/>
        <v>8</v>
      </c>
      <c r="AD115" s="340">
        <v>240</v>
      </c>
      <c r="AE115" s="328">
        <f t="shared" si="8"/>
        <v>0.17647058823529416</v>
      </c>
      <c r="AF115" s="340">
        <v>2</v>
      </c>
      <c r="AG115" s="328">
        <f>(AF115-AF103)/AF103</f>
        <v>0</v>
      </c>
    </row>
    <row r="116" spans="1:33" s="99" customFormat="1" ht="13.5">
      <c r="A116" s="361"/>
      <c r="B116" s="46" t="s">
        <v>13</v>
      </c>
      <c r="C116" s="340">
        <f>Asia!C116</f>
        <v>1097420</v>
      </c>
      <c r="D116" s="328">
        <f t="shared" si="15"/>
        <v>7.733312390479509E-2</v>
      </c>
      <c r="E116" s="110"/>
      <c r="F116" s="343">
        <v>18060</v>
      </c>
      <c r="G116" s="86">
        <f t="shared" si="22"/>
        <v>0.23715577476366634</v>
      </c>
      <c r="H116" s="349">
        <v>11948</v>
      </c>
      <c r="I116" s="47">
        <f t="shared" si="9"/>
        <v>6.8216361198033079E-2</v>
      </c>
      <c r="J116" s="442">
        <v>43957</v>
      </c>
      <c r="K116" s="445">
        <f>(J116-J104)/J104</f>
        <v>0.12531360401413139</v>
      </c>
      <c r="L116" s="343">
        <v>2476</v>
      </c>
      <c r="M116" s="328">
        <f t="shared" si="21"/>
        <v>0.81524926686217003</v>
      </c>
      <c r="N116" s="442">
        <v>30642</v>
      </c>
      <c r="O116" s="451"/>
      <c r="P116" s="343">
        <v>796</v>
      </c>
      <c r="Q116" s="328"/>
      <c r="R116" s="349">
        <v>754</v>
      </c>
      <c r="S116" s="47">
        <f t="shared" si="10"/>
        <v>9.4339622641509441E-2</v>
      </c>
      <c r="T116" s="358"/>
      <c r="U116" s="370"/>
      <c r="V116" s="343">
        <v>176</v>
      </c>
      <c r="W116" s="328">
        <f t="shared" si="17"/>
        <v>-0.21777777777777776</v>
      </c>
      <c r="X116" s="343">
        <v>189</v>
      </c>
      <c r="Y116" s="328"/>
      <c r="Z116" s="343">
        <v>1853</v>
      </c>
      <c r="AA116" s="47">
        <f t="shared" si="19"/>
        <v>0.58647260273972601</v>
      </c>
      <c r="AB116" s="349">
        <v>5</v>
      </c>
      <c r="AC116" s="47">
        <f t="shared" si="12"/>
        <v>-0.6875</v>
      </c>
      <c r="AD116" s="343">
        <v>130</v>
      </c>
      <c r="AE116" s="328">
        <f t="shared" si="8"/>
        <v>-0.16129032258064513</v>
      </c>
      <c r="AF116" s="343">
        <v>8</v>
      </c>
      <c r="AG116" s="328">
        <f>(AF116-AF104)/AF104</f>
        <v>7</v>
      </c>
    </row>
    <row r="117" spans="1:33" s="99" customFormat="1" ht="13.5">
      <c r="A117" s="361"/>
      <c r="B117" s="10" t="s">
        <v>14</v>
      </c>
      <c r="C117" s="340">
        <v>1185405</v>
      </c>
      <c r="D117" s="328">
        <f t="shared" si="15"/>
        <v>8.0637221386571853E-2</v>
      </c>
      <c r="E117" s="110"/>
      <c r="F117" s="340">
        <v>19010</v>
      </c>
      <c r="G117" s="86">
        <f t="shared" si="22"/>
        <v>-4.0044437711457825E-2</v>
      </c>
      <c r="H117" s="349">
        <v>17427</v>
      </c>
      <c r="I117" s="328">
        <f t="shared" si="9"/>
        <v>0.17543504653986242</v>
      </c>
      <c r="J117" s="442"/>
      <c r="K117" s="445"/>
      <c r="L117" s="340">
        <v>4264</v>
      </c>
      <c r="M117" s="328">
        <f t="shared" si="21"/>
        <v>0.30637254901960786</v>
      </c>
      <c r="N117" s="442"/>
      <c r="O117" s="451"/>
      <c r="P117" s="340">
        <v>2398</v>
      </c>
      <c r="Q117" s="328"/>
      <c r="R117" s="349">
        <v>1637</v>
      </c>
      <c r="S117" s="328">
        <f t="shared" si="10"/>
        <v>0.6256206554121152</v>
      </c>
      <c r="T117" s="358"/>
      <c r="U117" s="370"/>
      <c r="V117" s="340">
        <v>277</v>
      </c>
      <c r="W117" s="328">
        <f t="shared" si="17"/>
        <v>2.4624999999999999</v>
      </c>
      <c r="X117" s="340">
        <v>397</v>
      </c>
      <c r="Y117" s="328"/>
      <c r="Z117" s="340">
        <v>2976</v>
      </c>
      <c r="AA117" s="328">
        <f t="shared" si="19"/>
        <v>3.082784897817804E-2</v>
      </c>
      <c r="AB117" s="349">
        <v>6</v>
      </c>
      <c r="AC117" s="328">
        <f t="shared" si="12"/>
        <v>-0.14285714285714285</v>
      </c>
      <c r="AD117" s="340">
        <v>226</v>
      </c>
      <c r="AE117" s="328">
        <f t="shared" si="8"/>
        <v>0.10784313725490202</v>
      </c>
      <c r="AF117" s="340">
        <v>0</v>
      </c>
      <c r="AG117" s="328">
        <f>(AF117-AF105)/AF105</f>
        <v>-1</v>
      </c>
    </row>
    <row r="118" spans="1:33" s="99" customFormat="1" ht="13.5">
      <c r="A118" s="361"/>
      <c r="B118" s="46" t="s">
        <v>15</v>
      </c>
      <c r="C118" s="343">
        <v>1221491</v>
      </c>
      <c r="D118" s="328">
        <f t="shared" si="15"/>
        <v>0.10116355486881949</v>
      </c>
      <c r="E118" s="110"/>
      <c r="F118" s="343">
        <v>21718</v>
      </c>
      <c r="G118" s="86">
        <f t="shared" si="22"/>
        <v>9.9144693557366326E-2</v>
      </c>
      <c r="H118" s="349">
        <v>20754</v>
      </c>
      <c r="I118" s="47">
        <f t="shared" si="9"/>
        <v>0.48105330764290299</v>
      </c>
      <c r="J118" s="442"/>
      <c r="K118" s="445"/>
      <c r="L118" s="343">
        <v>2411</v>
      </c>
      <c r="M118" s="328">
        <f t="shared" si="21"/>
        <v>8.6525461919783719E-2</v>
      </c>
      <c r="N118" s="442"/>
      <c r="O118" s="451"/>
      <c r="P118" s="343">
        <v>2008</v>
      </c>
      <c r="Q118" s="47"/>
      <c r="R118" s="349">
        <v>2187</v>
      </c>
      <c r="S118" s="47">
        <f t="shared" si="10"/>
        <v>0.28798586572438162</v>
      </c>
      <c r="T118" s="358"/>
      <c r="U118" s="370"/>
      <c r="V118" s="343">
        <v>213</v>
      </c>
      <c r="W118" s="328">
        <f t="shared" si="17"/>
        <v>-4.4843049327354258E-2</v>
      </c>
      <c r="X118" s="343">
        <v>259</v>
      </c>
      <c r="Y118" s="47"/>
      <c r="Z118" s="343">
        <v>6371</v>
      </c>
      <c r="AA118" s="328">
        <f t="shared" si="19"/>
        <v>0.17828740521546144</v>
      </c>
      <c r="AB118" s="349">
        <v>3</v>
      </c>
      <c r="AC118" s="47">
        <f t="shared" si="12"/>
        <v>-0.66666666666666663</v>
      </c>
      <c r="AD118" s="343">
        <v>246</v>
      </c>
      <c r="AE118" s="328">
        <f t="shared" si="8"/>
        <v>0.68493150684931514</v>
      </c>
      <c r="AF118" s="343"/>
      <c r="AG118" s="47"/>
    </row>
    <row r="119" spans="1:33" s="99" customFormat="1" ht="13.5">
      <c r="A119" s="361"/>
      <c r="B119" s="10" t="s">
        <v>16</v>
      </c>
      <c r="C119" s="340">
        <v>1417422</v>
      </c>
      <c r="D119" s="328">
        <f t="shared" si="15"/>
        <v>8.5799337836616321E-2</v>
      </c>
      <c r="E119" s="110"/>
      <c r="F119" s="340">
        <v>30333</v>
      </c>
      <c r="G119" s="86">
        <f t="shared" si="22"/>
        <v>0.12753698609768782</v>
      </c>
      <c r="H119" s="349">
        <v>25262</v>
      </c>
      <c r="I119" s="328">
        <f t="shared" si="9"/>
        <v>0.30149407521895932</v>
      </c>
      <c r="J119" s="442">
        <v>68281</v>
      </c>
      <c r="K119" s="445">
        <f>(J119-J107)/J107</f>
        <v>0.26448637937739589</v>
      </c>
      <c r="L119" s="340">
        <v>2736</v>
      </c>
      <c r="M119" s="328">
        <f t="shared" si="21"/>
        <v>0.70893191755153029</v>
      </c>
      <c r="N119" s="442">
        <v>41854</v>
      </c>
      <c r="O119" s="451"/>
      <c r="P119" s="340">
        <v>1034</v>
      </c>
      <c r="Q119" s="47"/>
      <c r="R119" s="349">
        <v>1901</v>
      </c>
      <c r="S119" s="328">
        <f t="shared" si="10"/>
        <v>3.2030401737242128E-2</v>
      </c>
      <c r="T119" s="358">
        <v>9369</v>
      </c>
      <c r="U119" s="434">
        <f>T119/T107-1</f>
        <v>0.14005840837186656</v>
      </c>
      <c r="V119" s="340">
        <v>165</v>
      </c>
      <c r="W119" s="328">
        <f t="shared" si="17"/>
        <v>-0.16243654822335024</v>
      </c>
      <c r="X119" s="340">
        <v>72</v>
      </c>
      <c r="Y119" s="47"/>
      <c r="Z119" s="340">
        <v>3201</v>
      </c>
      <c r="AA119" s="328">
        <f t="shared" si="19"/>
        <v>-0.3193706145013821</v>
      </c>
      <c r="AB119" s="349">
        <v>9</v>
      </c>
      <c r="AC119" s="328">
        <f t="shared" si="12"/>
        <v>-0.4</v>
      </c>
      <c r="AD119" s="340">
        <v>438</v>
      </c>
      <c r="AE119" s="328">
        <f t="shared" si="8"/>
        <v>0.98190045248868785</v>
      </c>
      <c r="AF119" s="340"/>
      <c r="AG119" s="47"/>
    </row>
    <row r="120" spans="1:33" s="99" customFormat="1" ht="13.5">
      <c r="A120" s="361"/>
      <c r="B120" s="46" t="s">
        <v>17</v>
      </c>
      <c r="C120" s="343">
        <v>1407186</v>
      </c>
      <c r="D120" s="328">
        <f t="shared" si="15"/>
        <v>5.4347541042564687E-2</v>
      </c>
      <c r="E120" s="110"/>
      <c r="F120" s="343">
        <v>23376</v>
      </c>
      <c r="G120" s="86">
        <f t="shared" si="22"/>
        <v>-1.4253183773298428E-2</v>
      </c>
      <c r="H120" s="349">
        <v>22925</v>
      </c>
      <c r="I120" s="47">
        <f t="shared" si="9"/>
        <v>0.25747353409028578</v>
      </c>
      <c r="J120" s="442"/>
      <c r="K120" s="445"/>
      <c r="L120" s="343">
        <v>2238</v>
      </c>
      <c r="M120" s="328">
        <f t="shared" si="21"/>
        <v>2.1451392058420726E-2</v>
      </c>
      <c r="N120" s="442"/>
      <c r="O120" s="451"/>
      <c r="P120" s="343">
        <v>1312</v>
      </c>
      <c r="Q120" s="47"/>
      <c r="R120" s="349">
        <v>2123</v>
      </c>
      <c r="S120" s="47">
        <f t="shared" si="10"/>
        <v>-0.17872340425531916</v>
      </c>
      <c r="T120" s="358"/>
      <c r="U120" s="434"/>
      <c r="V120" s="343">
        <v>258</v>
      </c>
      <c r="W120" s="328">
        <f t="shared" si="17"/>
        <v>0.84285714285714286</v>
      </c>
      <c r="X120" s="343">
        <v>109</v>
      </c>
      <c r="Y120" s="47"/>
      <c r="Z120" s="343">
        <v>5244</v>
      </c>
      <c r="AA120" s="328">
        <f t="shared" si="19"/>
        <v>0.46153846153846156</v>
      </c>
      <c r="AB120" s="349">
        <v>15</v>
      </c>
      <c r="AC120" s="47">
        <f t="shared" si="12"/>
        <v>1.5</v>
      </c>
      <c r="AD120" s="343">
        <v>273</v>
      </c>
      <c r="AE120" s="328">
        <f t="shared" si="8"/>
        <v>0.69565217391304346</v>
      </c>
      <c r="AF120" s="343"/>
      <c r="AG120" s="47"/>
    </row>
    <row r="121" spans="1:33" s="99" customFormat="1" ht="13.5">
      <c r="A121" s="361"/>
      <c r="B121" s="46" t="s">
        <v>18</v>
      </c>
      <c r="C121" s="343">
        <v>1195238</v>
      </c>
      <c r="D121" s="328">
        <f t="shared" si="15"/>
        <v>0.12789265732385022</v>
      </c>
      <c r="E121" s="110"/>
      <c r="F121" s="343">
        <v>19877</v>
      </c>
      <c r="G121" s="86">
        <f>(F121/F109-1)</f>
        <v>2.8670496299746384E-2</v>
      </c>
      <c r="H121" s="349">
        <v>17354</v>
      </c>
      <c r="I121" s="47">
        <f t="shared" si="9"/>
        <v>0.72436406995230529</v>
      </c>
      <c r="J121" s="442"/>
      <c r="K121" s="445"/>
      <c r="L121" s="343">
        <v>2347</v>
      </c>
      <c r="M121" s="328">
        <f t="shared" si="21"/>
        <v>0.46504369538077395</v>
      </c>
      <c r="N121" s="442"/>
      <c r="O121" s="451"/>
      <c r="P121" s="343">
        <v>1625</v>
      </c>
      <c r="Q121" s="47"/>
      <c r="R121" s="349">
        <v>2254</v>
      </c>
      <c r="S121" s="47">
        <f t="shared" si="10"/>
        <v>0.87209302325581395</v>
      </c>
      <c r="T121" s="358"/>
      <c r="U121" s="434"/>
      <c r="V121" s="343">
        <v>119</v>
      </c>
      <c r="W121" s="328">
        <f t="shared" si="17"/>
        <v>0.38372093023255816</v>
      </c>
      <c r="X121" s="343">
        <v>145</v>
      </c>
      <c r="Y121" s="47"/>
      <c r="Z121" s="343">
        <v>2603</v>
      </c>
      <c r="AA121" s="328">
        <f t="shared" si="19"/>
        <v>-0.14655737704918032</v>
      </c>
      <c r="AB121" s="349">
        <v>2</v>
      </c>
      <c r="AC121" s="47">
        <f t="shared" si="12"/>
        <v>-0.5</v>
      </c>
      <c r="AD121" s="343">
        <v>176</v>
      </c>
      <c r="AE121" s="328">
        <f t="shared" si="8"/>
        <v>0.41935483870967749</v>
      </c>
      <c r="AF121" s="343"/>
      <c r="AG121" s="47"/>
    </row>
    <row r="122" spans="1:33" s="99" customFormat="1" ht="13.5">
      <c r="A122" s="361"/>
      <c r="B122" s="10" t="s">
        <v>19</v>
      </c>
      <c r="C122" s="340">
        <v>1239143</v>
      </c>
      <c r="D122" s="328">
        <f t="shared" si="15"/>
        <v>7.3090785647356729E-2</v>
      </c>
      <c r="E122" s="110"/>
      <c r="F122" s="340">
        <v>20913</v>
      </c>
      <c r="G122" s="86">
        <f>(F122/F110-1)</f>
        <v>0.24988046856323209</v>
      </c>
      <c r="H122" s="340">
        <v>16278</v>
      </c>
      <c r="I122" s="328">
        <f t="shared" si="9"/>
        <v>0.41621715677744908</v>
      </c>
      <c r="J122" s="442">
        <v>38326</v>
      </c>
      <c r="K122" s="445">
        <f>(J122-J110)/J110</f>
        <v>-0.17854080932784636</v>
      </c>
      <c r="L122" s="340">
        <v>2979</v>
      </c>
      <c r="M122" s="328">
        <f t="shared" si="21"/>
        <v>0.47329376854599414</v>
      </c>
      <c r="N122" s="442">
        <v>19460</v>
      </c>
      <c r="O122" s="451"/>
      <c r="P122" s="340">
        <v>1833</v>
      </c>
      <c r="Q122" s="47"/>
      <c r="R122" s="340">
        <v>1218</v>
      </c>
      <c r="S122" s="328">
        <f t="shared" si="10"/>
        <v>0.33552631578947367</v>
      </c>
      <c r="T122" s="358">
        <v>4079</v>
      </c>
      <c r="U122" s="397">
        <f>T122/T110-1</f>
        <v>-0.27186719028918238</v>
      </c>
      <c r="V122" s="340">
        <v>387</v>
      </c>
      <c r="W122" s="328">
        <f t="shared" si="17"/>
        <v>1.8455882352941178</v>
      </c>
      <c r="X122" s="340">
        <v>260</v>
      </c>
      <c r="Y122" s="47"/>
      <c r="Z122" s="340">
        <v>1742</v>
      </c>
      <c r="AA122" s="328">
        <f t="shared" si="19"/>
        <v>-1.5262860373092142E-2</v>
      </c>
      <c r="AB122" s="340">
        <v>13</v>
      </c>
      <c r="AC122" s="328">
        <f t="shared" si="12"/>
        <v>0.8571428571428571</v>
      </c>
      <c r="AD122" s="340">
        <v>237</v>
      </c>
      <c r="AE122" s="328">
        <f t="shared" si="8"/>
        <v>0.42771084337349397</v>
      </c>
      <c r="AF122" s="340"/>
      <c r="AG122" s="47"/>
    </row>
    <row r="123" spans="1:33" s="99" customFormat="1" ht="13.5">
      <c r="A123" s="361"/>
      <c r="B123" s="10" t="s">
        <v>20</v>
      </c>
      <c r="C123" s="340">
        <v>1154064</v>
      </c>
      <c r="D123" s="328">
        <f t="shared" si="15"/>
        <v>3.2673258467182678E-2</v>
      </c>
      <c r="E123" s="110"/>
      <c r="F123" s="340">
        <v>15527</v>
      </c>
      <c r="G123" s="86">
        <f>(F123/F111-1)</f>
        <v>0.12555273649873144</v>
      </c>
      <c r="H123" s="340">
        <v>11810</v>
      </c>
      <c r="I123" s="328">
        <f t="shared" si="9"/>
        <v>0.25491446180002125</v>
      </c>
      <c r="J123" s="442"/>
      <c r="K123" s="445"/>
      <c r="L123" s="340">
        <v>856</v>
      </c>
      <c r="M123" s="328">
        <f t="shared" si="21"/>
        <v>-1.6091954022988464E-2</v>
      </c>
      <c r="N123" s="442"/>
      <c r="O123" s="451"/>
      <c r="P123" s="340">
        <v>264</v>
      </c>
      <c r="Q123" s="47"/>
      <c r="R123" s="340">
        <v>842</v>
      </c>
      <c r="S123" s="328">
        <f t="shared" si="10"/>
        <v>-2.0930232558139535E-2</v>
      </c>
      <c r="T123" s="358"/>
      <c r="U123" s="397"/>
      <c r="V123" s="340">
        <v>97</v>
      </c>
      <c r="W123" s="328">
        <f t="shared" si="17"/>
        <v>0.90196078431372551</v>
      </c>
      <c r="X123" s="340">
        <v>43</v>
      </c>
      <c r="Y123" s="47"/>
      <c r="Z123" s="340">
        <v>1689</v>
      </c>
      <c r="AA123" s="328">
        <f t="shared" si="19"/>
        <v>-4.3601359003397511E-2</v>
      </c>
      <c r="AB123" s="340">
        <v>13</v>
      </c>
      <c r="AC123" s="328">
        <f t="shared" si="12"/>
        <v>12</v>
      </c>
      <c r="AD123" s="340">
        <v>129</v>
      </c>
      <c r="AE123" s="328">
        <f t="shared" si="8"/>
        <v>0.30303030303030298</v>
      </c>
      <c r="AF123" s="340"/>
      <c r="AG123" s="47"/>
    </row>
    <row r="124" spans="1:33" s="99" customFormat="1" ht="13.5">
      <c r="A124" s="362"/>
      <c r="B124" s="29" t="s">
        <v>21</v>
      </c>
      <c r="C124" s="340">
        <v>1204463</v>
      </c>
      <c r="D124" s="328">
        <f t="shared" si="15"/>
        <v>2.9481952528697317E-2</v>
      </c>
      <c r="E124" s="110"/>
      <c r="F124" s="340">
        <v>13458</v>
      </c>
      <c r="G124" s="86">
        <f>(F124/F112-1)</f>
        <v>0.1397357723577235</v>
      </c>
      <c r="H124" s="340">
        <v>11260</v>
      </c>
      <c r="I124" s="328">
        <f t="shared" si="9"/>
        <v>0.31357909472701823</v>
      </c>
      <c r="J124" s="443"/>
      <c r="K124" s="460"/>
      <c r="L124" s="340">
        <v>698</v>
      </c>
      <c r="M124" s="328">
        <f>(L124/L112-1)</f>
        <v>0.63466042154566749</v>
      </c>
      <c r="N124" s="443"/>
      <c r="O124" s="452"/>
      <c r="P124" s="340">
        <v>94</v>
      </c>
      <c r="Q124" s="47"/>
      <c r="R124" s="340">
        <v>842</v>
      </c>
      <c r="S124" s="328">
        <f t="shared" si="10"/>
        <v>2.5578562728380026E-2</v>
      </c>
      <c r="T124" s="358"/>
      <c r="U124" s="397"/>
      <c r="V124" s="340">
        <v>3</v>
      </c>
      <c r="W124" s="328">
        <f t="shared" si="17"/>
        <v>-0.5</v>
      </c>
      <c r="X124" s="340">
        <v>2</v>
      </c>
      <c r="Y124" s="47"/>
      <c r="Z124" s="340">
        <v>1042</v>
      </c>
      <c r="AA124" s="328">
        <f t="shared" si="19"/>
        <v>2.3575638506876228E-2</v>
      </c>
      <c r="AB124" s="340">
        <v>8</v>
      </c>
      <c r="AC124" s="334">
        <f t="shared" si="12"/>
        <v>1.6666666666666667</v>
      </c>
      <c r="AD124" s="340">
        <v>126</v>
      </c>
      <c r="AE124" s="328">
        <f>(AD124/AD112-1)</f>
        <v>6.7796610169491567E-2</v>
      </c>
      <c r="AF124" s="340"/>
      <c r="AG124" s="47"/>
    </row>
    <row r="125" spans="1:33" s="99" customFormat="1" ht="13.5">
      <c r="A125" s="360" t="s">
        <v>326</v>
      </c>
      <c r="B125" s="2" t="s">
        <v>309</v>
      </c>
      <c r="C125" s="17">
        <v>1468903</v>
      </c>
      <c r="D125" s="330">
        <f t="shared" ref="D125:D130" si="23">C125/C113-1</f>
        <v>3.015849638824597E-2</v>
      </c>
      <c r="E125" s="110"/>
      <c r="F125" s="17">
        <v>19021</v>
      </c>
      <c r="G125" s="330">
        <f t="shared" ref="G125:G136" si="24">F125/F113-1</f>
        <v>0.16836609336609332</v>
      </c>
      <c r="H125" s="17">
        <v>14220</v>
      </c>
      <c r="I125" s="330">
        <f t="shared" ref="I125:I159" si="25">H125/H113-1</f>
        <v>0.62942591955998628</v>
      </c>
      <c r="J125" s="446">
        <v>40154</v>
      </c>
      <c r="K125" s="444">
        <f>(J125-J113)/J113</f>
        <v>-0.3115119508933164</v>
      </c>
      <c r="L125" s="17">
        <v>1454</v>
      </c>
      <c r="M125" s="330">
        <f t="shared" ref="M125:M162" si="26">L125/L113-1</f>
        <v>1.9917695473251027</v>
      </c>
      <c r="N125" s="446">
        <v>24749</v>
      </c>
      <c r="O125" s="444">
        <f>(N125-N113)/N113</f>
        <v>0.54816714625297136</v>
      </c>
      <c r="P125" s="17">
        <v>243</v>
      </c>
      <c r="Q125" s="330">
        <f t="shared" ref="Q125:Q162" si="27">P125/P113-1</f>
        <v>47.6</v>
      </c>
      <c r="R125" s="17">
        <v>1064</v>
      </c>
      <c r="S125" s="330">
        <f t="shared" ref="S125:S140" si="28">R125/R113-1</f>
        <v>0.31196054254007399</v>
      </c>
      <c r="T125" s="364">
        <v>3438</v>
      </c>
      <c r="U125" s="437">
        <f>T125/T113-1</f>
        <v>-0.74961765348481535</v>
      </c>
      <c r="V125" s="17">
        <v>17</v>
      </c>
      <c r="W125" s="330">
        <f t="shared" ref="W125:W143" si="29">V125/V113-1</f>
        <v>0.1333333333333333</v>
      </c>
      <c r="X125" s="17">
        <v>33</v>
      </c>
      <c r="Y125" s="322" t="s">
        <v>325</v>
      </c>
      <c r="Z125" s="17">
        <v>1355</v>
      </c>
      <c r="AA125" s="20">
        <f>Z125/Z113-1</f>
        <v>-0.14186193793540214</v>
      </c>
      <c r="AB125" s="17">
        <v>0</v>
      </c>
      <c r="AC125" s="330">
        <f t="shared" si="12"/>
        <v>-1</v>
      </c>
      <c r="AD125" s="17">
        <v>305</v>
      </c>
      <c r="AE125" s="330">
        <f t="shared" ref="AE125:AE132" si="30">AD125/AD113-1</f>
        <v>2.4659090909090908</v>
      </c>
      <c r="AF125" s="17"/>
      <c r="AG125" s="330"/>
    </row>
    <row r="126" spans="1:33" s="99" customFormat="1" ht="13.5">
      <c r="A126" s="361"/>
      <c r="B126" s="10" t="s">
        <v>310</v>
      </c>
      <c r="C126" s="3">
        <v>1312683</v>
      </c>
      <c r="D126" s="328">
        <f t="shared" si="23"/>
        <v>0.10792981472931884</v>
      </c>
      <c r="E126" s="110"/>
      <c r="F126" s="340">
        <v>16661</v>
      </c>
      <c r="G126" s="86">
        <f t="shared" si="24"/>
        <v>0.1844032131940001</v>
      </c>
      <c r="H126" s="3">
        <v>10462</v>
      </c>
      <c r="I126" s="47">
        <f t="shared" si="25"/>
        <v>0.39698224061957532</v>
      </c>
      <c r="J126" s="442"/>
      <c r="K126" s="445"/>
      <c r="L126" s="3">
        <v>1785</v>
      </c>
      <c r="M126" s="47">
        <f t="shared" si="26"/>
        <v>2.3742911153119093</v>
      </c>
      <c r="N126" s="442"/>
      <c r="O126" s="445"/>
      <c r="P126" s="3">
        <v>533</v>
      </c>
      <c r="Q126" s="47">
        <f t="shared" si="27"/>
        <v>5.3452380952380949</v>
      </c>
      <c r="R126" s="3">
        <v>1607</v>
      </c>
      <c r="S126" s="328">
        <f t="shared" si="28"/>
        <v>1.4609494640122511</v>
      </c>
      <c r="T126" s="358"/>
      <c r="U126" s="434"/>
      <c r="V126" s="3">
        <v>3</v>
      </c>
      <c r="W126" s="47">
        <f t="shared" si="29"/>
        <v>-0.4</v>
      </c>
      <c r="X126" s="3">
        <v>39</v>
      </c>
      <c r="Y126" s="47">
        <f t="shared" ref="Y126:Y148" si="31">X126/X114-1</f>
        <v>4.5714285714285712</v>
      </c>
      <c r="Z126" s="3"/>
      <c r="AA126" s="49"/>
      <c r="AB126" s="3">
        <v>1</v>
      </c>
      <c r="AC126" s="328">
        <f t="shared" si="12"/>
        <v>0</v>
      </c>
      <c r="AD126" s="3">
        <v>170</v>
      </c>
      <c r="AE126" s="328">
        <f t="shared" si="30"/>
        <v>0.37096774193548376</v>
      </c>
      <c r="AF126" s="3"/>
      <c r="AG126" s="47"/>
    </row>
    <row r="127" spans="1:33" s="99" customFormat="1" ht="13.5">
      <c r="A127" s="361"/>
      <c r="B127" s="10" t="s">
        <v>12</v>
      </c>
      <c r="C127" s="3">
        <v>1150959</v>
      </c>
      <c r="D127" s="328">
        <f t="shared" si="23"/>
        <v>3.3226924824004023E-2</v>
      </c>
      <c r="E127" s="110"/>
      <c r="F127" s="340">
        <v>16467</v>
      </c>
      <c r="G127" s="86">
        <f t="shared" si="24"/>
        <v>1.3603348516557867E-2</v>
      </c>
      <c r="H127" s="3">
        <v>12382</v>
      </c>
      <c r="I127" s="47">
        <f t="shared" si="25"/>
        <v>0.1047466095645968</v>
      </c>
      <c r="J127" s="442"/>
      <c r="K127" s="445"/>
      <c r="L127" s="3">
        <v>4300</v>
      </c>
      <c r="M127" s="47">
        <f t="shared" si="26"/>
        <v>2.5714285714285716</v>
      </c>
      <c r="N127" s="442"/>
      <c r="O127" s="445"/>
      <c r="P127" s="3">
        <v>1515</v>
      </c>
      <c r="Q127" s="47">
        <f t="shared" si="27"/>
        <v>9.899280575539569</v>
      </c>
      <c r="R127" s="3">
        <v>984</v>
      </c>
      <c r="S127" s="328">
        <f t="shared" si="28"/>
        <v>0.55450236966824651</v>
      </c>
      <c r="T127" s="358"/>
      <c r="U127" s="434"/>
      <c r="V127" s="3">
        <v>305</v>
      </c>
      <c r="W127" s="47">
        <f t="shared" si="29"/>
        <v>2.8125</v>
      </c>
      <c r="X127" s="3">
        <v>157</v>
      </c>
      <c r="Y127" s="47">
        <f t="shared" si="31"/>
        <v>3.7575757575757578</v>
      </c>
      <c r="Z127" s="3"/>
      <c r="AA127" s="49"/>
      <c r="AB127" s="3">
        <v>3</v>
      </c>
      <c r="AC127" s="328">
        <f t="shared" si="12"/>
        <v>-0.66666666666666663</v>
      </c>
      <c r="AD127" s="3">
        <v>198</v>
      </c>
      <c r="AE127" s="328">
        <f t="shared" si="30"/>
        <v>-0.17500000000000004</v>
      </c>
      <c r="AF127" s="3"/>
      <c r="AG127" s="47"/>
    </row>
    <row r="128" spans="1:33" s="99" customFormat="1" ht="13.5">
      <c r="A128" s="361"/>
      <c r="B128" s="46" t="s">
        <v>13</v>
      </c>
      <c r="C128" s="3">
        <v>1179885</v>
      </c>
      <c r="D128" s="328">
        <f t="shared" si="23"/>
        <v>7.514442966229895E-2</v>
      </c>
      <c r="E128" s="110"/>
      <c r="F128" s="340">
        <v>19058</v>
      </c>
      <c r="G128" s="86">
        <f t="shared" si="24"/>
        <v>5.5260243632336614E-2</v>
      </c>
      <c r="H128" s="3">
        <v>21883</v>
      </c>
      <c r="I128" s="47">
        <f t="shared" si="25"/>
        <v>0.83151991965182459</v>
      </c>
      <c r="J128" s="442">
        <v>57724</v>
      </c>
      <c r="K128" s="445">
        <f>(J128-J116)/J116</f>
        <v>0.31319243806447211</v>
      </c>
      <c r="L128" s="3">
        <v>5654</v>
      </c>
      <c r="M128" s="47">
        <f t="shared" si="26"/>
        <v>1.2835218093699514</v>
      </c>
      <c r="N128" s="442">
        <v>38889</v>
      </c>
      <c r="O128" s="445">
        <f>(N128-N116)/N116</f>
        <v>0.26914039553553948</v>
      </c>
      <c r="P128" s="3">
        <v>3399</v>
      </c>
      <c r="Q128" s="47">
        <f t="shared" si="27"/>
        <v>3.2701005025125625</v>
      </c>
      <c r="R128" s="3">
        <v>899</v>
      </c>
      <c r="S128" s="328">
        <f t="shared" si="28"/>
        <v>0.19230769230769229</v>
      </c>
      <c r="T128" s="358">
        <v>5169</v>
      </c>
      <c r="U128" s="434">
        <f>SUM(T125:T128)/T113-1</f>
        <v>-0.37317019882018787</v>
      </c>
      <c r="V128" s="3">
        <v>435</v>
      </c>
      <c r="W128" s="47">
        <f t="shared" si="29"/>
        <v>1.4715909090909092</v>
      </c>
      <c r="X128" s="3">
        <v>370</v>
      </c>
      <c r="Y128" s="47">
        <f t="shared" si="31"/>
        <v>0.95767195767195767</v>
      </c>
      <c r="Z128" s="3"/>
      <c r="AA128" s="49"/>
      <c r="AB128" s="3">
        <v>3</v>
      </c>
      <c r="AC128" s="328">
        <f t="shared" si="12"/>
        <v>-0.4</v>
      </c>
      <c r="AD128" s="3">
        <v>193</v>
      </c>
      <c r="AE128" s="328">
        <f t="shared" si="30"/>
        <v>0.48461538461538467</v>
      </c>
      <c r="AF128" s="3"/>
      <c r="AG128" s="47"/>
    </row>
    <row r="129" spans="1:964" s="99" customFormat="1" ht="13.5">
      <c r="A129" s="361"/>
      <c r="B129" s="10" t="s">
        <v>14</v>
      </c>
      <c r="C129" s="3">
        <v>1223003</v>
      </c>
      <c r="D129" s="328">
        <f t="shared" si="23"/>
        <v>3.1717429907921701E-2</v>
      </c>
      <c r="E129" s="110"/>
      <c r="F129" s="340">
        <v>21521</v>
      </c>
      <c r="G129" s="86">
        <f t="shared" si="24"/>
        <v>0.13208837453971589</v>
      </c>
      <c r="H129" s="3">
        <v>21625</v>
      </c>
      <c r="I129" s="47">
        <f t="shared" si="25"/>
        <v>0.24089057210076326</v>
      </c>
      <c r="J129" s="442"/>
      <c r="K129" s="445"/>
      <c r="L129" s="3">
        <v>7258</v>
      </c>
      <c r="M129" s="47">
        <f t="shared" si="26"/>
        <v>0.70215759849906201</v>
      </c>
      <c r="N129" s="442"/>
      <c r="O129" s="445"/>
      <c r="P129" s="3">
        <v>4726</v>
      </c>
      <c r="Q129" s="47">
        <f t="shared" si="27"/>
        <v>0.97080900750625521</v>
      </c>
      <c r="R129" s="3">
        <v>1159</v>
      </c>
      <c r="S129" s="328">
        <f t="shared" si="28"/>
        <v>-0.29199755650580328</v>
      </c>
      <c r="T129" s="358"/>
      <c r="U129" s="434"/>
      <c r="V129" s="3">
        <v>655</v>
      </c>
      <c r="W129" s="47">
        <f t="shared" si="29"/>
        <v>1.3646209386281587</v>
      </c>
      <c r="X129" s="3">
        <v>561</v>
      </c>
      <c r="Y129" s="47">
        <f t="shared" si="31"/>
        <v>0.41309823677581869</v>
      </c>
      <c r="Z129" s="3"/>
      <c r="AA129" s="49"/>
      <c r="AB129" s="3">
        <v>17</v>
      </c>
      <c r="AC129" s="328">
        <f t="shared" ref="AC129:AC145" si="32">(AB129-AB117)/AB117</f>
        <v>1.8333333333333333</v>
      </c>
      <c r="AD129" s="3">
        <v>254</v>
      </c>
      <c r="AE129" s="328">
        <f t="shared" si="30"/>
        <v>0.12389380530973448</v>
      </c>
      <c r="AF129" s="3"/>
      <c r="AG129" s="47"/>
    </row>
    <row r="130" spans="1:964" s="99" customFormat="1" ht="13.5">
      <c r="A130" s="361"/>
      <c r="B130" s="46" t="s">
        <v>15</v>
      </c>
      <c r="C130" s="3">
        <v>1270439</v>
      </c>
      <c r="D130" s="328">
        <f t="shared" si="23"/>
        <v>4.0072337823201298E-2</v>
      </c>
      <c r="E130" s="110"/>
      <c r="F130" s="340">
        <v>22293</v>
      </c>
      <c r="G130" s="86">
        <f t="shared" si="24"/>
        <v>2.6475734413850205E-2</v>
      </c>
      <c r="H130" s="3">
        <v>20718</v>
      </c>
      <c r="I130" s="47">
        <f t="shared" si="25"/>
        <v>-1.7346053772766545E-3</v>
      </c>
      <c r="J130" s="442"/>
      <c r="K130" s="445"/>
      <c r="L130" s="3">
        <v>6732</v>
      </c>
      <c r="M130" s="47">
        <f t="shared" si="26"/>
        <v>1.792202405640813</v>
      </c>
      <c r="N130" s="442"/>
      <c r="O130" s="445"/>
      <c r="P130" s="3">
        <v>3233</v>
      </c>
      <c r="Q130" s="47">
        <f t="shared" si="27"/>
        <v>0.61005976095617531</v>
      </c>
      <c r="R130" s="3">
        <v>2168</v>
      </c>
      <c r="S130" s="328">
        <f t="shared" si="28"/>
        <v>-8.6877000457247222E-3</v>
      </c>
      <c r="T130" s="358"/>
      <c r="U130" s="434"/>
      <c r="V130" s="3">
        <v>536</v>
      </c>
      <c r="W130" s="47">
        <f t="shared" si="29"/>
        <v>1.516431924882629</v>
      </c>
      <c r="X130" s="3">
        <v>494</v>
      </c>
      <c r="Y130" s="47">
        <f t="shared" si="31"/>
        <v>0.9073359073359073</v>
      </c>
      <c r="Z130" s="3"/>
      <c r="AA130" s="49"/>
      <c r="AB130" s="3">
        <v>8</v>
      </c>
      <c r="AC130" s="328">
        <f t="shared" si="32"/>
        <v>1.6666666666666667</v>
      </c>
      <c r="AD130" s="3">
        <v>223</v>
      </c>
      <c r="AE130" s="328">
        <f t="shared" si="30"/>
        <v>-9.3495934959349603E-2</v>
      </c>
      <c r="AF130" s="3"/>
      <c r="AG130" s="47"/>
    </row>
    <row r="131" spans="1:964" s="99" customFormat="1" ht="13.5">
      <c r="A131" s="361"/>
      <c r="B131" s="10" t="s">
        <v>16</v>
      </c>
      <c r="C131" s="3">
        <v>1454795</v>
      </c>
      <c r="D131" s="328">
        <f t="shared" ref="D131:D136" si="33">C131/C119-1</f>
        <v>2.6366882974865558E-2</v>
      </c>
      <c r="E131" s="110"/>
      <c r="F131" s="340">
        <v>29670</v>
      </c>
      <c r="G131" s="86">
        <f t="shared" si="24"/>
        <v>-2.1857383048165313E-2</v>
      </c>
      <c r="H131" s="3">
        <v>29979</v>
      </c>
      <c r="I131" s="47">
        <f t="shared" si="25"/>
        <v>0.18672314147731761</v>
      </c>
      <c r="J131" s="442">
        <v>81687</v>
      </c>
      <c r="K131" s="445">
        <f>(J131-J119)/J119</f>
        <v>0.19633573029100335</v>
      </c>
      <c r="L131" s="3">
        <v>6450</v>
      </c>
      <c r="M131" s="47">
        <f t="shared" si="26"/>
        <v>1.3574561403508771</v>
      </c>
      <c r="N131" s="442">
        <v>50423</v>
      </c>
      <c r="O131" s="445">
        <f>(N131-N119)/N119</f>
        <v>0.20473550915085775</v>
      </c>
      <c r="P131" s="3">
        <v>2050</v>
      </c>
      <c r="Q131" s="47">
        <f t="shared" si="27"/>
        <v>0.98259187620889743</v>
      </c>
      <c r="R131" s="3">
        <v>1890</v>
      </c>
      <c r="S131" s="328">
        <f t="shared" si="28"/>
        <v>-5.7864281956865327E-3</v>
      </c>
      <c r="T131" s="358">
        <v>4893</v>
      </c>
      <c r="U131" s="434">
        <f>T131/T119-1</f>
        <v>-0.47774575728466218</v>
      </c>
      <c r="V131" s="3">
        <v>305</v>
      </c>
      <c r="W131" s="47">
        <f t="shared" si="29"/>
        <v>0.8484848484848484</v>
      </c>
      <c r="X131" s="3">
        <v>389</v>
      </c>
      <c r="Y131" s="47">
        <f t="shared" si="31"/>
        <v>4.4027777777777777</v>
      </c>
      <c r="Z131" s="3"/>
      <c r="AA131" s="49"/>
      <c r="AB131" s="3">
        <v>25</v>
      </c>
      <c r="AC131" s="328">
        <f t="shared" si="32"/>
        <v>1.7777777777777777</v>
      </c>
      <c r="AD131" s="3">
        <f>1761-1343</f>
        <v>418</v>
      </c>
      <c r="AE131" s="328">
        <f t="shared" si="30"/>
        <v>-4.5662100456621002E-2</v>
      </c>
      <c r="AF131" s="3"/>
      <c r="AG131" s="47"/>
    </row>
    <row r="132" spans="1:964" s="99" customFormat="1" ht="13.5">
      <c r="A132" s="361"/>
      <c r="B132" s="46" t="s">
        <v>17</v>
      </c>
      <c r="C132" s="3">
        <v>1547193</v>
      </c>
      <c r="D132" s="328">
        <f t="shared" si="33"/>
        <v>9.9494309920650226E-2</v>
      </c>
      <c r="E132" s="110"/>
      <c r="F132" s="340">
        <v>26244</v>
      </c>
      <c r="G132" s="86">
        <f t="shared" si="24"/>
        <v>0.12268993839835729</v>
      </c>
      <c r="H132" s="3">
        <v>29206</v>
      </c>
      <c r="I132" s="47">
        <f t="shared" si="25"/>
        <v>0.27398037077426385</v>
      </c>
      <c r="J132" s="442"/>
      <c r="K132" s="445"/>
      <c r="L132" s="3">
        <v>7286</v>
      </c>
      <c r="M132" s="47">
        <f t="shared" si="26"/>
        <v>2.2555853440571938</v>
      </c>
      <c r="N132" s="442"/>
      <c r="O132" s="445"/>
      <c r="P132" s="3">
        <v>2430</v>
      </c>
      <c r="Q132" s="47">
        <f t="shared" si="27"/>
        <v>0.85213414634146334</v>
      </c>
      <c r="R132" s="3">
        <v>2138</v>
      </c>
      <c r="S132" s="328">
        <f t="shared" si="28"/>
        <v>7.065473386716814E-3</v>
      </c>
      <c r="T132" s="358"/>
      <c r="U132" s="434"/>
      <c r="V132" s="3">
        <v>214</v>
      </c>
      <c r="W132" s="47">
        <f t="shared" si="29"/>
        <v>-0.1705426356589147</v>
      </c>
      <c r="X132" s="3">
        <v>239</v>
      </c>
      <c r="Y132" s="47">
        <f t="shared" si="31"/>
        <v>1.1926605504587156</v>
      </c>
      <c r="Z132" s="3"/>
      <c r="AA132" s="49"/>
      <c r="AB132" s="3">
        <v>8</v>
      </c>
      <c r="AC132" s="328">
        <f t="shared" si="32"/>
        <v>-0.46666666666666667</v>
      </c>
      <c r="AD132" s="3">
        <v>428</v>
      </c>
      <c r="AE132" s="328">
        <f t="shared" si="30"/>
        <v>0.56776556776556775</v>
      </c>
      <c r="AF132" s="3"/>
      <c r="AG132" s="47"/>
    </row>
    <row r="133" spans="1:964" s="99" customFormat="1" ht="13.5">
      <c r="A133" s="361"/>
      <c r="B133" s="46" t="s">
        <v>18</v>
      </c>
      <c r="C133" s="3">
        <v>1321293</v>
      </c>
      <c r="D133" s="328">
        <f t="shared" si="33"/>
        <v>0.10546435103301599</v>
      </c>
      <c r="E133" s="110"/>
      <c r="F133" s="340">
        <v>26584</v>
      </c>
      <c r="G133" s="86">
        <f t="shared" si="24"/>
        <v>0.33742516476329421</v>
      </c>
      <c r="H133" s="3">
        <v>21932</v>
      </c>
      <c r="I133" s="47">
        <f t="shared" si="25"/>
        <v>0.26380085282931898</v>
      </c>
      <c r="J133" s="442"/>
      <c r="K133" s="445"/>
      <c r="L133" s="3">
        <v>7924</v>
      </c>
      <c r="M133" s="47">
        <f t="shared" si="26"/>
        <v>2.3762249680443119</v>
      </c>
      <c r="N133" s="442"/>
      <c r="O133" s="445"/>
      <c r="P133" s="3">
        <v>2951</v>
      </c>
      <c r="Q133" s="47">
        <f t="shared" si="27"/>
        <v>0.81600000000000006</v>
      </c>
      <c r="R133" s="3">
        <v>1197</v>
      </c>
      <c r="S133" s="328">
        <f t="shared" si="28"/>
        <v>-0.46894409937888204</v>
      </c>
      <c r="T133" s="358"/>
      <c r="U133" s="434"/>
      <c r="V133" s="3">
        <v>448</v>
      </c>
      <c r="W133" s="47">
        <f t="shared" si="29"/>
        <v>2.7647058823529411</v>
      </c>
      <c r="X133" s="3">
        <v>307</v>
      </c>
      <c r="Y133" s="47">
        <f t="shared" si="31"/>
        <v>1.1172413793103448</v>
      </c>
      <c r="Z133" s="3"/>
      <c r="AA133" s="49"/>
      <c r="AB133" s="3">
        <v>1</v>
      </c>
      <c r="AC133" s="328">
        <f t="shared" si="32"/>
        <v>-0.5</v>
      </c>
      <c r="AD133" s="50"/>
      <c r="AE133" s="47"/>
      <c r="AF133" s="3"/>
      <c r="AG133" s="47"/>
    </row>
    <row r="134" spans="1:964" s="99" customFormat="1" ht="13.5">
      <c r="A134" s="361"/>
      <c r="B134" s="10" t="s">
        <v>19</v>
      </c>
      <c r="C134" s="3">
        <v>1432100</v>
      </c>
      <c r="D134" s="328">
        <f t="shared" si="33"/>
        <v>0.15571810517430196</v>
      </c>
      <c r="E134" s="110"/>
      <c r="F134" s="340">
        <v>22465</v>
      </c>
      <c r="G134" s="86">
        <f t="shared" si="24"/>
        <v>7.4212212499402241E-2</v>
      </c>
      <c r="H134" s="3">
        <v>24230</v>
      </c>
      <c r="I134" s="47">
        <f t="shared" si="25"/>
        <v>0.48851210222386032</v>
      </c>
      <c r="J134" s="442">
        <v>31163</v>
      </c>
      <c r="K134" s="445">
        <f>(J134-J122)/J122</f>
        <v>-0.18689662370192558</v>
      </c>
      <c r="L134" s="3">
        <v>7338</v>
      </c>
      <c r="M134" s="47">
        <f t="shared" si="26"/>
        <v>1.4632426988922456</v>
      </c>
      <c r="N134" s="442">
        <v>21615</v>
      </c>
      <c r="O134" s="445">
        <f>(N134-N122)/N122</f>
        <v>0.11073997944501542</v>
      </c>
      <c r="P134" s="3">
        <v>3026</v>
      </c>
      <c r="Q134" s="47">
        <f t="shared" si="27"/>
        <v>0.65084560829241678</v>
      </c>
      <c r="R134" s="3">
        <v>1151</v>
      </c>
      <c r="S134" s="328">
        <f t="shared" si="28"/>
        <v>-5.5008210180623962E-2</v>
      </c>
      <c r="T134" s="358">
        <v>4246</v>
      </c>
      <c r="U134" s="397">
        <f>T134/T122-1</f>
        <v>4.0941407207648828E-2</v>
      </c>
      <c r="V134" s="3">
        <v>292</v>
      </c>
      <c r="W134" s="47">
        <f t="shared" si="29"/>
        <v>-0.24547803617571062</v>
      </c>
      <c r="X134" s="3">
        <v>238</v>
      </c>
      <c r="Y134" s="47">
        <f t="shared" si="31"/>
        <v>-8.4615384615384648E-2</v>
      </c>
      <c r="Z134" s="3"/>
      <c r="AA134" s="49"/>
      <c r="AB134" s="3">
        <v>11</v>
      </c>
      <c r="AC134" s="328">
        <f t="shared" si="32"/>
        <v>-0.15384615384615385</v>
      </c>
      <c r="AD134" s="50"/>
      <c r="AE134" s="47"/>
      <c r="AF134" s="3"/>
      <c r="AG134" s="47"/>
    </row>
    <row r="135" spans="1:964" s="99" customFormat="1" ht="13.5">
      <c r="A135" s="361"/>
      <c r="B135" s="10" t="s">
        <v>20</v>
      </c>
      <c r="C135" s="3">
        <v>1288754</v>
      </c>
      <c r="D135" s="328">
        <f t="shared" si="33"/>
        <v>0.11670929861775425</v>
      </c>
      <c r="E135" s="110"/>
      <c r="F135" s="340">
        <v>18033</v>
      </c>
      <c r="G135" s="86">
        <f t="shared" si="24"/>
        <v>0.16139627745217999</v>
      </c>
      <c r="H135" s="3">
        <v>14367</v>
      </c>
      <c r="I135" s="47">
        <f t="shared" si="25"/>
        <v>0.21651143099068593</v>
      </c>
      <c r="J135" s="442"/>
      <c r="K135" s="445"/>
      <c r="L135" s="3">
        <v>3064</v>
      </c>
      <c r="M135" s="47">
        <f t="shared" si="26"/>
        <v>2.5794392523364484</v>
      </c>
      <c r="N135" s="442"/>
      <c r="O135" s="445"/>
      <c r="P135" s="3">
        <v>2632</v>
      </c>
      <c r="Q135" s="47">
        <f t="shared" si="27"/>
        <v>8.9696969696969688</v>
      </c>
      <c r="R135" s="3">
        <v>1147</v>
      </c>
      <c r="S135" s="328">
        <f t="shared" si="28"/>
        <v>0.36223277909738716</v>
      </c>
      <c r="T135" s="358"/>
      <c r="U135" s="397"/>
      <c r="V135" s="3">
        <v>114</v>
      </c>
      <c r="W135" s="47">
        <f t="shared" si="29"/>
        <v>0.17525773195876293</v>
      </c>
      <c r="X135" s="3">
        <v>179</v>
      </c>
      <c r="Y135" s="47">
        <f t="shared" si="31"/>
        <v>3.1627906976744189</v>
      </c>
      <c r="Z135" s="3"/>
      <c r="AA135" s="49"/>
      <c r="AB135" s="3">
        <v>8</v>
      </c>
      <c r="AC135" s="328">
        <f t="shared" si="32"/>
        <v>-0.38461538461538464</v>
      </c>
      <c r="AD135" s="50"/>
      <c r="AE135" s="47"/>
      <c r="AF135" s="3"/>
      <c r="AG135" s="47"/>
    </row>
    <row r="136" spans="1:964" s="99" customFormat="1" ht="13.5">
      <c r="A136" s="362"/>
      <c r="B136" s="29" t="s">
        <v>21</v>
      </c>
      <c r="C136" s="13">
        <v>1430677</v>
      </c>
      <c r="D136" s="334">
        <f t="shared" si="33"/>
        <v>0.18781315822901989</v>
      </c>
      <c r="E136" s="110"/>
      <c r="F136" s="341">
        <v>16315</v>
      </c>
      <c r="G136" s="334">
        <f t="shared" si="24"/>
        <v>0.21229008768019031</v>
      </c>
      <c r="H136" s="13">
        <v>13553</v>
      </c>
      <c r="I136" s="57">
        <f t="shared" si="25"/>
        <v>0.20364120781527539</v>
      </c>
      <c r="J136" s="443"/>
      <c r="K136" s="460"/>
      <c r="L136" s="13">
        <v>2457</v>
      </c>
      <c r="M136" s="57">
        <f t="shared" si="26"/>
        <v>2.5200573065902581</v>
      </c>
      <c r="N136" s="443"/>
      <c r="O136" s="460"/>
      <c r="P136" s="13">
        <v>737</v>
      </c>
      <c r="Q136" s="57">
        <f t="shared" si="27"/>
        <v>6.8404255319148932</v>
      </c>
      <c r="R136" s="13">
        <v>910</v>
      </c>
      <c r="S136" s="334">
        <f t="shared" si="28"/>
        <v>8.0760095011876532E-2</v>
      </c>
      <c r="T136" s="359"/>
      <c r="U136" s="398"/>
      <c r="V136" s="13">
        <v>40</v>
      </c>
      <c r="W136" s="57">
        <f t="shared" si="29"/>
        <v>12.333333333333334</v>
      </c>
      <c r="X136" s="13">
        <v>104</v>
      </c>
      <c r="Y136" s="57">
        <f t="shared" si="31"/>
        <v>51</v>
      </c>
      <c r="Z136" s="13"/>
      <c r="AA136" s="56"/>
      <c r="AB136" s="13">
        <v>4</v>
      </c>
      <c r="AC136" s="334">
        <f t="shared" si="32"/>
        <v>-0.5</v>
      </c>
      <c r="AD136" s="112"/>
      <c r="AE136" s="57"/>
      <c r="AF136" s="13"/>
      <c r="AG136" s="57"/>
    </row>
    <row r="137" spans="1:964" s="99" customFormat="1" ht="13.5">
      <c r="A137" s="361" t="s">
        <v>330</v>
      </c>
      <c r="B137" s="10" t="s">
        <v>309</v>
      </c>
      <c r="C137" s="340">
        <v>1834538</v>
      </c>
      <c r="D137" s="328">
        <f t="shared" ref="D137:D147" si="34">(C137-C125)/C125</f>
        <v>0.24891704898145078</v>
      </c>
      <c r="E137" s="110"/>
      <c r="F137" s="340">
        <v>24048</v>
      </c>
      <c r="G137" s="86">
        <f t="shared" ref="G137:G145" si="35">F137/F125-1</f>
        <v>0.26428684086010201</v>
      </c>
      <c r="H137" s="340">
        <v>18766</v>
      </c>
      <c r="I137" s="47">
        <f t="shared" si="25"/>
        <v>0.31969057665260192</v>
      </c>
      <c r="J137" s="446">
        <v>46535</v>
      </c>
      <c r="K137" s="444">
        <f>(J137-J125)/J125</f>
        <v>0.15891318424067341</v>
      </c>
      <c r="L137" s="340">
        <v>3268</v>
      </c>
      <c r="M137" s="47">
        <f t="shared" si="26"/>
        <v>1.247592847317744</v>
      </c>
      <c r="N137" s="439">
        <v>139376</v>
      </c>
      <c r="O137" s="369">
        <f>(N137-SUM(N125:N136))/SUM(N125:N136)</f>
        <v>2.7270851145375748E-2</v>
      </c>
      <c r="P137" s="340">
        <v>606</v>
      </c>
      <c r="Q137" s="328">
        <f t="shared" si="27"/>
        <v>1.4938271604938271</v>
      </c>
      <c r="R137" s="340">
        <v>1232</v>
      </c>
      <c r="S137" s="328">
        <f t="shared" si="28"/>
        <v>0.15789473684210531</v>
      </c>
      <c r="T137" s="358">
        <v>2558</v>
      </c>
      <c r="U137" s="397">
        <f>T137/T125-1</f>
        <v>-0.25596276905177429</v>
      </c>
      <c r="V137" s="340">
        <v>152</v>
      </c>
      <c r="W137" s="47">
        <f t="shared" si="29"/>
        <v>7.9411764705882355</v>
      </c>
      <c r="X137" s="340">
        <v>39</v>
      </c>
      <c r="Y137" s="47">
        <f t="shared" si="31"/>
        <v>0.18181818181818188</v>
      </c>
      <c r="Z137" s="340"/>
      <c r="AA137" s="328"/>
      <c r="AB137" s="340">
        <v>0</v>
      </c>
      <c r="AC137" s="47">
        <v>0</v>
      </c>
      <c r="AD137" s="340"/>
      <c r="AE137" s="27"/>
      <c r="AF137" s="340"/>
      <c r="AG137" s="328"/>
    </row>
    <row r="138" spans="1:964" s="99" customFormat="1" ht="13.5">
      <c r="A138" s="361"/>
      <c r="B138" s="10" t="s">
        <v>310</v>
      </c>
      <c r="C138" s="3">
        <v>1445609</v>
      </c>
      <c r="D138" s="328">
        <f t="shared" si="34"/>
        <v>0.10126283344874581</v>
      </c>
      <c r="E138" s="110"/>
      <c r="F138" s="340">
        <v>19396</v>
      </c>
      <c r="G138" s="86">
        <f t="shared" si="35"/>
        <v>0.16415581297641202</v>
      </c>
      <c r="H138" s="3">
        <v>15213</v>
      </c>
      <c r="I138" s="47">
        <f t="shared" si="25"/>
        <v>0.45411967119097696</v>
      </c>
      <c r="J138" s="442"/>
      <c r="K138" s="445"/>
      <c r="L138" s="3">
        <v>2271</v>
      </c>
      <c r="M138" s="47">
        <f t="shared" si="26"/>
        <v>0.27226890756302513</v>
      </c>
      <c r="N138" s="440"/>
      <c r="O138" s="370"/>
      <c r="P138" s="3">
        <v>514</v>
      </c>
      <c r="Q138" s="47">
        <f t="shared" si="27"/>
        <v>-3.564727954971858E-2</v>
      </c>
      <c r="R138" s="3">
        <v>1802</v>
      </c>
      <c r="S138" s="328">
        <f t="shared" si="28"/>
        <v>0.12134411947728685</v>
      </c>
      <c r="T138" s="358"/>
      <c r="U138" s="397"/>
      <c r="V138" s="6">
        <v>97</v>
      </c>
      <c r="W138" s="47">
        <f t="shared" si="29"/>
        <v>31.333333333333336</v>
      </c>
      <c r="X138" s="3">
        <v>1</v>
      </c>
      <c r="Y138" s="47">
        <f t="shared" si="31"/>
        <v>-0.97435897435897434</v>
      </c>
      <c r="Z138" s="3"/>
      <c r="AA138" s="328"/>
      <c r="AB138" s="3">
        <v>9</v>
      </c>
      <c r="AC138" s="47">
        <f t="shared" si="32"/>
        <v>8</v>
      </c>
      <c r="AD138" s="6"/>
      <c r="AE138" s="328"/>
      <c r="AF138" s="3"/>
      <c r="AG138" s="328"/>
    </row>
    <row r="139" spans="1:964" s="99" customFormat="1" ht="13.5">
      <c r="A139" s="361"/>
      <c r="B139" s="10" t="s">
        <v>12</v>
      </c>
      <c r="C139" s="3">
        <v>1416683</v>
      </c>
      <c r="D139" s="328">
        <f t="shared" si="34"/>
        <v>0.23087182080334748</v>
      </c>
      <c r="E139" s="110"/>
      <c r="F139" s="340">
        <v>18959</v>
      </c>
      <c r="G139" s="86">
        <f t="shared" si="35"/>
        <v>0.15133296896823945</v>
      </c>
      <c r="H139" s="3">
        <v>21411</v>
      </c>
      <c r="I139" s="47">
        <f t="shared" si="25"/>
        <v>0.72920368276530456</v>
      </c>
      <c r="J139" s="442"/>
      <c r="K139" s="445"/>
      <c r="L139" s="3">
        <v>4976</v>
      </c>
      <c r="M139" s="47">
        <f t="shared" si="26"/>
        <v>0.15720930232558139</v>
      </c>
      <c r="N139" s="440"/>
      <c r="O139" s="370"/>
      <c r="P139" s="3">
        <v>1619</v>
      </c>
      <c r="Q139" s="47">
        <f t="shared" si="27"/>
        <v>6.8646864686468634E-2</v>
      </c>
      <c r="R139" s="3">
        <v>897</v>
      </c>
      <c r="S139" s="328">
        <f t="shared" si="28"/>
        <v>-8.8414634146341431E-2</v>
      </c>
      <c r="T139" s="358"/>
      <c r="U139" s="397"/>
      <c r="V139" s="6">
        <v>368</v>
      </c>
      <c r="W139" s="47">
        <f t="shared" si="29"/>
        <v>0.20655737704918042</v>
      </c>
      <c r="X139" s="3">
        <v>88</v>
      </c>
      <c r="Y139" s="47">
        <f t="shared" si="31"/>
        <v>-0.43949044585987262</v>
      </c>
      <c r="Z139" s="3"/>
      <c r="AA139" s="328"/>
      <c r="AB139" s="3">
        <v>14</v>
      </c>
      <c r="AC139" s="47">
        <f t="shared" si="32"/>
        <v>3.6666666666666665</v>
      </c>
      <c r="AD139" s="6"/>
      <c r="AE139" s="328"/>
      <c r="AF139" s="3"/>
      <c r="AG139" s="328"/>
    </row>
    <row r="140" spans="1:964" s="99" customFormat="1" ht="13.5">
      <c r="A140" s="361"/>
      <c r="B140" s="46" t="s">
        <v>13</v>
      </c>
      <c r="C140" s="3">
        <v>1495460</v>
      </c>
      <c r="D140" s="328">
        <f t="shared" si="34"/>
        <v>0.26746250693923562</v>
      </c>
      <c r="E140" s="110"/>
      <c r="F140" s="340">
        <v>21403</v>
      </c>
      <c r="G140" s="86">
        <f t="shared" si="35"/>
        <v>0.1230454402350718</v>
      </c>
      <c r="H140" s="3">
        <v>25782</v>
      </c>
      <c r="I140" s="47">
        <f t="shared" si="25"/>
        <v>0.17817483891605357</v>
      </c>
      <c r="J140" s="442">
        <v>63215</v>
      </c>
      <c r="K140" s="445">
        <f>(J140-J128)/J128</f>
        <v>9.5125077957175522E-2</v>
      </c>
      <c r="L140" s="3">
        <v>10389</v>
      </c>
      <c r="M140" s="47">
        <f t="shared" si="26"/>
        <v>0.83746020516448527</v>
      </c>
      <c r="N140" s="440"/>
      <c r="O140" s="370"/>
      <c r="P140" s="3">
        <v>3662</v>
      </c>
      <c r="Q140" s="47">
        <f t="shared" si="27"/>
        <v>7.7375698734922116E-2</v>
      </c>
      <c r="R140" s="3">
        <v>984</v>
      </c>
      <c r="S140" s="328">
        <f t="shared" si="28"/>
        <v>9.4549499443826512E-2</v>
      </c>
      <c r="T140" s="358">
        <v>5932</v>
      </c>
      <c r="U140" s="434">
        <f>T140/T128-1</f>
        <v>0.14761075643257882</v>
      </c>
      <c r="V140" s="6">
        <v>538</v>
      </c>
      <c r="W140" s="47">
        <f t="shared" si="29"/>
        <v>0.23678160919540225</v>
      </c>
      <c r="X140" s="3">
        <v>200</v>
      </c>
      <c r="Y140" s="47">
        <f t="shared" si="31"/>
        <v>-0.45945945945945943</v>
      </c>
      <c r="Z140" s="3"/>
      <c r="AA140" s="328"/>
      <c r="AB140" s="3">
        <v>0</v>
      </c>
      <c r="AC140" s="47">
        <f t="shared" si="32"/>
        <v>-1</v>
      </c>
      <c r="AD140" s="6"/>
      <c r="AE140" s="328"/>
      <c r="AF140" s="3"/>
      <c r="AG140" s="328"/>
    </row>
    <row r="141" spans="1:964" s="99" customFormat="1" ht="13.5">
      <c r="A141" s="361"/>
      <c r="B141" s="10" t="s">
        <v>14</v>
      </c>
      <c r="C141" s="3">
        <v>1579265</v>
      </c>
      <c r="D141" s="328">
        <f t="shared" si="34"/>
        <v>0.29130100253229141</v>
      </c>
      <c r="E141" s="110"/>
      <c r="F141" s="340">
        <v>24663</v>
      </c>
      <c r="G141" s="86">
        <f t="shared" si="35"/>
        <v>0.14599693322800977</v>
      </c>
      <c r="H141" s="3">
        <v>28658</v>
      </c>
      <c r="I141" s="47">
        <f t="shared" si="25"/>
        <v>0.32522543352601163</v>
      </c>
      <c r="J141" s="442"/>
      <c r="K141" s="445"/>
      <c r="L141" s="3">
        <v>12354</v>
      </c>
      <c r="M141" s="47">
        <f t="shared" si="26"/>
        <v>0.7021217966381923</v>
      </c>
      <c r="N141" s="440"/>
      <c r="O141" s="370"/>
      <c r="P141" s="3">
        <v>4837</v>
      </c>
      <c r="Q141" s="47">
        <f t="shared" si="27"/>
        <v>2.3487092678798227E-2</v>
      </c>
      <c r="R141" s="456">
        <v>13920</v>
      </c>
      <c r="S141" s="458">
        <f>SUM(R129:R136)/SUM(R141:R148)-1</f>
        <v>-0.15517241379310343</v>
      </c>
      <c r="T141" s="358"/>
      <c r="U141" s="434"/>
      <c r="V141" s="6">
        <v>621</v>
      </c>
      <c r="W141" s="47">
        <f t="shared" si="29"/>
        <v>-5.1908396946564905E-2</v>
      </c>
      <c r="X141" s="3">
        <v>461</v>
      </c>
      <c r="Y141" s="47">
        <f t="shared" si="31"/>
        <v>-0.17825311942958999</v>
      </c>
      <c r="Z141" s="3"/>
      <c r="AA141" s="328"/>
      <c r="AB141" s="3">
        <v>8</v>
      </c>
      <c r="AC141" s="47">
        <f t="shared" si="32"/>
        <v>-0.52941176470588236</v>
      </c>
      <c r="AD141" s="6"/>
      <c r="AE141" s="328"/>
      <c r="AF141" s="3"/>
      <c r="AG141" s="328"/>
    </row>
    <row r="142" spans="1:964" s="99" customFormat="1" ht="13.5">
      <c r="A142" s="361"/>
      <c r="B142" s="46" t="s">
        <v>15</v>
      </c>
      <c r="C142" s="3">
        <v>1373551</v>
      </c>
      <c r="D142" s="328">
        <f t="shared" si="34"/>
        <v>8.116249579869636E-2</v>
      </c>
      <c r="E142" s="110"/>
      <c r="F142" s="340">
        <v>28923</v>
      </c>
      <c r="G142" s="86">
        <f t="shared" si="35"/>
        <v>0.29740277217063649</v>
      </c>
      <c r="H142" s="3">
        <v>26008</v>
      </c>
      <c r="I142" s="47">
        <f t="shared" si="25"/>
        <v>0.25533352640216234</v>
      </c>
      <c r="J142" s="442"/>
      <c r="K142" s="445"/>
      <c r="L142" s="3">
        <v>12005</v>
      </c>
      <c r="M142" s="47">
        <f t="shared" si="26"/>
        <v>0.78327391562685689</v>
      </c>
      <c r="N142" s="440"/>
      <c r="O142" s="370"/>
      <c r="P142" s="3">
        <v>4646</v>
      </c>
      <c r="Q142" s="47">
        <f t="shared" si="27"/>
        <v>0.43705536653263222</v>
      </c>
      <c r="R142" s="456"/>
      <c r="S142" s="458"/>
      <c r="T142" s="358"/>
      <c r="U142" s="434"/>
      <c r="V142" s="6">
        <v>737</v>
      </c>
      <c r="W142" s="47">
        <f t="shared" si="29"/>
        <v>0.375</v>
      </c>
      <c r="X142" s="3">
        <v>188</v>
      </c>
      <c r="Y142" s="47">
        <f t="shared" si="31"/>
        <v>-0.61943319838056676</v>
      </c>
      <c r="Z142" s="3"/>
      <c r="AA142" s="328"/>
      <c r="AB142" s="3">
        <v>19</v>
      </c>
      <c r="AC142" s="47">
        <f t="shared" si="32"/>
        <v>1.375</v>
      </c>
      <c r="AD142" s="6"/>
      <c r="AE142" s="328"/>
      <c r="AF142" s="3"/>
      <c r="AG142" s="328"/>
    </row>
    <row r="143" spans="1:964" s="99" customFormat="1" ht="13.5">
      <c r="A143" s="361"/>
      <c r="B143" s="10" t="s">
        <v>16</v>
      </c>
      <c r="C143" s="61">
        <v>1675332</v>
      </c>
      <c r="D143" s="328">
        <f t="shared" si="34"/>
        <v>0.1515931797950914</v>
      </c>
      <c r="E143" s="110"/>
      <c r="F143" s="340">
        <v>36441</v>
      </c>
      <c r="G143" s="86">
        <f t="shared" si="35"/>
        <v>0.22821031344792719</v>
      </c>
      <c r="H143" s="3">
        <v>35190</v>
      </c>
      <c r="I143" s="47">
        <f t="shared" si="25"/>
        <v>0.17382167517262093</v>
      </c>
      <c r="J143" s="442">
        <v>87924</v>
      </c>
      <c r="K143" s="445">
        <f>(J143-J131)/J131</f>
        <v>7.6352418377465203E-2</v>
      </c>
      <c r="L143" s="3">
        <v>7695</v>
      </c>
      <c r="M143" s="47">
        <f t="shared" si="26"/>
        <v>0.19302325581395352</v>
      </c>
      <c r="N143" s="440"/>
      <c r="O143" s="370"/>
      <c r="P143" s="3">
        <v>2704</v>
      </c>
      <c r="Q143" s="47">
        <f t="shared" si="27"/>
        <v>0.3190243902439025</v>
      </c>
      <c r="R143" s="456"/>
      <c r="S143" s="458"/>
      <c r="T143" s="358">
        <v>5364</v>
      </c>
      <c r="U143" s="434">
        <f>T143/T131-1</f>
        <v>9.6259963212752986E-2</v>
      </c>
      <c r="V143" s="6">
        <v>308</v>
      </c>
      <c r="W143" s="47">
        <f t="shared" si="29"/>
        <v>9.8360655737705915E-3</v>
      </c>
      <c r="X143" s="3">
        <v>245</v>
      </c>
      <c r="Y143" s="47">
        <f t="shared" si="31"/>
        <v>-0.37017994858611825</v>
      </c>
      <c r="Z143" s="3"/>
      <c r="AA143" s="328"/>
      <c r="AB143" s="3">
        <v>4</v>
      </c>
      <c r="AC143" s="47">
        <f t="shared" si="32"/>
        <v>-0.84</v>
      </c>
      <c r="AD143" s="6"/>
      <c r="AE143" s="328"/>
      <c r="AF143" s="3"/>
      <c r="AG143" s="328"/>
    </row>
    <row r="144" spans="1:964" s="99" customFormat="1" ht="13.5">
      <c r="A144" s="361"/>
      <c r="B144" s="46" t="s">
        <v>17</v>
      </c>
      <c r="C144" s="61">
        <v>1835249</v>
      </c>
      <c r="D144" s="328">
        <f t="shared" si="34"/>
        <v>0.18617974615965815</v>
      </c>
      <c r="E144" s="110"/>
      <c r="F144" s="340">
        <v>30435</v>
      </c>
      <c r="G144" s="86">
        <f t="shared" si="35"/>
        <v>0.15969364426154553</v>
      </c>
      <c r="H144" s="3">
        <v>30186</v>
      </c>
      <c r="I144" s="47">
        <f t="shared" si="25"/>
        <v>3.3554749024173214E-2</v>
      </c>
      <c r="J144" s="442"/>
      <c r="K144" s="445"/>
      <c r="L144" s="3">
        <v>8952</v>
      </c>
      <c r="M144" s="47">
        <f t="shared" si="26"/>
        <v>0.22865769969805116</v>
      </c>
      <c r="N144" s="440"/>
      <c r="O144" s="370"/>
      <c r="P144" s="3">
        <v>3076</v>
      </c>
      <c r="Q144" s="47">
        <f t="shared" si="27"/>
        <v>0.26584362139917705</v>
      </c>
      <c r="R144" s="456"/>
      <c r="S144" s="458"/>
      <c r="T144" s="436"/>
      <c r="U144" s="434"/>
      <c r="V144" s="6">
        <v>303</v>
      </c>
      <c r="W144" s="47">
        <f t="shared" ref="W144:W163" si="36">V144/V132-1</f>
        <v>0.41588785046728982</v>
      </c>
      <c r="X144" s="3">
        <v>239</v>
      </c>
      <c r="Y144" s="47">
        <f t="shared" si="31"/>
        <v>0</v>
      </c>
      <c r="Z144" s="3"/>
      <c r="AA144" s="328"/>
      <c r="AB144" s="3">
        <v>10</v>
      </c>
      <c r="AC144" s="47">
        <f t="shared" si="32"/>
        <v>0.25</v>
      </c>
      <c r="AD144" s="6"/>
      <c r="AE144" s="328"/>
      <c r="AF144" s="3"/>
      <c r="AG144" s="328"/>
      <c r="BP144" s="202"/>
      <c r="BQ144" s="202"/>
      <c r="BR144" s="202"/>
      <c r="BS144" s="202"/>
      <c r="BT144" s="202"/>
      <c r="BU144" s="202"/>
      <c r="BV144" s="202"/>
      <c r="BW144" s="202"/>
      <c r="BX144" s="202"/>
      <c r="BY144" s="202"/>
      <c r="BZ144" s="202"/>
      <c r="CA144" s="202"/>
      <c r="CB144" s="202"/>
      <c r="CC144" s="202"/>
      <c r="CD144" s="202"/>
      <c r="CE144" s="202"/>
      <c r="CF144" s="202"/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202"/>
      <c r="CZ144" s="202"/>
      <c r="DA144" s="202"/>
      <c r="DB144" s="202"/>
      <c r="DC144" s="202"/>
      <c r="DD144" s="202"/>
      <c r="DE144" s="202"/>
      <c r="DF144" s="202"/>
      <c r="DG144" s="202"/>
      <c r="DH144" s="202"/>
      <c r="DI144" s="202"/>
      <c r="DJ144" s="202"/>
      <c r="DK144" s="202"/>
      <c r="DL144" s="202"/>
      <c r="DM144" s="202"/>
      <c r="DN144" s="202"/>
      <c r="DO144" s="202"/>
      <c r="DP144" s="202"/>
      <c r="DQ144" s="202"/>
      <c r="DR144" s="202"/>
      <c r="DS144" s="202"/>
      <c r="DT144" s="202"/>
      <c r="DU144" s="202"/>
      <c r="DV144" s="202"/>
      <c r="DW144" s="202"/>
      <c r="DX144" s="202"/>
      <c r="DY144" s="202"/>
      <c r="DZ144" s="202"/>
      <c r="EA144" s="202"/>
      <c r="EB144" s="202"/>
      <c r="EC144" s="202"/>
      <c r="ED144" s="202"/>
      <c r="EE144" s="202"/>
      <c r="EF144" s="202"/>
      <c r="EG144" s="202"/>
      <c r="EH144" s="202"/>
      <c r="EI144" s="202"/>
      <c r="EJ144" s="202"/>
      <c r="EK144" s="202"/>
      <c r="EL144" s="202"/>
      <c r="EM144" s="202"/>
      <c r="EN144" s="202"/>
      <c r="EO144" s="202"/>
      <c r="EP144" s="202"/>
      <c r="EQ144" s="202"/>
      <c r="ER144" s="202"/>
      <c r="ES144" s="202"/>
      <c r="ET144" s="202"/>
      <c r="EU144" s="202"/>
      <c r="EV144" s="202"/>
      <c r="EW144" s="202"/>
      <c r="EX144" s="202"/>
      <c r="EY144" s="202"/>
      <c r="EZ144" s="202"/>
      <c r="FA144" s="202"/>
      <c r="FB144" s="202"/>
      <c r="FC144" s="202"/>
      <c r="FD144" s="202"/>
      <c r="FE144" s="202"/>
      <c r="FF144" s="202"/>
      <c r="FG144" s="202"/>
      <c r="FH144" s="202"/>
      <c r="FI144" s="202"/>
      <c r="FJ144" s="202"/>
      <c r="FK144" s="202"/>
      <c r="FL144" s="202"/>
      <c r="FM144" s="202"/>
      <c r="FN144" s="202"/>
      <c r="FO144" s="202"/>
      <c r="FP144" s="202"/>
      <c r="FQ144" s="202"/>
      <c r="FR144" s="202"/>
      <c r="FS144" s="202"/>
      <c r="FT144" s="202"/>
      <c r="FU144" s="202"/>
      <c r="FV144" s="202"/>
      <c r="FW144" s="202"/>
      <c r="FX144" s="202"/>
      <c r="FY144" s="202"/>
      <c r="FZ144" s="202"/>
      <c r="GA144" s="202"/>
      <c r="GB144" s="202"/>
      <c r="GC144" s="202"/>
      <c r="GD144" s="202"/>
      <c r="GE144" s="202"/>
      <c r="GF144" s="202"/>
      <c r="GG144" s="202"/>
      <c r="GH144" s="202"/>
      <c r="GI144" s="202"/>
      <c r="GJ144" s="202"/>
      <c r="GK144" s="202"/>
      <c r="GL144" s="202"/>
      <c r="GM144" s="202"/>
      <c r="GN144" s="202"/>
      <c r="GO144" s="202"/>
      <c r="GP144" s="202"/>
      <c r="GQ144" s="202"/>
      <c r="GR144" s="202"/>
      <c r="GS144" s="202"/>
      <c r="GT144" s="202"/>
      <c r="GU144" s="202"/>
      <c r="GV144" s="202"/>
      <c r="GW144" s="202"/>
      <c r="GX144" s="202"/>
      <c r="GY144" s="202"/>
      <c r="GZ144" s="202"/>
      <c r="HA144" s="202"/>
      <c r="HB144" s="202"/>
      <c r="HC144" s="202"/>
      <c r="HD144" s="202"/>
      <c r="HE144" s="202"/>
      <c r="HF144" s="202"/>
      <c r="HG144" s="202"/>
      <c r="HH144" s="202"/>
      <c r="HI144" s="202"/>
      <c r="HJ144" s="202"/>
      <c r="HK144" s="202"/>
      <c r="HL144" s="202"/>
      <c r="HM144" s="202"/>
      <c r="HN144" s="202"/>
      <c r="HO144" s="202"/>
      <c r="HP144" s="202"/>
      <c r="HQ144" s="202"/>
      <c r="HR144" s="202"/>
      <c r="HS144" s="202"/>
      <c r="HT144" s="202"/>
      <c r="HU144" s="202"/>
      <c r="HV144" s="202"/>
      <c r="HW144" s="202"/>
      <c r="HX144" s="202"/>
      <c r="HY144" s="202"/>
      <c r="HZ144" s="202"/>
      <c r="IA144" s="202"/>
      <c r="IB144" s="202"/>
      <c r="IC144" s="202"/>
      <c r="ID144" s="202"/>
      <c r="IE144" s="202"/>
      <c r="IF144" s="202"/>
      <c r="IG144" s="202"/>
      <c r="IH144" s="202"/>
      <c r="II144" s="202"/>
      <c r="IJ144" s="202"/>
      <c r="IK144" s="202"/>
      <c r="IL144" s="202"/>
      <c r="IM144" s="202"/>
      <c r="IN144" s="202"/>
      <c r="IO144" s="202"/>
      <c r="IP144" s="202"/>
      <c r="IQ144" s="202"/>
      <c r="IR144" s="202"/>
      <c r="IS144" s="202"/>
      <c r="IT144" s="202"/>
      <c r="IU144" s="202"/>
      <c r="IV144" s="202"/>
      <c r="IW144" s="202"/>
      <c r="IX144" s="202"/>
      <c r="IY144" s="202"/>
      <c r="IZ144" s="202"/>
      <c r="JA144" s="202"/>
      <c r="JB144" s="202"/>
      <c r="JC144" s="202"/>
      <c r="JD144" s="202"/>
      <c r="JE144" s="202"/>
      <c r="JF144" s="202"/>
      <c r="JG144" s="202"/>
      <c r="JH144" s="202"/>
      <c r="JI144" s="202"/>
      <c r="JJ144" s="202"/>
      <c r="JK144" s="202"/>
      <c r="JL144" s="202"/>
      <c r="JM144" s="202"/>
      <c r="JN144" s="202"/>
      <c r="JO144" s="202"/>
      <c r="JP144" s="202"/>
      <c r="JQ144" s="202"/>
      <c r="JR144" s="202"/>
      <c r="JS144" s="202"/>
      <c r="JT144" s="202"/>
      <c r="JU144" s="202"/>
      <c r="JV144" s="202"/>
      <c r="JW144" s="202"/>
      <c r="JX144" s="202"/>
      <c r="JY144" s="202"/>
      <c r="JZ144" s="202"/>
      <c r="KA144" s="202"/>
      <c r="KB144" s="202"/>
      <c r="KC144" s="202"/>
      <c r="KD144" s="202"/>
      <c r="KE144" s="202"/>
      <c r="KF144" s="202"/>
      <c r="KG144" s="202"/>
      <c r="KH144" s="202"/>
      <c r="KI144" s="202"/>
      <c r="KJ144" s="202"/>
      <c r="KK144" s="202"/>
      <c r="KL144" s="202"/>
      <c r="KM144" s="202"/>
      <c r="KN144" s="202"/>
      <c r="KO144" s="202"/>
      <c r="KP144" s="202"/>
      <c r="KQ144" s="202"/>
      <c r="KR144" s="202"/>
      <c r="KS144" s="202"/>
      <c r="KT144" s="202"/>
      <c r="KU144" s="202"/>
      <c r="KV144" s="202"/>
      <c r="KW144" s="202"/>
      <c r="KX144" s="202"/>
      <c r="KY144" s="202"/>
      <c r="KZ144" s="202"/>
      <c r="LA144" s="202"/>
      <c r="LB144" s="202"/>
      <c r="LC144" s="202"/>
      <c r="LD144" s="202"/>
      <c r="LE144" s="202"/>
      <c r="LF144" s="202"/>
      <c r="LG144" s="202"/>
      <c r="LH144" s="202"/>
      <c r="LI144" s="202"/>
      <c r="LJ144" s="202"/>
      <c r="LK144" s="202"/>
      <c r="LL144" s="202"/>
      <c r="LM144" s="202"/>
      <c r="LN144" s="202"/>
      <c r="LO144" s="202"/>
      <c r="LP144" s="202"/>
      <c r="LQ144" s="202"/>
      <c r="LR144" s="202"/>
      <c r="LS144" s="202"/>
      <c r="LT144" s="202"/>
      <c r="LU144" s="202"/>
      <c r="LV144" s="202"/>
      <c r="LW144" s="202"/>
      <c r="LX144" s="202"/>
      <c r="LY144" s="202"/>
      <c r="LZ144" s="202"/>
      <c r="MA144" s="202"/>
      <c r="MB144" s="202"/>
      <c r="MC144" s="202"/>
      <c r="MD144" s="202"/>
      <c r="ME144" s="202"/>
      <c r="MF144" s="202"/>
      <c r="MG144" s="202"/>
      <c r="MH144" s="202"/>
      <c r="MI144" s="202"/>
      <c r="MJ144" s="202"/>
      <c r="MK144" s="202"/>
      <c r="ML144" s="202"/>
      <c r="MM144" s="202"/>
      <c r="MN144" s="202"/>
      <c r="MO144" s="202"/>
      <c r="MP144" s="202"/>
      <c r="MQ144" s="202"/>
      <c r="MR144" s="202"/>
      <c r="MS144" s="202"/>
      <c r="MT144" s="202"/>
      <c r="MU144" s="202"/>
      <c r="MV144" s="202"/>
      <c r="MW144" s="202"/>
      <c r="MX144" s="202"/>
      <c r="MY144" s="202"/>
      <c r="MZ144" s="202"/>
      <c r="NA144" s="202"/>
      <c r="NB144" s="202"/>
      <c r="NC144" s="202"/>
      <c r="ND144" s="202"/>
      <c r="NE144" s="202"/>
      <c r="NF144" s="202"/>
      <c r="NG144" s="202"/>
      <c r="NH144" s="202"/>
      <c r="NI144" s="202"/>
      <c r="NJ144" s="202"/>
      <c r="NK144" s="202"/>
      <c r="NL144" s="202"/>
      <c r="NM144" s="202"/>
      <c r="NN144" s="202"/>
      <c r="NO144" s="202"/>
      <c r="NP144" s="202"/>
      <c r="NQ144" s="202"/>
      <c r="NR144" s="202"/>
      <c r="NS144" s="202"/>
      <c r="NT144" s="202"/>
      <c r="NU144" s="202"/>
      <c r="NV144" s="202"/>
      <c r="NW144" s="202"/>
      <c r="NX144" s="202"/>
      <c r="NY144" s="202"/>
      <c r="NZ144" s="202"/>
      <c r="OA144" s="202"/>
      <c r="OB144" s="202"/>
      <c r="OC144" s="202"/>
      <c r="OD144" s="202"/>
      <c r="OE144" s="202"/>
      <c r="OF144" s="202"/>
      <c r="OG144" s="202"/>
      <c r="OH144" s="202"/>
      <c r="OI144" s="202"/>
      <c r="OJ144" s="202"/>
      <c r="OK144" s="202"/>
      <c r="OL144" s="202"/>
      <c r="OM144" s="202"/>
      <c r="ON144" s="202"/>
      <c r="OO144" s="202"/>
      <c r="OP144" s="202"/>
      <c r="OQ144" s="202"/>
      <c r="OR144" s="202"/>
      <c r="OS144" s="202"/>
      <c r="OT144" s="202"/>
      <c r="OU144" s="202"/>
      <c r="OV144" s="202"/>
      <c r="OW144" s="202"/>
      <c r="OX144" s="202"/>
      <c r="OY144" s="202"/>
      <c r="OZ144" s="202"/>
      <c r="PA144" s="202"/>
      <c r="PB144" s="202"/>
      <c r="PC144" s="202"/>
      <c r="PD144" s="202"/>
      <c r="PE144" s="202"/>
      <c r="PF144" s="202"/>
      <c r="PG144" s="202"/>
      <c r="PH144" s="202"/>
      <c r="PI144" s="202"/>
      <c r="PJ144" s="202"/>
      <c r="PK144" s="202"/>
      <c r="PL144" s="202"/>
      <c r="PM144" s="202"/>
      <c r="PN144" s="202"/>
      <c r="PO144" s="202"/>
      <c r="PP144" s="202"/>
      <c r="PQ144" s="202"/>
      <c r="PR144" s="202"/>
      <c r="PS144" s="202"/>
      <c r="PT144" s="202"/>
      <c r="PU144" s="202"/>
      <c r="PV144" s="202"/>
      <c r="PW144" s="202"/>
      <c r="PX144" s="202"/>
      <c r="PY144" s="202"/>
      <c r="PZ144" s="202"/>
      <c r="QA144" s="202"/>
      <c r="QB144" s="202"/>
      <c r="QC144" s="202"/>
      <c r="QD144" s="202"/>
      <c r="QE144" s="202"/>
      <c r="QF144" s="202"/>
      <c r="QG144" s="202"/>
      <c r="QH144" s="202"/>
      <c r="QI144" s="202"/>
      <c r="QJ144" s="202"/>
      <c r="QK144" s="202"/>
      <c r="QL144" s="202"/>
      <c r="QM144" s="202"/>
      <c r="QN144" s="202"/>
      <c r="QO144" s="202"/>
      <c r="QP144" s="202"/>
      <c r="QQ144" s="202"/>
      <c r="QR144" s="202"/>
      <c r="QS144" s="202"/>
      <c r="QT144" s="202"/>
      <c r="QU144" s="202"/>
      <c r="QV144" s="202"/>
      <c r="QW144" s="202"/>
      <c r="QX144" s="202"/>
      <c r="QY144" s="202"/>
      <c r="QZ144" s="202"/>
      <c r="RA144" s="202"/>
      <c r="RB144" s="202"/>
      <c r="RC144" s="202"/>
      <c r="RD144" s="202"/>
      <c r="RE144" s="202"/>
      <c r="RF144" s="202"/>
      <c r="RG144" s="202"/>
      <c r="RH144" s="202"/>
      <c r="RI144" s="202"/>
      <c r="RJ144" s="202"/>
      <c r="RK144" s="202"/>
      <c r="RL144" s="202"/>
      <c r="RM144" s="202"/>
      <c r="RN144" s="202"/>
      <c r="RO144" s="202"/>
      <c r="RP144" s="202"/>
      <c r="RQ144" s="202"/>
      <c r="RR144" s="202"/>
      <c r="RS144" s="202"/>
      <c r="RT144" s="202"/>
      <c r="RU144" s="202"/>
      <c r="RV144" s="202"/>
      <c r="RW144" s="202"/>
      <c r="RX144" s="202"/>
      <c r="RY144" s="202"/>
      <c r="RZ144" s="202"/>
      <c r="SA144" s="202"/>
      <c r="SB144" s="202"/>
      <c r="SC144" s="202"/>
      <c r="SD144" s="202"/>
      <c r="SE144" s="202"/>
      <c r="SF144" s="202"/>
      <c r="SG144" s="202"/>
      <c r="SH144" s="202"/>
      <c r="SI144" s="202"/>
      <c r="SJ144" s="202"/>
      <c r="SK144" s="202"/>
      <c r="SL144" s="202"/>
      <c r="SM144" s="202"/>
      <c r="SN144" s="202"/>
      <c r="SO144" s="202"/>
      <c r="SP144" s="202"/>
      <c r="SQ144" s="202"/>
      <c r="SR144" s="202"/>
      <c r="SS144" s="202"/>
      <c r="ST144" s="202"/>
      <c r="SU144" s="202"/>
      <c r="SV144" s="202"/>
      <c r="SW144" s="202"/>
      <c r="SX144" s="202"/>
      <c r="SY144" s="202"/>
      <c r="SZ144" s="202"/>
      <c r="TA144" s="202"/>
      <c r="TB144" s="202"/>
      <c r="TC144" s="202"/>
      <c r="TD144" s="202"/>
      <c r="TE144" s="202"/>
      <c r="TF144" s="202"/>
      <c r="TG144" s="202"/>
      <c r="TH144" s="202"/>
      <c r="TI144" s="202"/>
      <c r="TJ144" s="202"/>
      <c r="TK144" s="202"/>
      <c r="TL144" s="202"/>
      <c r="TM144" s="202"/>
      <c r="TN144" s="202"/>
      <c r="TO144" s="202"/>
      <c r="TP144" s="202"/>
      <c r="TQ144" s="202"/>
      <c r="TR144" s="202"/>
      <c r="TS144" s="202"/>
      <c r="TT144" s="202"/>
      <c r="TU144" s="202"/>
      <c r="TV144" s="202"/>
      <c r="TW144" s="202"/>
      <c r="TX144" s="202"/>
      <c r="TY144" s="202"/>
      <c r="TZ144" s="202"/>
      <c r="UA144" s="202"/>
      <c r="UB144" s="202"/>
      <c r="UC144" s="202"/>
      <c r="UD144" s="202"/>
      <c r="UE144" s="202"/>
      <c r="UF144" s="202"/>
      <c r="UG144" s="202"/>
      <c r="UH144" s="202"/>
      <c r="UI144" s="202"/>
      <c r="UJ144" s="202"/>
      <c r="UK144" s="202"/>
      <c r="UL144" s="202"/>
      <c r="UM144" s="202"/>
      <c r="UN144" s="202"/>
      <c r="UO144" s="202"/>
      <c r="UP144" s="202"/>
      <c r="UQ144" s="202"/>
      <c r="UR144" s="202"/>
      <c r="US144" s="202"/>
      <c r="UT144" s="202"/>
      <c r="UU144" s="202"/>
      <c r="UV144" s="202"/>
      <c r="UW144" s="202"/>
      <c r="UX144" s="202"/>
      <c r="UY144" s="202"/>
      <c r="UZ144" s="202"/>
      <c r="VA144" s="202"/>
      <c r="VB144" s="202"/>
      <c r="VC144" s="202"/>
      <c r="VD144" s="202"/>
      <c r="VE144" s="202"/>
      <c r="VF144" s="202"/>
      <c r="VG144" s="202"/>
      <c r="VH144" s="202"/>
      <c r="VI144" s="202"/>
      <c r="VJ144" s="202"/>
      <c r="VK144" s="202"/>
      <c r="VL144" s="202"/>
      <c r="VM144" s="202"/>
      <c r="VN144" s="202"/>
      <c r="VO144" s="202"/>
      <c r="VP144" s="202"/>
      <c r="VQ144" s="202"/>
      <c r="VR144" s="202"/>
      <c r="VS144" s="202"/>
      <c r="VT144" s="202"/>
      <c r="VU144" s="202"/>
      <c r="VV144" s="202"/>
      <c r="VW144" s="202"/>
      <c r="VX144" s="202"/>
      <c r="VY144" s="202"/>
      <c r="VZ144" s="202"/>
      <c r="WA144" s="202"/>
      <c r="WB144" s="202"/>
      <c r="WC144" s="202"/>
      <c r="WD144" s="202"/>
      <c r="WE144" s="202"/>
      <c r="WF144" s="202"/>
      <c r="WG144" s="202"/>
      <c r="WH144" s="202"/>
      <c r="WI144" s="202"/>
      <c r="WJ144" s="202"/>
      <c r="WK144" s="202"/>
      <c r="WL144" s="202"/>
      <c r="WM144" s="202"/>
      <c r="WN144" s="202"/>
      <c r="WO144" s="202"/>
      <c r="WP144" s="202"/>
      <c r="WQ144" s="202"/>
      <c r="WR144" s="202"/>
      <c r="WS144" s="202"/>
      <c r="WT144" s="202"/>
      <c r="WU144" s="202"/>
      <c r="WV144" s="202"/>
      <c r="WW144" s="202"/>
      <c r="WX144" s="202"/>
      <c r="WY144" s="202"/>
      <c r="WZ144" s="202"/>
      <c r="XA144" s="202"/>
      <c r="XB144" s="202"/>
      <c r="XC144" s="202"/>
      <c r="XD144" s="202"/>
      <c r="XE144" s="202"/>
      <c r="XF144" s="202"/>
      <c r="XG144" s="202"/>
      <c r="XH144" s="202"/>
      <c r="XI144" s="202"/>
      <c r="XJ144" s="202"/>
      <c r="XK144" s="202"/>
      <c r="XL144" s="202"/>
      <c r="XM144" s="202"/>
      <c r="XN144" s="202"/>
      <c r="XO144" s="202"/>
      <c r="XP144" s="202"/>
      <c r="XQ144" s="202"/>
      <c r="XR144" s="202"/>
      <c r="XS144" s="202"/>
      <c r="XT144" s="202"/>
      <c r="XU144" s="202"/>
      <c r="XV144" s="202"/>
      <c r="XW144" s="202"/>
      <c r="XX144" s="202"/>
      <c r="XY144" s="202"/>
      <c r="XZ144" s="202"/>
      <c r="YA144" s="202"/>
      <c r="YB144" s="202"/>
      <c r="YC144" s="202"/>
      <c r="YD144" s="202"/>
      <c r="YE144" s="202"/>
      <c r="YF144" s="202"/>
      <c r="YG144" s="202"/>
      <c r="YH144" s="202"/>
      <c r="YI144" s="202"/>
      <c r="YJ144" s="202"/>
      <c r="YK144" s="202"/>
      <c r="YL144" s="202"/>
      <c r="YM144" s="202"/>
      <c r="YN144" s="202"/>
      <c r="YO144" s="202"/>
      <c r="YP144" s="202"/>
      <c r="YQ144" s="202"/>
      <c r="YR144" s="202"/>
      <c r="YS144" s="202"/>
      <c r="YT144" s="202"/>
      <c r="YU144" s="202"/>
      <c r="YV144" s="202"/>
      <c r="YW144" s="202"/>
      <c r="YX144" s="202"/>
      <c r="YY144" s="202"/>
      <c r="YZ144" s="202"/>
      <c r="ZA144" s="202"/>
      <c r="ZB144" s="202"/>
      <c r="ZC144" s="202"/>
      <c r="ZD144" s="202"/>
      <c r="ZE144" s="202"/>
      <c r="ZF144" s="202"/>
      <c r="ZG144" s="202"/>
      <c r="ZH144" s="202"/>
      <c r="ZI144" s="202"/>
      <c r="ZJ144" s="202"/>
      <c r="ZK144" s="202"/>
      <c r="ZL144" s="202"/>
      <c r="ZM144" s="202"/>
      <c r="ZN144" s="202"/>
      <c r="ZO144" s="202"/>
      <c r="ZP144" s="202"/>
      <c r="ZQ144" s="202"/>
      <c r="ZR144" s="202"/>
      <c r="ZS144" s="202"/>
      <c r="ZT144" s="202"/>
      <c r="ZU144" s="202"/>
      <c r="ZV144" s="202"/>
      <c r="ZW144" s="202"/>
      <c r="ZX144" s="202"/>
      <c r="ZY144" s="202"/>
      <c r="ZZ144" s="202"/>
      <c r="AAA144" s="202"/>
      <c r="AAB144" s="202"/>
      <c r="AAC144" s="202"/>
      <c r="AAD144" s="202"/>
      <c r="AAE144" s="202"/>
      <c r="AAF144" s="202"/>
      <c r="AAG144" s="202"/>
      <c r="AAH144" s="202"/>
      <c r="AAI144" s="202"/>
      <c r="AAJ144" s="202"/>
      <c r="AAK144" s="202"/>
      <c r="AAL144" s="202"/>
      <c r="AAM144" s="202"/>
      <c r="AAN144" s="202"/>
      <c r="AAO144" s="202"/>
      <c r="AAP144" s="202"/>
      <c r="AAQ144" s="202"/>
      <c r="AAR144" s="202"/>
      <c r="AAS144" s="202"/>
      <c r="AAT144" s="202"/>
      <c r="AAU144" s="202"/>
      <c r="AAV144" s="202"/>
      <c r="AAW144" s="202"/>
      <c r="AAX144" s="202"/>
      <c r="AAY144" s="202"/>
      <c r="AAZ144" s="202"/>
      <c r="ABA144" s="202"/>
      <c r="ABB144" s="202"/>
      <c r="ABC144" s="202"/>
      <c r="ABD144" s="202"/>
      <c r="ABE144" s="202"/>
      <c r="ABF144" s="202"/>
      <c r="ABG144" s="202"/>
      <c r="ABH144" s="202"/>
      <c r="ABI144" s="202"/>
      <c r="ABJ144" s="202"/>
      <c r="ABK144" s="202"/>
      <c r="ABL144" s="202"/>
      <c r="ABM144" s="202"/>
      <c r="ABN144" s="202"/>
      <c r="ABO144" s="202"/>
      <c r="ABP144" s="202"/>
      <c r="ABQ144" s="202"/>
      <c r="ABR144" s="202"/>
      <c r="ABS144" s="202"/>
      <c r="ABT144" s="202"/>
      <c r="ABU144" s="202"/>
      <c r="ABV144" s="202"/>
      <c r="ABW144" s="202"/>
      <c r="ABX144" s="202"/>
      <c r="ABY144" s="202"/>
      <c r="ABZ144" s="202"/>
      <c r="ACA144" s="202"/>
      <c r="ACB144" s="202"/>
      <c r="ACC144" s="202"/>
      <c r="ACD144" s="202"/>
      <c r="ACE144" s="202"/>
      <c r="ACF144" s="202"/>
      <c r="ACG144" s="202"/>
      <c r="ACH144" s="202"/>
      <c r="ACI144" s="202"/>
      <c r="ACJ144" s="202"/>
      <c r="ACK144" s="202"/>
      <c r="ACL144" s="202"/>
      <c r="ACM144" s="202"/>
      <c r="ACN144" s="202"/>
      <c r="ACO144" s="202"/>
      <c r="ACP144" s="202"/>
      <c r="ACQ144" s="202"/>
      <c r="ACR144" s="202"/>
      <c r="ACS144" s="202"/>
      <c r="ACT144" s="202"/>
      <c r="ACU144" s="202"/>
      <c r="ACV144" s="202"/>
      <c r="ACW144" s="202"/>
      <c r="ACX144" s="202"/>
      <c r="ACY144" s="202"/>
      <c r="ACZ144" s="202"/>
      <c r="ADA144" s="202"/>
      <c r="ADB144" s="202"/>
      <c r="ADC144" s="202"/>
      <c r="ADD144" s="202"/>
      <c r="ADE144" s="202"/>
      <c r="ADF144" s="202"/>
      <c r="ADG144" s="202"/>
      <c r="ADH144" s="202"/>
      <c r="ADI144" s="202"/>
      <c r="ADJ144" s="202"/>
      <c r="ADK144" s="202"/>
      <c r="ADL144" s="202"/>
      <c r="ADM144" s="202"/>
      <c r="ADN144" s="202"/>
      <c r="ADO144" s="202"/>
      <c r="ADP144" s="202"/>
      <c r="ADQ144" s="202"/>
      <c r="ADR144" s="202"/>
      <c r="ADS144" s="202"/>
      <c r="ADT144" s="202"/>
      <c r="ADU144" s="202"/>
      <c r="ADV144" s="202"/>
      <c r="ADW144" s="202"/>
      <c r="ADX144" s="202"/>
      <c r="ADY144" s="202"/>
      <c r="ADZ144" s="202"/>
      <c r="AEA144" s="202"/>
      <c r="AEB144" s="202"/>
      <c r="AEC144" s="202"/>
      <c r="AED144" s="202"/>
      <c r="AEE144" s="202"/>
      <c r="AEF144" s="202"/>
      <c r="AEG144" s="202"/>
      <c r="AEH144" s="202"/>
      <c r="AEI144" s="202"/>
      <c r="AEJ144" s="202"/>
      <c r="AEK144" s="202"/>
      <c r="AEL144" s="202"/>
      <c r="AEM144" s="202"/>
      <c r="AEN144" s="202"/>
      <c r="AEO144" s="202"/>
      <c r="AEP144" s="202"/>
      <c r="AEQ144" s="202"/>
      <c r="AER144" s="202"/>
      <c r="AES144" s="202"/>
      <c r="AET144" s="202"/>
      <c r="AEU144" s="202"/>
      <c r="AEV144" s="202"/>
      <c r="AEW144" s="202"/>
      <c r="AEX144" s="202"/>
      <c r="AEY144" s="202"/>
      <c r="AEZ144" s="202"/>
      <c r="AFA144" s="202"/>
      <c r="AFB144" s="202"/>
      <c r="AFC144" s="202"/>
      <c r="AFD144" s="202"/>
      <c r="AFE144" s="202"/>
      <c r="AFF144" s="202"/>
      <c r="AFG144" s="202"/>
      <c r="AFH144" s="202"/>
      <c r="AFI144" s="202"/>
      <c r="AFJ144" s="202"/>
      <c r="AFK144" s="202"/>
      <c r="AFL144" s="202"/>
      <c r="AFM144" s="202"/>
      <c r="AFN144" s="202"/>
      <c r="AFO144" s="202"/>
      <c r="AFP144" s="202"/>
      <c r="AFQ144" s="202"/>
      <c r="AFR144" s="202"/>
      <c r="AFS144" s="202"/>
      <c r="AFT144" s="202"/>
      <c r="AFU144" s="202"/>
      <c r="AFV144" s="202"/>
      <c r="AFW144" s="202"/>
      <c r="AFX144" s="202"/>
      <c r="AFY144" s="202"/>
      <c r="AFZ144" s="202"/>
      <c r="AGA144" s="202"/>
      <c r="AGB144" s="202"/>
      <c r="AGC144" s="202"/>
      <c r="AGD144" s="202"/>
      <c r="AGE144" s="202"/>
      <c r="AGF144" s="202"/>
      <c r="AGG144" s="202"/>
      <c r="AGH144" s="202"/>
      <c r="AGI144" s="202"/>
      <c r="AGJ144" s="202"/>
      <c r="AGK144" s="202"/>
      <c r="AGL144" s="202"/>
      <c r="AGM144" s="202"/>
      <c r="AGN144" s="202"/>
      <c r="AGO144" s="202"/>
      <c r="AGP144" s="202"/>
      <c r="AGQ144" s="202"/>
      <c r="AGR144" s="202"/>
      <c r="AGS144" s="202"/>
      <c r="AGT144" s="202"/>
      <c r="AGU144" s="202"/>
      <c r="AGV144" s="202"/>
      <c r="AGW144" s="202"/>
      <c r="AGX144" s="202"/>
      <c r="AGY144" s="202"/>
      <c r="AGZ144" s="202"/>
      <c r="AHA144" s="202"/>
      <c r="AHB144" s="202"/>
      <c r="AHC144" s="202"/>
      <c r="AHD144" s="202"/>
      <c r="AHE144" s="202"/>
      <c r="AHF144" s="202"/>
      <c r="AHG144" s="202"/>
      <c r="AHH144" s="202"/>
      <c r="AHI144" s="202"/>
      <c r="AHJ144" s="202"/>
      <c r="AHK144" s="202"/>
      <c r="AHL144" s="202"/>
      <c r="AHM144" s="202"/>
      <c r="AHN144" s="202"/>
      <c r="AHO144" s="202"/>
      <c r="AHP144" s="202"/>
      <c r="AHQ144" s="202"/>
      <c r="AHR144" s="202"/>
      <c r="AHS144" s="202"/>
      <c r="AHT144" s="202"/>
      <c r="AHU144" s="202"/>
      <c r="AHV144" s="202"/>
      <c r="AHW144" s="202"/>
      <c r="AHX144" s="202"/>
      <c r="AHY144" s="202"/>
      <c r="AHZ144" s="202"/>
      <c r="AIA144" s="202"/>
      <c r="AIB144" s="202"/>
      <c r="AIC144" s="202"/>
      <c r="AID144" s="202"/>
      <c r="AIE144" s="202"/>
      <c r="AIF144" s="202"/>
      <c r="AIG144" s="202"/>
      <c r="AIH144" s="202"/>
      <c r="AII144" s="202"/>
      <c r="AIJ144" s="202"/>
      <c r="AIK144" s="202"/>
      <c r="AIL144" s="202"/>
      <c r="AIM144" s="202"/>
      <c r="AIN144" s="202"/>
      <c r="AIO144" s="202"/>
      <c r="AIP144" s="202"/>
      <c r="AIQ144" s="202"/>
      <c r="AIR144" s="202"/>
      <c r="AIS144" s="202"/>
      <c r="AIT144" s="202"/>
      <c r="AIU144" s="202"/>
      <c r="AIV144" s="202"/>
      <c r="AIW144" s="202"/>
      <c r="AIX144" s="202"/>
      <c r="AIY144" s="202"/>
      <c r="AIZ144" s="202"/>
      <c r="AJA144" s="202"/>
      <c r="AJB144" s="202"/>
      <c r="AJC144" s="202"/>
      <c r="AJD144" s="202"/>
      <c r="AJE144" s="202"/>
      <c r="AJF144" s="202"/>
      <c r="AJG144" s="202"/>
      <c r="AJH144" s="202"/>
      <c r="AJI144" s="202"/>
      <c r="AJJ144" s="202"/>
      <c r="AJK144" s="202"/>
      <c r="AJL144" s="202"/>
      <c r="AJM144" s="202"/>
      <c r="AJN144" s="202"/>
      <c r="AJO144" s="202"/>
      <c r="AJP144" s="202"/>
      <c r="AJQ144" s="202"/>
      <c r="AJR144" s="202"/>
      <c r="AJS144" s="202"/>
      <c r="AJT144" s="202"/>
      <c r="AJU144" s="202"/>
      <c r="AJV144" s="202"/>
      <c r="AJW144" s="202"/>
      <c r="AJX144" s="202"/>
      <c r="AJY144" s="202"/>
      <c r="AJZ144" s="202"/>
      <c r="AKA144" s="202"/>
      <c r="AKB144" s="202"/>
    </row>
    <row r="145" spans="1:964" s="99" customFormat="1" ht="13.5">
      <c r="A145" s="361"/>
      <c r="B145" s="46" t="s">
        <v>18</v>
      </c>
      <c r="C145" s="61">
        <v>1511657</v>
      </c>
      <c r="D145" s="328">
        <f t="shared" si="34"/>
        <v>0.14407402445937426</v>
      </c>
      <c r="E145" s="110"/>
      <c r="F145" s="340">
        <v>26551</v>
      </c>
      <c r="G145" s="86">
        <f t="shared" si="35"/>
        <v>-1.24134817935595E-3</v>
      </c>
      <c r="H145" s="3">
        <v>21834</v>
      </c>
      <c r="I145" s="47">
        <f t="shared" si="25"/>
        <v>-4.4683567390114698E-3</v>
      </c>
      <c r="J145" s="442"/>
      <c r="K145" s="445"/>
      <c r="L145" s="3">
        <v>8251</v>
      </c>
      <c r="M145" s="47">
        <f t="shared" si="26"/>
        <v>4.1267036850075822E-2</v>
      </c>
      <c r="N145" s="440"/>
      <c r="O145" s="370"/>
      <c r="P145" s="3">
        <v>2986</v>
      </c>
      <c r="Q145" s="47">
        <f t="shared" si="27"/>
        <v>1.1860386309725524E-2</v>
      </c>
      <c r="R145" s="456"/>
      <c r="S145" s="458"/>
      <c r="T145" s="436"/>
      <c r="U145" s="434"/>
      <c r="V145" s="6">
        <v>226</v>
      </c>
      <c r="W145" s="47">
        <f t="shared" si="36"/>
        <v>-0.4955357142857143</v>
      </c>
      <c r="X145" s="3">
        <v>194</v>
      </c>
      <c r="Y145" s="47">
        <f t="shared" si="31"/>
        <v>-0.36807817589576552</v>
      </c>
      <c r="Z145" s="3"/>
      <c r="AA145" s="328"/>
      <c r="AB145" s="3">
        <v>19</v>
      </c>
      <c r="AC145" s="47">
        <f t="shared" si="32"/>
        <v>18</v>
      </c>
      <c r="AD145" s="6"/>
      <c r="AE145" s="328"/>
      <c r="AF145" s="3"/>
      <c r="AG145" s="328"/>
      <c r="BP145" s="202"/>
      <c r="BQ145" s="202"/>
      <c r="BR145" s="202"/>
      <c r="BS145" s="202"/>
      <c r="BT145" s="202"/>
      <c r="BU145" s="202"/>
      <c r="BV145" s="202"/>
      <c r="BW145" s="202"/>
      <c r="BX145" s="202"/>
      <c r="BY145" s="202"/>
      <c r="BZ145" s="202"/>
      <c r="CA145" s="202"/>
      <c r="CB145" s="202"/>
      <c r="CC145" s="202"/>
      <c r="CD145" s="202"/>
      <c r="CE145" s="202"/>
      <c r="CF145" s="202"/>
      <c r="CG145" s="202"/>
      <c r="CH145" s="202"/>
      <c r="CI145" s="202"/>
      <c r="CJ145" s="202"/>
      <c r="CK145" s="202"/>
      <c r="CL145" s="202"/>
      <c r="CM145" s="202"/>
      <c r="CN145" s="202"/>
      <c r="CO145" s="202"/>
      <c r="CP145" s="202"/>
      <c r="CQ145" s="202"/>
      <c r="CR145" s="202"/>
      <c r="CS145" s="202"/>
      <c r="CT145" s="202"/>
      <c r="CU145" s="202"/>
      <c r="CV145" s="202"/>
      <c r="CW145" s="202"/>
      <c r="CX145" s="202"/>
      <c r="CY145" s="202"/>
      <c r="CZ145" s="202"/>
      <c r="DA145" s="202"/>
      <c r="DB145" s="202"/>
      <c r="DC145" s="202"/>
      <c r="DD145" s="202"/>
      <c r="DE145" s="202"/>
      <c r="DF145" s="202"/>
      <c r="DG145" s="202"/>
      <c r="DH145" s="202"/>
      <c r="DI145" s="202"/>
      <c r="DJ145" s="202"/>
      <c r="DK145" s="202"/>
      <c r="DL145" s="202"/>
      <c r="DM145" s="202"/>
      <c r="DN145" s="202"/>
      <c r="DO145" s="202"/>
      <c r="DP145" s="202"/>
      <c r="DQ145" s="202"/>
      <c r="DR145" s="202"/>
      <c r="DS145" s="202"/>
      <c r="DT145" s="202"/>
      <c r="DU145" s="202"/>
      <c r="DV145" s="202"/>
      <c r="DW145" s="202"/>
      <c r="DX145" s="202"/>
      <c r="DY145" s="202"/>
      <c r="DZ145" s="202"/>
      <c r="EA145" s="202"/>
      <c r="EB145" s="202"/>
      <c r="EC145" s="202"/>
      <c r="ED145" s="202"/>
      <c r="EE145" s="202"/>
      <c r="EF145" s="202"/>
      <c r="EG145" s="202"/>
      <c r="EH145" s="202"/>
      <c r="EI145" s="202"/>
      <c r="EJ145" s="202"/>
      <c r="EK145" s="202"/>
      <c r="EL145" s="202"/>
      <c r="EM145" s="202"/>
      <c r="EN145" s="202"/>
      <c r="EO145" s="202"/>
      <c r="EP145" s="202"/>
      <c r="EQ145" s="202"/>
      <c r="ER145" s="202"/>
      <c r="ES145" s="202"/>
      <c r="ET145" s="202"/>
      <c r="EU145" s="202"/>
      <c r="EV145" s="202"/>
      <c r="EW145" s="202"/>
      <c r="EX145" s="202"/>
      <c r="EY145" s="202"/>
      <c r="EZ145" s="202"/>
      <c r="FA145" s="202"/>
      <c r="FB145" s="202"/>
      <c r="FC145" s="202"/>
      <c r="FD145" s="202"/>
      <c r="FE145" s="202"/>
      <c r="FF145" s="202"/>
      <c r="FG145" s="202"/>
      <c r="FH145" s="202"/>
      <c r="FI145" s="202"/>
      <c r="FJ145" s="202"/>
      <c r="FK145" s="202"/>
      <c r="FL145" s="202"/>
      <c r="FM145" s="202"/>
      <c r="FN145" s="202"/>
      <c r="FO145" s="202"/>
      <c r="FP145" s="202"/>
      <c r="FQ145" s="202"/>
      <c r="FR145" s="202"/>
      <c r="FS145" s="202"/>
      <c r="FT145" s="202"/>
      <c r="FU145" s="202"/>
      <c r="FV145" s="202"/>
      <c r="FW145" s="202"/>
      <c r="FX145" s="202"/>
      <c r="FY145" s="202"/>
      <c r="FZ145" s="202"/>
      <c r="GA145" s="202"/>
      <c r="GB145" s="202"/>
      <c r="GC145" s="202"/>
      <c r="GD145" s="202"/>
      <c r="GE145" s="202"/>
      <c r="GF145" s="202"/>
      <c r="GG145" s="202"/>
      <c r="GH145" s="202"/>
      <c r="GI145" s="202"/>
      <c r="GJ145" s="202"/>
      <c r="GK145" s="202"/>
      <c r="GL145" s="202"/>
      <c r="GM145" s="202"/>
      <c r="GN145" s="202"/>
      <c r="GO145" s="202"/>
      <c r="GP145" s="202"/>
      <c r="GQ145" s="202"/>
      <c r="GR145" s="202"/>
      <c r="GS145" s="202"/>
      <c r="GT145" s="202"/>
      <c r="GU145" s="202"/>
      <c r="GV145" s="202"/>
      <c r="GW145" s="202"/>
      <c r="GX145" s="202"/>
      <c r="GY145" s="202"/>
      <c r="GZ145" s="202"/>
      <c r="HA145" s="202"/>
      <c r="HB145" s="202"/>
      <c r="HC145" s="202"/>
      <c r="HD145" s="202"/>
      <c r="HE145" s="202"/>
      <c r="HF145" s="202"/>
      <c r="HG145" s="202"/>
      <c r="HH145" s="202"/>
      <c r="HI145" s="202"/>
      <c r="HJ145" s="202"/>
      <c r="HK145" s="202"/>
      <c r="HL145" s="202"/>
      <c r="HM145" s="202"/>
      <c r="HN145" s="202"/>
      <c r="HO145" s="202"/>
      <c r="HP145" s="202"/>
      <c r="HQ145" s="202"/>
      <c r="HR145" s="202"/>
      <c r="HS145" s="202"/>
      <c r="HT145" s="202"/>
      <c r="HU145" s="202"/>
      <c r="HV145" s="202"/>
      <c r="HW145" s="202"/>
      <c r="HX145" s="202"/>
      <c r="HY145" s="202"/>
      <c r="HZ145" s="202"/>
      <c r="IA145" s="202"/>
      <c r="IB145" s="202"/>
      <c r="IC145" s="202"/>
      <c r="ID145" s="202"/>
      <c r="IE145" s="202"/>
      <c r="IF145" s="202"/>
      <c r="IG145" s="202"/>
      <c r="IH145" s="202"/>
      <c r="II145" s="202"/>
      <c r="IJ145" s="202"/>
      <c r="IK145" s="202"/>
      <c r="IL145" s="202"/>
      <c r="IM145" s="202"/>
      <c r="IN145" s="202"/>
      <c r="IO145" s="202"/>
      <c r="IP145" s="202"/>
      <c r="IQ145" s="202"/>
      <c r="IR145" s="202"/>
      <c r="IS145" s="202"/>
      <c r="IT145" s="202"/>
      <c r="IU145" s="202"/>
      <c r="IV145" s="202"/>
      <c r="IW145" s="202"/>
      <c r="IX145" s="202"/>
      <c r="IY145" s="202"/>
      <c r="IZ145" s="202"/>
      <c r="JA145" s="202"/>
      <c r="JB145" s="202"/>
      <c r="JC145" s="202"/>
      <c r="JD145" s="202"/>
      <c r="JE145" s="202"/>
      <c r="JF145" s="202"/>
      <c r="JG145" s="202"/>
      <c r="JH145" s="202"/>
      <c r="JI145" s="202"/>
      <c r="JJ145" s="202"/>
      <c r="JK145" s="202"/>
      <c r="JL145" s="202"/>
      <c r="JM145" s="202"/>
      <c r="JN145" s="202"/>
      <c r="JO145" s="202"/>
      <c r="JP145" s="202"/>
      <c r="JQ145" s="202"/>
      <c r="JR145" s="202"/>
      <c r="JS145" s="202"/>
      <c r="JT145" s="202"/>
      <c r="JU145" s="202"/>
      <c r="JV145" s="202"/>
      <c r="JW145" s="202"/>
      <c r="JX145" s="202"/>
      <c r="JY145" s="202"/>
      <c r="JZ145" s="202"/>
      <c r="KA145" s="202"/>
      <c r="KB145" s="202"/>
      <c r="KC145" s="202"/>
      <c r="KD145" s="202"/>
      <c r="KE145" s="202"/>
      <c r="KF145" s="202"/>
      <c r="KG145" s="202"/>
      <c r="KH145" s="202"/>
      <c r="KI145" s="202"/>
      <c r="KJ145" s="202"/>
      <c r="KK145" s="202"/>
      <c r="KL145" s="202"/>
      <c r="KM145" s="202"/>
      <c r="KN145" s="202"/>
      <c r="KO145" s="202"/>
      <c r="KP145" s="202"/>
      <c r="KQ145" s="202"/>
      <c r="KR145" s="202"/>
      <c r="KS145" s="202"/>
      <c r="KT145" s="202"/>
      <c r="KU145" s="202"/>
      <c r="KV145" s="202"/>
      <c r="KW145" s="202"/>
      <c r="KX145" s="202"/>
      <c r="KY145" s="202"/>
      <c r="KZ145" s="202"/>
      <c r="LA145" s="202"/>
      <c r="LB145" s="202"/>
      <c r="LC145" s="202"/>
      <c r="LD145" s="202"/>
      <c r="LE145" s="202"/>
      <c r="LF145" s="202"/>
      <c r="LG145" s="202"/>
      <c r="LH145" s="202"/>
      <c r="LI145" s="202"/>
      <c r="LJ145" s="202"/>
      <c r="LK145" s="202"/>
      <c r="LL145" s="202"/>
      <c r="LM145" s="202"/>
      <c r="LN145" s="202"/>
      <c r="LO145" s="202"/>
      <c r="LP145" s="202"/>
      <c r="LQ145" s="202"/>
      <c r="LR145" s="202"/>
      <c r="LS145" s="202"/>
      <c r="LT145" s="202"/>
      <c r="LU145" s="202"/>
      <c r="LV145" s="202"/>
      <c r="LW145" s="202"/>
      <c r="LX145" s="202"/>
      <c r="LY145" s="202"/>
      <c r="LZ145" s="202"/>
      <c r="MA145" s="202"/>
      <c r="MB145" s="202"/>
      <c r="MC145" s="202"/>
      <c r="MD145" s="202"/>
      <c r="ME145" s="202"/>
      <c r="MF145" s="202"/>
      <c r="MG145" s="202"/>
      <c r="MH145" s="202"/>
      <c r="MI145" s="202"/>
      <c r="MJ145" s="202"/>
      <c r="MK145" s="202"/>
      <c r="ML145" s="202"/>
      <c r="MM145" s="202"/>
      <c r="MN145" s="202"/>
      <c r="MO145" s="202"/>
      <c r="MP145" s="202"/>
      <c r="MQ145" s="202"/>
      <c r="MR145" s="202"/>
      <c r="MS145" s="202"/>
      <c r="MT145" s="202"/>
      <c r="MU145" s="202"/>
      <c r="MV145" s="202"/>
      <c r="MW145" s="202"/>
      <c r="MX145" s="202"/>
      <c r="MY145" s="202"/>
      <c r="MZ145" s="202"/>
      <c r="NA145" s="202"/>
      <c r="NB145" s="202"/>
      <c r="NC145" s="202"/>
      <c r="ND145" s="202"/>
      <c r="NE145" s="202"/>
      <c r="NF145" s="202"/>
      <c r="NG145" s="202"/>
      <c r="NH145" s="202"/>
      <c r="NI145" s="202"/>
      <c r="NJ145" s="202"/>
      <c r="NK145" s="202"/>
      <c r="NL145" s="202"/>
      <c r="NM145" s="202"/>
      <c r="NN145" s="202"/>
      <c r="NO145" s="202"/>
      <c r="NP145" s="202"/>
      <c r="NQ145" s="202"/>
      <c r="NR145" s="202"/>
      <c r="NS145" s="202"/>
      <c r="NT145" s="202"/>
      <c r="NU145" s="202"/>
      <c r="NV145" s="202"/>
      <c r="NW145" s="202"/>
      <c r="NX145" s="202"/>
      <c r="NY145" s="202"/>
      <c r="NZ145" s="202"/>
      <c r="OA145" s="202"/>
      <c r="OB145" s="202"/>
      <c r="OC145" s="202"/>
      <c r="OD145" s="202"/>
      <c r="OE145" s="202"/>
      <c r="OF145" s="202"/>
      <c r="OG145" s="202"/>
      <c r="OH145" s="202"/>
      <c r="OI145" s="202"/>
      <c r="OJ145" s="202"/>
      <c r="OK145" s="202"/>
      <c r="OL145" s="202"/>
      <c r="OM145" s="202"/>
      <c r="ON145" s="202"/>
      <c r="OO145" s="202"/>
      <c r="OP145" s="202"/>
      <c r="OQ145" s="202"/>
      <c r="OR145" s="202"/>
      <c r="OS145" s="202"/>
      <c r="OT145" s="202"/>
      <c r="OU145" s="202"/>
      <c r="OV145" s="202"/>
      <c r="OW145" s="202"/>
      <c r="OX145" s="202"/>
      <c r="OY145" s="202"/>
      <c r="OZ145" s="202"/>
      <c r="PA145" s="202"/>
      <c r="PB145" s="202"/>
      <c r="PC145" s="202"/>
      <c r="PD145" s="202"/>
      <c r="PE145" s="202"/>
      <c r="PF145" s="202"/>
      <c r="PG145" s="202"/>
      <c r="PH145" s="202"/>
      <c r="PI145" s="202"/>
      <c r="PJ145" s="202"/>
      <c r="PK145" s="202"/>
      <c r="PL145" s="202"/>
      <c r="PM145" s="202"/>
      <c r="PN145" s="202"/>
      <c r="PO145" s="202"/>
      <c r="PP145" s="202"/>
      <c r="PQ145" s="202"/>
      <c r="PR145" s="202"/>
      <c r="PS145" s="202"/>
      <c r="PT145" s="202"/>
      <c r="PU145" s="202"/>
      <c r="PV145" s="202"/>
      <c r="PW145" s="202"/>
      <c r="PX145" s="202"/>
      <c r="PY145" s="202"/>
      <c r="PZ145" s="202"/>
      <c r="QA145" s="202"/>
      <c r="QB145" s="202"/>
      <c r="QC145" s="202"/>
      <c r="QD145" s="202"/>
      <c r="QE145" s="202"/>
      <c r="QF145" s="202"/>
      <c r="QG145" s="202"/>
      <c r="QH145" s="202"/>
      <c r="QI145" s="202"/>
      <c r="QJ145" s="202"/>
      <c r="QK145" s="202"/>
      <c r="QL145" s="202"/>
      <c r="QM145" s="202"/>
      <c r="QN145" s="202"/>
      <c r="QO145" s="202"/>
      <c r="QP145" s="202"/>
      <c r="QQ145" s="202"/>
      <c r="QR145" s="202"/>
      <c r="QS145" s="202"/>
      <c r="QT145" s="202"/>
      <c r="QU145" s="202"/>
      <c r="QV145" s="202"/>
      <c r="QW145" s="202"/>
      <c r="QX145" s="202"/>
      <c r="QY145" s="202"/>
      <c r="QZ145" s="202"/>
      <c r="RA145" s="202"/>
      <c r="RB145" s="202"/>
      <c r="RC145" s="202"/>
      <c r="RD145" s="202"/>
      <c r="RE145" s="202"/>
      <c r="RF145" s="202"/>
      <c r="RG145" s="202"/>
      <c r="RH145" s="202"/>
      <c r="RI145" s="202"/>
      <c r="RJ145" s="202"/>
      <c r="RK145" s="202"/>
      <c r="RL145" s="202"/>
      <c r="RM145" s="202"/>
      <c r="RN145" s="202"/>
      <c r="RO145" s="202"/>
      <c r="RP145" s="202"/>
      <c r="RQ145" s="202"/>
      <c r="RR145" s="202"/>
      <c r="RS145" s="202"/>
      <c r="RT145" s="202"/>
      <c r="RU145" s="202"/>
      <c r="RV145" s="202"/>
      <c r="RW145" s="202"/>
      <c r="RX145" s="202"/>
      <c r="RY145" s="202"/>
      <c r="RZ145" s="202"/>
      <c r="SA145" s="202"/>
      <c r="SB145" s="202"/>
      <c r="SC145" s="202"/>
      <c r="SD145" s="202"/>
      <c r="SE145" s="202"/>
      <c r="SF145" s="202"/>
      <c r="SG145" s="202"/>
      <c r="SH145" s="202"/>
      <c r="SI145" s="202"/>
      <c r="SJ145" s="202"/>
      <c r="SK145" s="202"/>
      <c r="SL145" s="202"/>
      <c r="SM145" s="202"/>
      <c r="SN145" s="202"/>
      <c r="SO145" s="202"/>
      <c r="SP145" s="202"/>
      <c r="SQ145" s="202"/>
      <c r="SR145" s="202"/>
      <c r="SS145" s="202"/>
      <c r="ST145" s="202"/>
      <c r="SU145" s="202"/>
      <c r="SV145" s="202"/>
      <c r="SW145" s="202"/>
      <c r="SX145" s="202"/>
      <c r="SY145" s="202"/>
      <c r="SZ145" s="202"/>
      <c r="TA145" s="202"/>
      <c r="TB145" s="202"/>
      <c r="TC145" s="202"/>
      <c r="TD145" s="202"/>
      <c r="TE145" s="202"/>
      <c r="TF145" s="202"/>
      <c r="TG145" s="202"/>
      <c r="TH145" s="202"/>
      <c r="TI145" s="202"/>
      <c r="TJ145" s="202"/>
      <c r="TK145" s="202"/>
      <c r="TL145" s="202"/>
      <c r="TM145" s="202"/>
      <c r="TN145" s="202"/>
      <c r="TO145" s="202"/>
      <c r="TP145" s="202"/>
      <c r="TQ145" s="202"/>
      <c r="TR145" s="202"/>
      <c r="TS145" s="202"/>
      <c r="TT145" s="202"/>
      <c r="TU145" s="202"/>
      <c r="TV145" s="202"/>
      <c r="TW145" s="202"/>
      <c r="TX145" s="202"/>
      <c r="TY145" s="202"/>
      <c r="TZ145" s="202"/>
      <c r="UA145" s="202"/>
      <c r="UB145" s="202"/>
      <c r="UC145" s="202"/>
      <c r="UD145" s="202"/>
      <c r="UE145" s="202"/>
      <c r="UF145" s="202"/>
      <c r="UG145" s="202"/>
      <c r="UH145" s="202"/>
      <c r="UI145" s="202"/>
      <c r="UJ145" s="202"/>
      <c r="UK145" s="202"/>
      <c r="UL145" s="202"/>
      <c r="UM145" s="202"/>
      <c r="UN145" s="202"/>
      <c r="UO145" s="202"/>
      <c r="UP145" s="202"/>
      <c r="UQ145" s="202"/>
      <c r="UR145" s="202"/>
      <c r="US145" s="202"/>
      <c r="UT145" s="202"/>
      <c r="UU145" s="202"/>
      <c r="UV145" s="202"/>
      <c r="UW145" s="202"/>
      <c r="UX145" s="202"/>
      <c r="UY145" s="202"/>
      <c r="UZ145" s="202"/>
      <c r="VA145" s="202"/>
      <c r="VB145" s="202"/>
      <c r="VC145" s="202"/>
      <c r="VD145" s="202"/>
      <c r="VE145" s="202"/>
      <c r="VF145" s="202"/>
      <c r="VG145" s="202"/>
      <c r="VH145" s="202"/>
      <c r="VI145" s="202"/>
      <c r="VJ145" s="202"/>
      <c r="VK145" s="202"/>
      <c r="VL145" s="202"/>
      <c r="VM145" s="202"/>
      <c r="VN145" s="202"/>
      <c r="VO145" s="202"/>
      <c r="VP145" s="202"/>
      <c r="VQ145" s="202"/>
      <c r="VR145" s="202"/>
      <c r="VS145" s="202"/>
      <c r="VT145" s="202"/>
      <c r="VU145" s="202"/>
      <c r="VV145" s="202"/>
      <c r="VW145" s="202"/>
      <c r="VX145" s="202"/>
      <c r="VY145" s="202"/>
      <c r="VZ145" s="202"/>
      <c r="WA145" s="202"/>
      <c r="WB145" s="202"/>
      <c r="WC145" s="202"/>
      <c r="WD145" s="202"/>
      <c r="WE145" s="202"/>
      <c r="WF145" s="202"/>
      <c r="WG145" s="202"/>
      <c r="WH145" s="202"/>
      <c r="WI145" s="202"/>
      <c r="WJ145" s="202"/>
      <c r="WK145" s="202"/>
      <c r="WL145" s="202"/>
      <c r="WM145" s="202"/>
      <c r="WN145" s="202"/>
      <c r="WO145" s="202"/>
      <c r="WP145" s="202"/>
      <c r="WQ145" s="202"/>
      <c r="WR145" s="202"/>
      <c r="WS145" s="202"/>
      <c r="WT145" s="202"/>
      <c r="WU145" s="202"/>
      <c r="WV145" s="202"/>
      <c r="WW145" s="202"/>
      <c r="WX145" s="202"/>
      <c r="WY145" s="202"/>
      <c r="WZ145" s="202"/>
      <c r="XA145" s="202"/>
      <c r="XB145" s="202"/>
      <c r="XC145" s="202"/>
      <c r="XD145" s="202"/>
      <c r="XE145" s="202"/>
      <c r="XF145" s="202"/>
      <c r="XG145" s="202"/>
      <c r="XH145" s="202"/>
      <c r="XI145" s="202"/>
      <c r="XJ145" s="202"/>
      <c r="XK145" s="202"/>
      <c r="XL145" s="202"/>
      <c r="XM145" s="202"/>
      <c r="XN145" s="202"/>
      <c r="XO145" s="202"/>
      <c r="XP145" s="202"/>
      <c r="XQ145" s="202"/>
      <c r="XR145" s="202"/>
      <c r="XS145" s="202"/>
      <c r="XT145" s="202"/>
      <c r="XU145" s="202"/>
      <c r="XV145" s="202"/>
      <c r="XW145" s="202"/>
      <c r="XX145" s="202"/>
      <c r="XY145" s="202"/>
      <c r="XZ145" s="202"/>
      <c r="YA145" s="202"/>
      <c r="YB145" s="202"/>
      <c r="YC145" s="202"/>
      <c r="YD145" s="202"/>
      <c r="YE145" s="202"/>
      <c r="YF145" s="202"/>
      <c r="YG145" s="202"/>
      <c r="YH145" s="202"/>
      <c r="YI145" s="202"/>
      <c r="YJ145" s="202"/>
      <c r="YK145" s="202"/>
      <c r="YL145" s="202"/>
      <c r="YM145" s="202"/>
      <c r="YN145" s="202"/>
      <c r="YO145" s="202"/>
      <c r="YP145" s="202"/>
      <c r="YQ145" s="202"/>
      <c r="YR145" s="202"/>
      <c r="YS145" s="202"/>
      <c r="YT145" s="202"/>
      <c r="YU145" s="202"/>
      <c r="YV145" s="202"/>
      <c r="YW145" s="202"/>
      <c r="YX145" s="202"/>
      <c r="YY145" s="202"/>
      <c r="YZ145" s="202"/>
      <c r="ZA145" s="202"/>
      <c r="ZB145" s="202"/>
      <c r="ZC145" s="202"/>
      <c r="ZD145" s="202"/>
      <c r="ZE145" s="202"/>
      <c r="ZF145" s="202"/>
      <c r="ZG145" s="202"/>
      <c r="ZH145" s="202"/>
      <c r="ZI145" s="202"/>
      <c r="ZJ145" s="202"/>
      <c r="ZK145" s="202"/>
      <c r="ZL145" s="202"/>
      <c r="ZM145" s="202"/>
      <c r="ZN145" s="202"/>
      <c r="ZO145" s="202"/>
      <c r="ZP145" s="202"/>
      <c r="ZQ145" s="202"/>
      <c r="ZR145" s="202"/>
      <c r="ZS145" s="202"/>
      <c r="ZT145" s="202"/>
      <c r="ZU145" s="202"/>
      <c r="ZV145" s="202"/>
      <c r="ZW145" s="202"/>
      <c r="ZX145" s="202"/>
      <c r="ZY145" s="202"/>
      <c r="ZZ145" s="202"/>
      <c r="AAA145" s="202"/>
      <c r="AAB145" s="202"/>
      <c r="AAC145" s="202"/>
      <c r="AAD145" s="202"/>
      <c r="AAE145" s="202"/>
      <c r="AAF145" s="202"/>
      <c r="AAG145" s="202"/>
      <c r="AAH145" s="202"/>
      <c r="AAI145" s="202"/>
      <c r="AAJ145" s="202"/>
      <c r="AAK145" s="202"/>
      <c r="AAL145" s="202"/>
      <c r="AAM145" s="202"/>
      <c r="AAN145" s="202"/>
      <c r="AAO145" s="202"/>
      <c r="AAP145" s="202"/>
      <c r="AAQ145" s="202"/>
      <c r="AAR145" s="202"/>
      <c r="AAS145" s="202"/>
      <c r="AAT145" s="202"/>
      <c r="AAU145" s="202"/>
      <c r="AAV145" s="202"/>
      <c r="AAW145" s="202"/>
      <c r="AAX145" s="202"/>
      <c r="AAY145" s="202"/>
      <c r="AAZ145" s="202"/>
      <c r="ABA145" s="202"/>
      <c r="ABB145" s="202"/>
      <c r="ABC145" s="202"/>
      <c r="ABD145" s="202"/>
      <c r="ABE145" s="202"/>
      <c r="ABF145" s="202"/>
      <c r="ABG145" s="202"/>
      <c r="ABH145" s="202"/>
      <c r="ABI145" s="202"/>
      <c r="ABJ145" s="202"/>
      <c r="ABK145" s="202"/>
      <c r="ABL145" s="202"/>
      <c r="ABM145" s="202"/>
      <c r="ABN145" s="202"/>
      <c r="ABO145" s="202"/>
      <c r="ABP145" s="202"/>
      <c r="ABQ145" s="202"/>
      <c r="ABR145" s="202"/>
      <c r="ABS145" s="202"/>
      <c r="ABT145" s="202"/>
      <c r="ABU145" s="202"/>
      <c r="ABV145" s="202"/>
      <c r="ABW145" s="202"/>
      <c r="ABX145" s="202"/>
      <c r="ABY145" s="202"/>
      <c r="ABZ145" s="202"/>
      <c r="ACA145" s="202"/>
      <c r="ACB145" s="202"/>
      <c r="ACC145" s="202"/>
      <c r="ACD145" s="202"/>
      <c r="ACE145" s="202"/>
      <c r="ACF145" s="202"/>
      <c r="ACG145" s="202"/>
      <c r="ACH145" s="202"/>
      <c r="ACI145" s="202"/>
      <c r="ACJ145" s="202"/>
      <c r="ACK145" s="202"/>
      <c r="ACL145" s="202"/>
      <c r="ACM145" s="202"/>
      <c r="ACN145" s="202"/>
      <c r="ACO145" s="202"/>
      <c r="ACP145" s="202"/>
      <c r="ACQ145" s="202"/>
      <c r="ACR145" s="202"/>
      <c r="ACS145" s="202"/>
      <c r="ACT145" s="202"/>
      <c r="ACU145" s="202"/>
      <c r="ACV145" s="202"/>
      <c r="ACW145" s="202"/>
      <c r="ACX145" s="202"/>
      <c r="ACY145" s="202"/>
      <c r="ACZ145" s="202"/>
      <c r="ADA145" s="202"/>
      <c r="ADB145" s="202"/>
      <c r="ADC145" s="202"/>
      <c r="ADD145" s="202"/>
      <c r="ADE145" s="202"/>
      <c r="ADF145" s="202"/>
      <c r="ADG145" s="202"/>
      <c r="ADH145" s="202"/>
      <c r="ADI145" s="202"/>
      <c r="ADJ145" s="202"/>
      <c r="ADK145" s="202"/>
      <c r="ADL145" s="202"/>
      <c r="ADM145" s="202"/>
      <c r="ADN145" s="202"/>
      <c r="ADO145" s="202"/>
      <c r="ADP145" s="202"/>
      <c r="ADQ145" s="202"/>
      <c r="ADR145" s="202"/>
      <c r="ADS145" s="202"/>
      <c r="ADT145" s="202"/>
      <c r="ADU145" s="202"/>
      <c r="ADV145" s="202"/>
      <c r="ADW145" s="202"/>
      <c r="ADX145" s="202"/>
      <c r="ADY145" s="202"/>
      <c r="ADZ145" s="202"/>
      <c r="AEA145" s="202"/>
      <c r="AEB145" s="202"/>
      <c r="AEC145" s="202"/>
      <c r="AED145" s="202"/>
      <c r="AEE145" s="202"/>
      <c r="AEF145" s="202"/>
      <c r="AEG145" s="202"/>
      <c r="AEH145" s="202"/>
      <c r="AEI145" s="202"/>
      <c r="AEJ145" s="202"/>
      <c r="AEK145" s="202"/>
      <c r="AEL145" s="202"/>
      <c r="AEM145" s="202"/>
      <c r="AEN145" s="202"/>
      <c r="AEO145" s="202"/>
      <c r="AEP145" s="202"/>
      <c r="AEQ145" s="202"/>
      <c r="AER145" s="202"/>
      <c r="AES145" s="202"/>
      <c r="AET145" s="202"/>
      <c r="AEU145" s="202"/>
      <c r="AEV145" s="202"/>
      <c r="AEW145" s="202"/>
      <c r="AEX145" s="202"/>
      <c r="AEY145" s="202"/>
      <c r="AEZ145" s="202"/>
      <c r="AFA145" s="202"/>
      <c r="AFB145" s="202"/>
      <c r="AFC145" s="202"/>
      <c r="AFD145" s="202"/>
      <c r="AFE145" s="202"/>
      <c r="AFF145" s="202"/>
      <c r="AFG145" s="202"/>
      <c r="AFH145" s="202"/>
      <c r="AFI145" s="202"/>
      <c r="AFJ145" s="202"/>
      <c r="AFK145" s="202"/>
      <c r="AFL145" s="202"/>
      <c r="AFM145" s="202"/>
      <c r="AFN145" s="202"/>
      <c r="AFO145" s="202"/>
      <c r="AFP145" s="202"/>
      <c r="AFQ145" s="202"/>
      <c r="AFR145" s="202"/>
      <c r="AFS145" s="202"/>
      <c r="AFT145" s="202"/>
      <c r="AFU145" s="202"/>
      <c r="AFV145" s="202"/>
      <c r="AFW145" s="202"/>
      <c r="AFX145" s="202"/>
      <c r="AFY145" s="202"/>
      <c r="AFZ145" s="202"/>
      <c r="AGA145" s="202"/>
      <c r="AGB145" s="202"/>
      <c r="AGC145" s="202"/>
      <c r="AGD145" s="202"/>
      <c r="AGE145" s="202"/>
      <c r="AGF145" s="202"/>
      <c r="AGG145" s="202"/>
      <c r="AGH145" s="202"/>
      <c r="AGI145" s="202"/>
      <c r="AGJ145" s="202"/>
      <c r="AGK145" s="202"/>
      <c r="AGL145" s="202"/>
      <c r="AGM145" s="202"/>
      <c r="AGN145" s="202"/>
      <c r="AGO145" s="202"/>
      <c r="AGP145" s="202"/>
      <c r="AGQ145" s="202"/>
      <c r="AGR145" s="202"/>
      <c r="AGS145" s="202"/>
      <c r="AGT145" s="202"/>
      <c r="AGU145" s="202"/>
      <c r="AGV145" s="202"/>
      <c r="AGW145" s="202"/>
      <c r="AGX145" s="202"/>
      <c r="AGY145" s="202"/>
      <c r="AGZ145" s="202"/>
      <c r="AHA145" s="202"/>
      <c r="AHB145" s="202"/>
      <c r="AHC145" s="202"/>
      <c r="AHD145" s="202"/>
      <c r="AHE145" s="202"/>
      <c r="AHF145" s="202"/>
      <c r="AHG145" s="202"/>
      <c r="AHH145" s="202"/>
      <c r="AHI145" s="202"/>
      <c r="AHJ145" s="202"/>
      <c r="AHK145" s="202"/>
      <c r="AHL145" s="202"/>
      <c r="AHM145" s="202"/>
      <c r="AHN145" s="202"/>
      <c r="AHO145" s="202"/>
      <c r="AHP145" s="202"/>
      <c r="AHQ145" s="202"/>
      <c r="AHR145" s="202"/>
      <c r="AHS145" s="202"/>
      <c r="AHT145" s="202"/>
      <c r="AHU145" s="202"/>
      <c r="AHV145" s="202"/>
      <c r="AHW145" s="202"/>
      <c r="AHX145" s="202"/>
      <c r="AHY145" s="202"/>
      <c r="AHZ145" s="202"/>
      <c r="AIA145" s="202"/>
      <c r="AIB145" s="202"/>
      <c r="AIC145" s="202"/>
      <c r="AID145" s="202"/>
      <c r="AIE145" s="202"/>
      <c r="AIF145" s="202"/>
      <c r="AIG145" s="202"/>
      <c r="AIH145" s="202"/>
      <c r="AII145" s="202"/>
      <c r="AIJ145" s="202"/>
      <c r="AIK145" s="202"/>
      <c r="AIL145" s="202"/>
      <c r="AIM145" s="202"/>
      <c r="AIN145" s="202"/>
      <c r="AIO145" s="202"/>
      <c r="AIP145" s="202"/>
      <c r="AIQ145" s="202"/>
      <c r="AIR145" s="202"/>
      <c r="AIS145" s="202"/>
      <c r="AIT145" s="202"/>
      <c r="AIU145" s="202"/>
      <c r="AIV145" s="202"/>
      <c r="AIW145" s="202"/>
      <c r="AIX145" s="202"/>
      <c r="AIY145" s="202"/>
      <c r="AIZ145" s="202"/>
      <c r="AJA145" s="202"/>
      <c r="AJB145" s="202"/>
      <c r="AJC145" s="202"/>
      <c r="AJD145" s="202"/>
      <c r="AJE145" s="202"/>
      <c r="AJF145" s="202"/>
      <c r="AJG145" s="202"/>
      <c r="AJH145" s="202"/>
      <c r="AJI145" s="202"/>
      <c r="AJJ145" s="202"/>
      <c r="AJK145" s="202"/>
      <c r="AJL145" s="202"/>
      <c r="AJM145" s="202"/>
      <c r="AJN145" s="202"/>
      <c r="AJO145" s="202"/>
      <c r="AJP145" s="202"/>
      <c r="AJQ145" s="202"/>
      <c r="AJR145" s="202"/>
      <c r="AJS145" s="202"/>
      <c r="AJT145" s="202"/>
      <c r="AJU145" s="202"/>
      <c r="AJV145" s="202"/>
      <c r="AJW145" s="202"/>
      <c r="AJX145" s="202"/>
      <c r="AJY145" s="202"/>
      <c r="AJZ145" s="202"/>
      <c r="AKA145" s="202"/>
      <c r="AKB145" s="202"/>
    </row>
    <row r="146" spans="1:964" s="99" customFormat="1" ht="13.5">
      <c r="A146" s="361"/>
      <c r="B146" s="10" t="s">
        <v>19</v>
      </c>
      <c r="C146" s="61">
        <v>1735308</v>
      </c>
      <c r="D146" s="350">
        <f t="shared" si="34"/>
        <v>0.21172264506668528</v>
      </c>
      <c r="E146" s="110"/>
      <c r="F146" s="340">
        <v>26778</v>
      </c>
      <c r="G146" s="328">
        <f t="shared" ref="G146:G162" si="37">F146/F134-1</f>
        <v>0.19198753616737152</v>
      </c>
      <c r="H146" s="3">
        <v>26608</v>
      </c>
      <c r="I146" s="47">
        <f t="shared" si="25"/>
        <v>9.8142798184069235E-2</v>
      </c>
      <c r="J146" s="442">
        <v>39689</v>
      </c>
      <c r="K146" s="445">
        <f>(J146-J134)/J134</f>
        <v>0.2735936848185348</v>
      </c>
      <c r="L146" s="3">
        <v>10582</v>
      </c>
      <c r="M146" s="47">
        <f t="shared" si="26"/>
        <v>0.44208231125647313</v>
      </c>
      <c r="N146" s="440"/>
      <c r="O146" s="370"/>
      <c r="P146" s="3">
        <v>3700</v>
      </c>
      <c r="Q146" s="47">
        <f t="shared" si="27"/>
        <v>0.22273628552544622</v>
      </c>
      <c r="R146" s="456"/>
      <c r="S146" s="458"/>
      <c r="T146" s="358">
        <v>3883</v>
      </c>
      <c r="U146" s="397">
        <f>T146/T134-1</f>
        <v>-8.5492227979274582E-2</v>
      </c>
      <c r="V146" s="6">
        <v>290</v>
      </c>
      <c r="W146" s="47">
        <f t="shared" si="36"/>
        <v>-6.8493150684931781E-3</v>
      </c>
      <c r="X146" s="3">
        <v>132</v>
      </c>
      <c r="Y146" s="47">
        <f t="shared" si="31"/>
        <v>-0.44537815126050417</v>
      </c>
      <c r="Z146" s="3"/>
      <c r="AA146" s="328"/>
      <c r="AB146" s="3">
        <v>8</v>
      </c>
      <c r="AC146" s="47">
        <f>(AB146-AB134)/AB134</f>
        <v>-0.27272727272727271</v>
      </c>
      <c r="AD146" s="6"/>
      <c r="AE146" s="328"/>
      <c r="AF146" s="3"/>
      <c r="AG146" s="328"/>
      <c r="BP146" s="202"/>
      <c r="BQ146" s="202"/>
      <c r="BR146" s="202"/>
      <c r="BS146" s="202"/>
      <c r="BT146" s="202"/>
      <c r="BU146" s="202"/>
      <c r="BV146" s="202"/>
      <c r="BW146" s="202"/>
      <c r="BX146" s="202"/>
      <c r="BY146" s="202"/>
      <c r="BZ146" s="202"/>
      <c r="CA146" s="202"/>
      <c r="CB146" s="202"/>
      <c r="CC146" s="202"/>
      <c r="CD146" s="202"/>
      <c r="CE146" s="202"/>
      <c r="CF146" s="202"/>
      <c r="CG146" s="202"/>
      <c r="CH146" s="202"/>
      <c r="CI146" s="202"/>
      <c r="CJ146" s="202"/>
      <c r="CK146" s="202"/>
      <c r="CL146" s="202"/>
      <c r="CM146" s="202"/>
      <c r="CN146" s="202"/>
      <c r="CO146" s="202"/>
      <c r="CP146" s="202"/>
      <c r="CQ146" s="202"/>
      <c r="CR146" s="202"/>
      <c r="CS146" s="202"/>
      <c r="CT146" s="202"/>
      <c r="CU146" s="202"/>
      <c r="CV146" s="202"/>
      <c r="CW146" s="202"/>
      <c r="CX146" s="202"/>
      <c r="CY146" s="202"/>
      <c r="CZ146" s="202"/>
      <c r="DA146" s="202"/>
      <c r="DB146" s="202"/>
      <c r="DC146" s="202"/>
      <c r="DD146" s="202"/>
      <c r="DE146" s="202"/>
      <c r="DF146" s="202"/>
      <c r="DG146" s="202"/>
      <c r="DH146" s="202"/>
      <c r="DI146" s="202"/>
      <c r="DJ146" s="202"/>
      <c r="DK146" s="202"/>
      <c r="DL146" s="202"/>
      <c r="DM146" s="202"/>
      <c r="DN146" s="202"/>
      <c r="DO146" s="202"/>
      <c r="DP146" s="202"/>
      <c r="DQ146" s="202"/>
      <c r="DR146" s="202"/>
      <c r="DS146" s="202"/>
      <c r="DT146" s="202"/>
      <c r="DU146" s="202"/>
      <c r="DV146" s="202"/>
      <c r="DW146" s="202"/>
      <c r="DX146" s="202"/>
      <c r="DY146" s="202"/>
      <c r="DZ146" s="202"/>
      <c r="EA146" s="202"/>
      <c r="EB146" s="202"/>
      <c r="EC146" s="202"/>
      <c r="ED146" s="202"/>
      <c r="EE146" s="202"/>
      <c r="EF146" s="202"/>
      <c r="EG146" s="202"/>
      <c r="EH146" s="202"/>
      <c r="EI146" s="202"/>
      <c r="EJ146" s="202"/>
      <c r="EK146" s="202"/>
      <c r="EL146" s="202"/>
      <c r="EM146" s="202"/>
      <c r="EN146" s="202"/>
      <c r="EO146" s="202"/>
      <c r="EP146" s="202"/>
      <c r="EQ146" s="202"/>
      <c r="ER146" s="202"/>
      <c r="ES146" s="202"/>
      <c r="ET146" s="202"/>
      <c r="EU146" s="202"/>
      <c r="EV146" s="202"/>
      <c r="EW146" s="202"/>
      <c r="EX146" s="202"/>
      <c r="EY146" s="202"/>
      <c r="EZ146" s="202"/>
      <c r="FA146" s="202"/>
      <c r="FB146" s="202"/>
      <c r="FC146" s="202"/>
      <c r="FD146" s="202"/>
      <c r="FE146" s="202"/>
      <c r="FF146" s="202"/>
      <c r="FG146" s="202"/>
      <c r="FH146" s="202"/>
      <c r="FI146" s="202"/>
      <c r="FJ146" s="202"/>
      <c r="FK146" s="202"/>
      <c r="FL146" s="202"/>
      <c r="FM146" s="202"/>
      <c r="FN146" s="202"/>
      <c r="FO146" s="202"/>
      <c r="FP146" s="202"/>
      <c r="FQ146" s="202"/>
      <c r="FR146" s="202"/>
      <c r="FS146" s="202"/>
      <c r="FT146" s="202"/>
      <c r="FU146" s="202"/>
      <c r="FV146" s="202"/>
      <c r="FW146" s="202"/>
      <c r="FX146" s="202"/>
      <c r="FY146" s="202"/>
      <c r="FZ146" s="202"/>
      <c r="GA146" s="202"/>
      <c r="GB146" s="202"/>
      <c r="GC146" s="202"/>
      <c r="GD146" s="202"/>
      <c r="GE146" s="202"/>
      <c r="GF146" s="202"/>
      <c r="GG146" s="202"/>
      <c r="GH146" s="202"/>
      <c r="GI146" s="202"/>
      <c r="GJ146" s="202"/>
      <c r="GK146" s="202"/>
      <c r="GL146" s="202"/>
      <c r="GM146" s="202"/>
      <c r="GN146" s="202"/>
      <c r="GO146" s="202"/>
      <c r="GP146" s="202"/>
      <c r="GQ146" s="202"/>
      <c r="GR146" s="202"/>
      <c r="GS146" s="202"/>
      <c r="GT146" s="202"/>
      <c r="GU146" s="202"/>
      <c r="GV146" s="202"/>
      <c r="GW146" s="202"/>
      <c r="GX146" s="202"/>
      <c r="GY146" s="202"/>
      <c r="GZ146" s="202"/>
      <c r="HA146" s="202"/>
      <c r="HB146" s="202"/>
      <c r="HC146" s="202"/>
      <c r="HD146" s="202"/>
      <c r="HE146" s="202"/>
      <c r="HF146" s="202"/>
      <c r="HG146" s="202"/>
      <c r="HH146" s="202"/>
      <c r="HI146" s="202"/>
      <c r="HJ146" s="202"/>
      <c r="HK146" s="202"/>
      <c r="HL146" s="202"/>
      <c r="HM146" s="202"/>
      <c r="HN146" s="202"/>
      <c r="HO146" s="202"/>
      <c r="HP146" s="202"/>
      <c r="HQ146" s="202"/>
      <c r="HR146" s="202"/>
      <c r="HS146" s="202"/>
      <c r="HT146" s="202"/>
      <c r="HU146" s="202"/>
      <c r="HV146" s="202"/>
      <c r="HW146" s="202"/>
      <c r="HX146" s="202"/>
      <c r="HY146" s="202"/>
      <c r="HZ146" s="202"/>
      <c r="IA146" s="202"/>
      <c r="IB146" s="202"/>
      <c r="IC146" s="202"/>
      <c r="ID146" s="202"/>
      <c r="IE146" s="202"/>
      <c r="IF146" s="202"/>
      <c r="IG146" s="202"/>
      <c r="IH146" s="202"/>
      <c r="II146" s="202"/>
      <c r="IJ146" s="202"/>
      <c r="IK146" s="202"/>
      <c r="IL146" s="202"/>
      <c r="IM146" s="202"/>
      <c r="IN146" s="202"/>
      <c r="IO146" s="202"/>
      <c r="IP146" s="202"/>
      <c r="IQ146" s="202"/>
      <c r="IR146" s="202"/>
      <c r="IS146" s="202"/>
      <c r="IT146" s="202"/>
      <c r="IU146" s="202"/>
      <c r="IV146" s="202"/>
      <c r="IW146" s="202"/>
      <c r="IX146" s="202"/>
      <c r="IY146" s="202"/>
      <c r="IZ146" s="202"/>
      <c r="JA146" s="202"/>
      <c r="JB146" s="202"/>
      <c r="JC146" s="202"/>
      <c r="JD146" s="202"/>
      <c r="JE146" s="202"/>
      <c r="JF146" s="202"/>
      <c r="JG146" s="202"/>
      <c r="JH146" s="202"/>
      <c r="JI146" s="202"/>
      <c r="JJ146" s="202"/>
      <c r="JK146" s="202"/>
      <c r="JL146" s="202"/>
      <c r="JM146" s="202"/>
      <c r="JN146" s="202"/>
      <c r="JO146" s="202"/>
      <c r="JP146" s="202"/>
      <c r="JQ146" s="202"/>
      <c r="JR146" s="202"/>
      <c r="JS146" s="202"/>
      <c r="JT146" s="202"/>
      <c r="JU146" s="202"/>
      <c r="JV146" s="202"/>
      <c r="JW146" s="202"/>
      <c r="JX146" s="202"/>
      <c r="JY146" s="202"/>
      <c r="JZ146" s="202"/>
      <c r="KA146" s="202"/>
      <c r="KB146" s="202"/>
      <c r="KC146" s="202"/>
      <c r="KD146" s="202"/>
      <c r="KE146" s="202"/>
      <c r="KF146" s="202"/>
      <c r="KG146" s="202"/>
      <c r="KH146" s="202"/>
      <c r="KI146" s="202"/>
      <c r="KJ146" s="202"/>
      <c r="KK146" s="202"/>
      <c r="KL146" s="202"/>
      <c r="KM146" s="202"/>
      <c r="KN146" s="202"/>
      <c r="KO146" s="202"/>
      <c r="KP146" s="202"/>
      <c r="KQ146" s="202"/>
      <c r="KR146" s="202"/>
      <c r="KS146" s="202"/>
      <c r="KT146" s="202"/>
      <c r="KU146" s="202"/>
      <c r="KV146" s="202"/>
      <c r="KW146" s="202"/>
      <c r="KX146" s="202"/>
      <c r="KY146" s="202"/>
      <c r="KZ146" s="202"/>
      <c r="LA146" s="202"/>
      <c r="LB146" s="202"/>
      <c r="LC146" s="202"/>
      <c r="LD146" s="202"/>
      <c r="LE146" s="202"/>
      <c r="LF146" s="202"/>
      <c r="LG146" s="202"/>
      <c r="LH146" s="202"/>
      <c r="LI146" s="202"/>
      <c r="LJ146" s="202"/>
      <c r="LK146" s="202"/>
      <c r="LL146" s="202"/>
      <c r="LM146" s="202"/>
      <c r="LN146" s="202"/>
      <c r="LO146" s="202"/>
      <c r="LP146" s="202"/>
      <c r="LQ146" s="202"/>
      <c r="LR146" s="202"/>
      <c r="LS146" s="202"/>
      <c r="LT146" s="202"/>
      <c r="LU146" s="202"/>
      <c r="LV146" s="202"/>
      <c r="LW146" s="202"/>
      <c r="LX146" s="202"/>
      <c r="LY146" s="202"/>
      <c r="LZ146" s="202"/>
      <c r="MA146" s="202"/>
      <c r="MB146" s="202"/>
      <c r="MC146" s="202"/>
      <c r="MD146" s="202"/>
      <c r="ME146" s="202"/>
      <c r="MF146" s="202"/>
      <c r="MG146" s="202"/>
      <c r="MH146" s="202"/>
      <c r="MI146" s="202"/>
      <c r="MJ146" s="202"/>
      <c r="MK146" s="202"/>
      <c r="ML146" s="202"/>
      <c r="MM146" s="202"/>
      <c r="MN146" s="202"/>
      <c r="MO146" s="202"/>
      <c r="MP146" s="202"/>
      <c r="MQ146" s="202"/>
      <c r="MR146" s="202"/>
      <c r="MS146" s="202"/>
      <c r="MT146" s="202"/>
      <c r="MU146" s="202"/>
      <c r="MV146" s="202"/>
      <c r="MW146" s="202"/>
      <c r="MX146" s="202"/>
      <c r="MY146" s="202"/>
      <c r="MZ146" s="202"/>
      <c r="NA146" s="202"/>
      <c r="NB146" s="202"/>
      <c r="NC146" s="202"/>
      <c r="ND146" s="202"/>
      <c r="NE146" s="202"/>
      <c r="NF146" s="202"/>
      <c r="NG146" s="202"/>
      <c r="NH146" s="202"/>
      <c r="NI146" s="202"/>
      <c r="NJ146" s="202"/>
      <c r="NK146" s="202"/>
      <c r="NL146" s="202"/>
      <c r="NM146" s="202"/>
      <c r="NN146" s="202"/>
      <c r="NO146" s="202"/>
      <c r="NP146" s="202"/>
      <c r="NQ146" s="202"/>
      <c r="NR146" s="202"/>
      <c r="NS146" s="202"/>
      <c r="NT146" s="202"/>
      <c r="NU146" s="202"/>
      <c r="NV146" s="202"/>
      <c r="NW146" s="202"/>
      <c r="NX146" s="202"/>
      <c r="NY146" s="202"/>
      <c r="NZ146" s="202"/>
      <c r="OA146" s="202"/>
      <c r="OB146" s="202"/>
      <c r="OC146" s="202"/>
      <c r="OD146" s="202"/>
      <c r="OE146" s="202"/>
      <c r="OF146" s="202"/>
      <c r="OG146" s="202"/>
      <c r="OH146" s="202"/>
      <c r="OI146" s="202"/>
      <c r="OJ146" s="202"/>
      <c r="OK146" s="202"/>
      <c r="OL146" s="202"/>
      <c r="OM146" s="202"/>
      <c r="ON146" s="202"/>
      <c r="OO146" s="202"/>
      <c r="OP146" s="202"/>
      <c r="OQ146" s="202"/>
      <c r="OR146" s="202"/>
      <c r="OS146" s="202"/>
      <c r="OT146" s="202"/>
      <c r="OU146" s="202"/>
      <c r="OV146" s="202"/>
      <c r="OW146" s="202"/>
      <c r="OX146" s="202"/>
      <c r="OY146" s="202"/>
      <c r="OZ146" s="202"/>
      <c r="PA146" s="202"/>
      <c r="PB146" s="202"/>
      <c r="PC146" s="202"/>
      <c r="PD146" s="202"/>
      <c r="PE146" s="202"/>
      <c r="PF146" s="202"/>
      <c r="PG146" s="202"/>
      <c r="PH146" s="202"/>
      <c r="PI146" s="202"/>
      <c r="PJ146" s="202"/>
      <c r="PK146" s="202"/>
      <c r="PL146" s="202"/>
      <c r="PM146" s="202"/>
      <c r="PN146" s="202"/>
      <c r="PO146" s="202"/>
      <c r="PP146" s="202"/>
      <c r="PQ146" s="202"/>
      <c r="PR146" s="202"/>
      <c r="PS146" s="202"/>
      <c r="PT146" s="202"/>
      <c r="PU146" s="202"/>
      <c r="PV146" s="202"/>
      <c r="PW146" s="202"/>
      <c r="PX146" s="202"/>
      <c r="PY146" s="202"/>
      <c r="PZ146" s="202"/>
      <c r="QA146" s="202"/>
      <c r="QB146" s="202"/>
      <c r="QC146" s="202"/>
      <c r="QD146" s="202"/>
      <c r="QE146" s="202"/>
      <c r="QF146" s="202"/>
      <c r="QG146" s="202"/>
      <c r="QH146" s="202"/>
      <c r="QI146" s="202"/>
      <c r="QJ146" s="202"/>
      <c r="QK146" s="202"/>
      <c r="QL146" s="202"/>
      <c r="QM146" s="202"/>
      <c r="QN146" s="202"/>
      <c r="QO146" s="202"/>
      <c r="QP146" s="202"/>
      <c r="QQ146" s="202"/>
      <c r="QR146" s="202"/>
      <c r="QS146" s="202"/>
      <c r="QT146" s="202"/>
      <c r="QU146" s="202"/>
      <c r="QV146" s="202"/>
      <c r="QW146" s="202"/>
      <c r="QX146" s="202"/>
      <c r="QY146" s="202"/>
      <c r="QZ146" s="202"/>
      <c r="RA146" s="202"/>
      <c r="RB146" s="202"/>
      <c r="RC146" s="202"/>
      <c r="RD146" s="202"/>
      <c r="RE146" s="202"/>
      <c r="RF146" s="202"/>
      <c r="RG146" s="202"/>
      <c r="RH146" s="202"/>
      <c r="RI146" s="202"/>
      <c r="RJ146" s="202"/>
      <c r="RK146" s="202"/>
      <c r="RL146" s="202"/>
      <c r="RM146" s="202"/>
      <c r="RN146" s="202"/>
      <c r="RO146" s="202"/>
      <c r="RP146" s="202"/>
      <c r="RQ146" s="202"/>
      <c r="RR146" s="202"/>
      <c r="RS146" s="202"/>
      <c r="RT146" s="202"/>
      <c r="RU146" s="202"/>
      <c r="RV146" s="202"/>
      <c r="RW146" s="202"/>
      <c r="RX146" s="202"/>
      <c r="RY146" s="202"/>
      <c r="RZ146" s="202"/>
      <c r="SA146" s="202"/>
      <c r="SB146" s="202"/>
      <c r="SC146" s="202"/>
      <c r="SD146" s="202"/>
      <c r="SE146" s="202"/>
      <c r="SF146" s="202"/>
      <c r="SG146" s="202"/>
      <c r="SH146" s="202"/>
      <c r="SI146" s="202"/>
      <c r="SJ146" s="202"/>
      <c r="SK146" s="202"/>
      <c r="SL146" s="202"/>
      <c r="SM146" s="202"/>
      <c r="SN146" s="202"/>
      <c r="SO146" s="202"/>
      <c r="SP146" s="202"/>
      <c r="SQ146" s="202"/>
      <c r="SR146" s="202"/>
      <c r="SS146" s="202"/>
      <c r="ST146" s="202"/>
      <c r="SU146" s="202"/>
      <c r="SV146" s="202"/>
      <c r="SW146" s="202"/>
      <c r="SX146" s="202"/>
      <c r="SY146" s="202"/>
      <c r="SZ146" s="202"/>
      <c r="TA146" s="202"/>
      <c r="TB146" s="202"/>
      <c r="TC146" s="202"/>
      <c r="TD146" s="202"/>
      <c r="TE146" s="202"/>
      <c r="TF146" s="202"/>
      <c r="TG146" s="202"/>
      <c r="TH146" s="202"/>
      <c r="TI146" s="202"/>
      <c r="TJ146" s="202"/>
      <c r="TK146" s="202"/>
      <c r="TL146" s="202"/>
      <c r="TM146" s="202"/>
      <c r="TN146" s="202"/>
      <c r="TO146" s="202"/>
      <c r="TP146" s="202"/>
      <c r="TQ146" s="202"/>
      <c r="TR146" s="202"/>
      <c r="TS146" s="202"/>
      <c r="TT146" s="202"/>
      <c r="TU146" s="202"/>
      <c r="TV146" s="202"/>
      <c r="TW146" s="202"/>
      <c r="TX146" s="202"/>
      <c r="TY146" s="202"/>
      <c r="TZ146" s="202"/>
      <c r="UA146" s="202"/>
      <c r="UB146" s="202"/>
      <c r="UC146" s="202"/>
      <c r="UD146" s="202"/>
      <c r="UE146" s="202"/>
      <c r="UF146" s="202"/>
      <c r="UG146" s="202"/>
      <c r="UH146" s="202"/>
      <c r="UI146" s="202"/>
      <c r="UJ146" s="202"/>
      <c r="UK146" s="202"/>
      <c r="UL146" s="202"/>
      <c r="UM146" s="202"/>
      <c r="UN146" s="202"/>
      <c r="UO146" s="202"/>
      <c r="UP146" s="202"/>
      <c r="UQ146" s="202"/>
      <c r="UR146" s="202"/>
      <c r="US146" s="202"/>
      <c r="UT146" s="202"/>
      <c r="UU146" s="202"/>
      <c r="UV146" s="202"/>
      <c r="UW146" s="202"/>
      <c r="UX146" s="202"/>
      <c r="UY146" s="202"/>
      <c r="UZ146" s="202"/>
      <c r="VA146" s="202"/>
      <c r="VB146" s="202"/>
      <c r="VC146" s="202"/>
      <c r="VD146" s="202"/>
      <c r="VE146" s="202"/>
      <c r="VF146" s="202"/>
      <c r="VG146" s="202"/>
      <c r="VH146" s="202"/>
      <c r="VI146" s="202"/>
      <c r="VJ146" s="202"/>
      <c r="VK146" s="202"/>
      <c r="VL146" s="202"/>
      <c r="VM146" s="202"/>
      <c r="VN146" s="202"/>
      <c r="VO146" s="202"/>
      <c r="VP146" s="202"/>
      <c r="VQ146" s="202"/>
      <c r="VR146" s="202"/>
      <c r="VS146" s="202"/>
      <c r="VT146" s="202"/>
      <c r="VU146" s="202"/>
      <c r="VV146" s="202"/>
      <c r="VW146" s="202"/>
      <c r="VX146" s="202"/>
      <c r="VY146" s="202"/>
      <c r="VZ146" s="202"/>
      <c r="WA146" s="202"/>
      <c r="WB146" s="202"/>
      <c r="WC146" s="202"/>
      <c r="WD146" s="202"/>
      <c r="WE146" s="202"/>
      <c r="WF146" s="202"/>
      <c r="WG146" s="202"/>
      <c r="WH146" s="202"/>
      <c r="WI146" s="202"/>
      <c r="WJ146" s="202"/>
      <c r="WK146" s="202"/>
      <c r="WL146" s="202"/>
      <c r="WM146" s="202"/>
      <c r="WN146" s="202"/>
      <c r="WO146" s="202"/>
      <c r="WP146" s="202"/>
      <c r="WQ146" s="202"/>
      <c r="WR146" s="202"/>
      <c r="WS146" s="202"/>
      <c r="WT146" s="202"/>
      <c r="WU146" s="202"/>
      <c r="WV146" s="202"/>
      <c r="WW146" s="202"/>
      <c r="WX146" s="202"/>
      <c r="WY146" s="202"/>
      <c r="WZ146" s="202"/>
      <c r="XA146" s="202"/>
      <c r="XB146" s="202"/>
      <c r="XC146" s="202"/>
      <c r="XD146" s="202"/>
      <c r="XE146" s="202"/>
      <c r="XF146" s="202"/>
      <c r="XG146" s="202"/>
      <c r="XH146" s="202"/>
      <c r="XI146" s="202"/>
      <c r="XJ146" s="202"/>
      <c r="XK146" s="202"/>
      <c r="XL146" s="202"/>
      <c r="XM146" s="202"/>
      <c r="XN146" s="202"/>
      <c r="XO146" s="202"/>
      <c r="XP146" s="202"/>
      <c r="XQ146" s="202"/>
      <c r="XR146" s="202"/>
      <c r="XS146" s="202"/>
      <c r="XT146" s="202"/>
      <c r="XU146" s="202"/>
      <c r="XV146" s="202"/>
      <c r="XW146" s="202"/>
      <c r="XX146" s="202"/>
      <c r="XY146" s="202"/>
      <c r="XZ146" s="202"/>
      <c r="YA146" s="202"/>
      <c r="YB146" s="202"/>
      <c r="YC146" s="202"/>
      <c r="YD146" s="202"/>
      <c r="YE146" s="202"/>
      <c r="YF146" s="202"/>
      <c r="YG146" s="202"/>
      <c r="YH146" s="202"/>
      <c r="YI146" s="202"/>
      <c r="YJ146" s="202"/>
      <c r="YK146" s="202"/>
      <c r="YL146" s="202"/>
      <c r="YM146" s="202"/>
      <c r="YN146" s="202"/>
      <c r="YO146" s="202"/>
      <c r="YP146" s="202"/>
      <c r="YQ146" s="202"/>
      <c r="YR146" s="202"/>
      <c r="YS146" s="202"/>
      <c r="YT146" s="202"/>
      <c r="YU146" s="202"/>
      <c r="YV146" s="202"/>
      <c r="YW146" s="202"/>
      <c r="YX146" s="202"/>
      <c r="YY146" s="202"/>
      <c r="YZ146" s="202"/>
      <c r="ZA146" s="202"/>
      <c r="ZB146" s="202"/>
      <c r="ZC146" s="202"/>
      <c r="ZD146" s="202"/>
      <c r="ZE146" s="202"/>
      <c r="ZF146" s="202"/>
      <c r="ZG146" s="202"/>
      <c r="ZH146" s="202"/>
      <c r="ZI146" s="202"/>
      <c r="ZJ146" s="202"/>
      <c r="ZK146" s="202"/>
      <c r="ZL146" s="202"/>
      <c r="ZM146" s="202"/>
      <c r="ZN146" s="202"/>
      <c r="ZO146" s="202"/>
      <c r="ZP146" s="202"/>
      <c r="ZQ146" s="202"/>
      <c r="ZR146" s="202"/>
      <c r="ZS146" s="202"/>
      <c r="ZT146" s="202"/>
      <c r="ZU146" s="202"/>
      <c r="ZV146" s="202"/>
      <c r="ZW146" s="202"/>
      <c r="ZX146" s="202"/>
      <c r="ZY146" s="202"/>
      <c r="ZZ146" s="202"/>
      <c r="AAA146" s="202"/>
      <c r="AAB146" s="202"/>
      <c r="AAC146" s="202"/>
      <c r="AAD146" s="202"/>
      <c r="AAE146" s="202"/>
      <c r="AAF146" s="202"/>
      <c r="AAG146" s="202"/>
      <c r="AAH146" s="202"/>
      <c r="AAI146" s="202"/>
      <c r="AAJ146" s="202"/>
      <c r="AAK146" s="202"/>
      <c r="AAL146" s="202"/>
      <c r="AAM146" s="202"/>
      <c r="AAN146" s="202"/>
      <c r="AAO146" s="202"/>
      <c r="AAP146" s="202"/>
      <c r="AAQ146" s="202"/>
      <c r="AAR146" s="202"/>
      <c r="AAS146" s="202"/>
      <c r="AAT146" s="202"/>
      <c r="AAU146" s="202"/>
      <c r="AAV146" s="202"/>
      <c r="AAW146" s="202"/>
      <c r="AAX146" s="202"/>
      <c r="AAY146" s="202"/>
      <c r="AAZ146" s="202"/>
      <c r="ABA146" s="202"/>
      <c r="ABB146" s="202"/>
      <c r="ABC146" s="202"/>
      <c r="ABD146" s="202"/>
      <c r="ABE146" s="202"/>
      <c r="ABF146" s="202"/>
      <c r="ABG146" s="202"/>
      <c r="ABH146" s="202"/>
      <c r="ABI146" s="202"/>
      <c r="ABJ146" s="202"/>
      <c r="ABK146" s="202"/>
      <c r="ABL146" s="202"/>
      <c r="ABM146" s="202"/>
      <c r="ABN146" s="202"/>
      <c r="ABO146" s="202"/>
      <c r="ABP146" s="202"/>
      <c r="ABQ146" s="202"/>
      <c r="ABR146" s="202"/>
      <c r="ABS146" s="202"/>
      <c r="ABT146" s="202"/>
      <c r="ABU146" s="202"/>
      <c r="ABV146" s="202"/>
      <c r="ABW146" s="202"/>
      <c r="ABX146" s="202"/>
      <c r="ABY146" s="202"/>
      <c r="ABZ146" s="202"/>
      <c r="ACA146" s="202"/>
      <c r="ACB146" s="202"/>
      <c r="ACC146" s="202"/>
      <c r="ACD146" s="202"/>
      <c r="ACE146" s="202"/>
      <c r="ACF146" s="202"/>
      <c r="ACG146" s="202"/>
      <c r="ACH146" s="202"/>
      <c r="ACI146" s="202"/>
      <c r="ACJ146" s="202"/>
      <c r="ACK146" s="202"/>
      <c r="ACL146" s="202"/>
      <c r="ACM146" s="202"/>
      <c r="ACN146" s="202"/>
      <c r="ACO146" s="202"/>
      <c r="ACP146" s="202"/>
      <c r="ACQ146" s="202"/>
      <c r="ACR146" s="202"/>
      <c r="ACS146" s="202"/>
      <c r="ACT146" s="202"/>
      <c r="ACU146" s="202"/>
      <c r="ACV146" s="202"/>
      <c r="ACW146" s="202"/>
      <c r="ACX146" s="202"/>
      <c r="ACY146" s="202"/>
      <c r="ACZ146" s="202"/>
      <c r="ADA146" s="202"/>
      <c r="ADB146" s="202"/>
      <c r="ADC146" s="202"/>
      <c r="ADD146" s="202"/>
      <c r="ADE146" s="202"/>
      <c r="ADF146" s="202"/>
      <c r="ADG146" s="202"/>
      <c r="ADH146" s="202"/>
      <c r="ADI146" s="202"/>
      <c r="ADJ146" s="202"/>
      <c r="ADK146" s="202"/>
      <c r="ADL146" s="202"/>
      <c r="ADM146" s="202"/>
      <c r="ADN146" s="202"/>
      <c r="ADO146" s="202"/>
      <c r="ADP146" s="202"/>
      <c r="ADQ146" s="202"/>
      <c r="ADR146" s="202"/>
      <c r="ADS146" s="202"/>
      <c r="ADT146" s="202"/>
      <c r="ADU146" s="202"/>
      <c r="ADV146" s="202"/>
      <c r="ADW146" s="202"/>
      <c r="ADX146" s="202"/>
      <c r="ADY146" s="202"/>
      <c r="ADZ146" s="202"/>
      <c r="AEA146" s="202"/>
      <c r="AEB146" s="202"/>
      <c r="AEC146" s="202"/>
      <c r="AED146" s="202"/>
      <c r="AEE146" s="202"/>
      <c r="AEF146" s="202"/>
      <c r="AEG146" s="202"/>
      <c r="AEH146" s="202"/>
      <c r="AEI146" s="202"/>
      <c r="AEJ146" s="202"/>
      <c r="AEK146" s="202"/>
      <c r="AEL146" s="202"/>
      <c r="AEM146" s="202"/>
      <c r="AEN146" s="202"/>
      <c r="AEO146" s="202"/>
      <c r="AEP146" s="202"/>
      <c r="AEQ146" s="202"/>
      <c r="AER146" s="202"/>
      <c r="AES146" s="202"/>
      <c r="AET146" s="202"/>
      <c r="AEU146" s="202"/>
      <c r="AEV146" s="202"/>
      <c r="AEW146" s="202"/>
      <c r="AEX146" s="202"/>
      <c r="AEY146" s="202"/>
      <c r="AEZ146" s="202"/>
      <c r="AFA146" s="202"/>
      <c r="AFB146" s="202"/>
      <c r="AFC146" s="202"/>
      <c r="AFD146" s="202"/>
      <c r="AFE146" s="202"/>
      <c r="AFF146" s="202"/>
      <c r="AFG146" s="202"/>
      <c r="AFH146" s="202"/>
      <c r="AFI146" s="202"/>
      <c r="AFJ146" s="202"/>
      <c r="AFK146" s="202"/>
      <c r="AFL146" s="202"/>
      <c r="AFM146" s="202"/>
      <c r="AFN146" s="202"/>
      <c r="AFO146" s="202"/>
      <c r="AFP146" s="202"/>
      <c r="AFQ146" s="202"/>
      <c r="AFR146" s="202"/>
      <c r="AFS146" s="202"/>
      <c r="AFT146" s="202"/>
      <c r="AFU146" s="202"/>
      <c r="AFV146" s="202"/>
      <c r="AFW146" s="202"/>
      <c r="AFX146" s="202"/>
      <c r="AFY146" s="202"/>
      <c r="AFZ146" s="202"/>
      <c r="AGA146" s="202"/>
      <c r="AGB146" s="202"/>
      <c r="AGC146" s="202"/>
      <c r="AGD146" s="202"/>
      <c r="AGE146" s="202"/>
      <c r="AGF146" s="202"/>
      <c r="AGG146" s="202"/>
      <c r="AGH146" s="202"/>
      <c r="AGI146" s="202"/>
      <c r="AGJ146" s="202"/>
      <c r="AGK146" s="202"/>
      <c r="AGL146" s="202"/>
      <c r="AGM146" s="202"/>
      <c r="AGN146" s="202"/>
      <c r="AGO146" s="202"/>
      <c r="AGP146" s="202"/>
      <c r="AGQ146" s="202"/>
      <c r="AGR146" s="202"/>
      <c r="AGS146" s="202"/>
      <c r="AGT146" s="202"/>
      <c r="AGU146" s="202"/>
      <c r="AGV146" s="202"/>
      <c r="AGW146" s="202"/>
      <c r="AGX146" s="202"/>
      <c r="AGY146" s="202"/>
      <c r="AGZ146" s="202"/>
      <c r="AHA146" s="202"/>
      <c r="AHB146" s="202"/>
      <c r="AHC146" s="202"/>
      <c r="AHD146" s="202"/>
      <c r="AHE146" s="202"/>
      <c r="AHF146" s="202"/>
      <c r="AHG146" s="202"/>
      <c r="AHH146" s="202"/>
      <c r="AHI146" s="202"/>
      <c r="AHJ146" s="202"/>
      <c r="AHK146" s="202"/>
      <c r="AHL146" s="202"/>
      <c r="AHM146" s="202"/>
      <c r="AHN146" s="202"/>
      <c r="AHO146" s="202"/>
      <c r="AHP146" s="202"/>
      <c r="AHQ146" s="202"/>
      <c r="AHR146" s="202"/>
      <c r="AHS146" s="202"/>
      <c r="AHT146" s="202"/>
      <c r="AHU146" s="202"/>
      <c r="AHV146" s="202"/>
      <c r="AHW146" s="202"/>
      <c r="AHX146" s="202"/>
      <c r="AHY146" s="202"/>
      <c r="AHZ146" s="202"/>
      <c r="AIA146" s="202"/>
      <c r="AIB146" s="202"/>
      <c r="AIC146" s="202"/>
      <c r="AID146" s="202"/>
      <c r="AIE146" s="202"/>
      <c r="AIF146" s="202"/>
      <c r="AIG146" s="202"/>
      <c r="AIH146" s="202"/>
      <c r="AII146" s="202"/>
      <c r="AIJ146" s="202"/>
      <c r="AIK146" s="202"/>
      <c r="AIL146" s="202"/>
      <c r="AIM146" s="202"/>
      <c r="AIN146" s="202"/>
      <c r="AIO146" s="202"/>
      <c r="AIP146" s="202"/>
      <c r="AIQ146" s="202"/>
      <c r="AIR146" s="202"/>
      <c r="AIS146" s="202"/>
      <c r="AIT146" s="202"/>
      <c r="AIU146" s="202"/>
      <c r="AIV146" s="202"/>
      <c r="AIW146" s="202"/>
      <c r="AIX146" s="202"/>
      <c r="AIY146" s="202"/>
      <c r="AIZ146" s="202"/>
      <c r="AJA146" s="202"/>
      <c r="AJB146" s="202"/>
      <c r="AJC146" s="202"/>
      <c r="AJD146" s="202"/>
      <c r="AJE146" s="202"/>
      <c r="AJF146" s="202"/>
      <c r="AJG146" s="202"/>
      <c r="AJH146" s="202"/>
      <c r="AJI146" s="202"/>
      <c r="AJJ146" s="202"/>
      <c r="AJK146" s="202"/>
      <c r="AJL146" s="202"/>
      <c r="AJM146" s="202"/>
      <c r="AJN146" s="202"/>
      <c r="AJO146" s="202"/>
      <c r="AJP146" s="202"/>
      <c r="AJQ146" s="202"/>
      <c r="AJR146" s="202"/>
      <c r="AJS146" s="202"/>
      <c r="AJT146" s="202"/>
      <c r="AJU146" s="202"/>
      <c r="AJV146" s="202"/>
      <c r="AJW146" s="202"/>
      <c r="AJX146" s="202"/>
      <c r="AJY146" s="202"/>
      <c r="AJZ146" s="202"/>
      <c r="AKA146" s="202"/>
      <c r="AKB146" s="202"/>
    </row>
    <row r="147" spans="1:964" s="99" customFormat="1" ht="13.5">
      <c r="A147" s="361"/>
      <c r="B147" s="10" t="s">
        <v>20</v>
      </c>
      <c r="C147" s="61">
        <v>1626063</v>
      </c>
      <c r="D147" s="350">
        <f t="shared" si="34"/>
        <v>0.26173265029633275</v>
      </c>
      <c r="E147" s="110"/>
      <c r="F147" s="340">
        <v>20304</v>
      </c>
      <c r="G147" s="328">
        <f t="shared" si="37"/>
        <v>0.12593578439527531</v>
      </c>
      <c r="H147" s="3">
        <v>14455</v>
      </c>
      <c r="I147" s="47">
        <f t="shared" si="25"/>
        <v>6.1251479084012406E-3</v>
      </c>
      <c r="J147" s="442"/>
      <c r="K147" s="445"/>
      <c r="L147" s="3">
        <v>7042</v>
      </c>
      <c r="M147" s="47">
        <f t="shared" si="26"/>
        <v>1.298302872062663</v>
      </c>
      <c r="N147" s="440"/>
      <c r="O147" s="370"/>
      <c r="P147" s="3">
        <v>817</v>
      </c>
      <c r="Q147" s="47">
        <f t="shared" si="27"/>
        <v>-0.68958966565349544</v>
      </c>
      <c r="R147" s="456"/>
      <c r="S147" s="458"/>
      <c r="T147" s="358"/>
      <c r="U147" s="397"/>
      <c r="V147" s="6">
        <v>49</v>
      </c>
      <c r="W147" s="47">
        <f t="shared" si="36"/>
        <v>-0.57017543859649122</v>
      </c>
      <c r="X147" s="3">
        <v>6</v>
      </c>
      <c r="Y147" s="47">
        <f t="shared" si="31"/>
        <v>-0.96648044692737434</v>
      </c>
      <c r="Z147" s="3"/>
      <c r="AA147" s="328"/>
      <c r="AB147" s="3">
        <v>4</v>
      </c>
      <c r="AC147" s="328">
        <f t="shared" ref="AC147:AC148" si="38">AB147/AB135-1</f>
        <v>-0.5</v>
      </c>
      <c r="AD147" s="6"/>
      <c r="AE147" s="328"/>
      <c r="AF147" s="3"/>
      <c r="AG147" s="328"/>
      <c r="BP147" s="202"/>
      <c r="BQ147" s="202"/>
      <c r="BR147" s="202"/>
      <c r="BS147" s="202"/>
      <c r="BT147" s="202"/>
      <c r="BU147" s="202"/>
      <c r="BV147" s="202"/>
      <c r="BW147" s="202"/>
      <c r="BX147" s="202"/>
      <c r="BY147" s="202"/>
      <c r="BZ147" s="202"/>
      <c r="CA147" s="202"/>
      <c r="CB147" s="202"/>
      <c r="CC147" s="202"/>
      <c r="CD147" s="202"/>
      <c r="CE147" s="202"/>
      <c r="CF147" s="202"/>
      <c r="CG147" s="202"/>
      <c r="CH147" s="202"/>
      <c r="CI147" s="202"/>
      <c r="CJ147" s="202"/>
      <c r="CK147" s="202"/>
      <c r="CL147" s="202"/>
      <c r="CM147" s="202"/>
      <c r="CN147" s="202"/>
      <c r="CO147" s="202"/>
      <c r="CP147" s="202"/>
      <c r="CQ147" s="202"/>
      <c r="CR147" s="202"/>
      <c r="CS147" s="202"/>
      <c r="CT147" s="202"/>
      <c r="CU147" s="202"/>
      <c r="CV147" s="202"/>
      <c r="CW147" s="202"/>
      <c r="CX147" s="202"/>
      <c r="CY147" s="202"/>
      <c r="CZ147" s="202"/>
      <c r="DA147" s="202"/>
      <c r="DB147" s="202"/>
      <c r="DC147" s="202"/>
      <c r="DD147" s="202"/>
      <c r="DE147" s="202"/>
      <c r="DF147" s="202"/>
      <c r="DG147" s="202"/>
      <c r="DH147" s="202"/>
      <c r="DI147" s="202"/>
      <c r="DJ147" s="202"/>
      <c r="DK147" s="202"/>
      <c r="DL147" s="202"/>
      <c r="DM147" s="202"/>
      <c r="DN147" s="202"/>
      <c r="DO147" s="202"/>
      <c r="DP147" s="202"/>
      <c r="DQ147" s="202"/>
      <c r="DR147" s="202"/>
      <c r="DS147" s="202"/>
      <c r="DT147" s="202"/>
      <c r="DU147" s="202"/>
      <c r="DV147" s="202"/>
      <c r="DW147" s="202"/>
      <c r="DX147" s="202"/>
      <c r="DY147" s="202"/>
      <c r="DZ147" s="202"/>
      <c r="EA147" s="202"/>
      <c r="EB147" s="202"/>
      <c r="EC147" s="202"/>
      <c r="ED147" s="202"/>
      <c r="EE147" s="202"/>
      <c r="EF147" s="202"/>
      <c r="EG147" s="202"/>
      <c r="EH147" s="202"/>
      <c r="EI147" s="202"/>
      <c r="EJ147" s="202"/>
      <c r="EK147" s="202"/>
      <c r="EL147" s="202"/>
      <c r="EM147" s="202"/>
      <c r="EN147" s="202"/>
      <c r="EO147" s="202"/>
      <c r="EP147" s="202"/>
      <c r="EQ147" s="202"/>
      <c r="ER147" s="202"/>
      <c r="ES147" s="202"/>
      <c r="ET147" s="202"/>
      <c r="EU147" s="202"/>
      <c r="EV147" s="202"/>
      <c r="EW147" s="202"/>
      <c r="EX147" s="202"/>
      <c r="EY147" s="202"/>
      <c r="EZ147" s="202"/>
      <c r="FA147" s="202"/>
      <c r="FB147" s="202"/>
      <c r="FC147" s="202"/>
      <c r="FD147" s="202"/>
      <c r="FE147" s="202"/>
      <c r="FF147" s="202"/>
      <c r="FG147" s="202"/>
      <c r="FH147" s="202"/>
      <c r="FI147" s="202"/>
      <c r="FJ147" s="202"/>
      <c r="FK147" s="202"/>
      <c r="FL147" s="202"/>
      <c r="FM147" s="202"/>
      <c r="FN147" s="202"/>
      <c r="FO147" s="202"/>
      <c r="FP147" s="202"/>
      <c r="FQ147" s="202"/>
      <c r="FR147" s="202"/>
      <c r="FS147" s="202"/>
      <c r="FT147" s="202"/>
      <c r="FU147" s="202"/>
      <c r="FV147" s="202"/>
      <c r="FW147" s="202"/>
      <c r="FX147" s="202"/>
      <c r="FY147" s="202"/>
      <c r="FZ147" s="202"/>
      <c r="GA147" s="202"/>
      <c r="GB147" s="202"/>
      <c r="GC147" s="202"/>
      <c r="GD147" s="202"/>
      <c r="GE147" s="202"/>
      <c r="GF147" s="202"/>
      <c r="GG147" s="202"/>
      <c r="GH147" s="202"/>
      <c r="GI147" s="202"/>
      <c r="GJ147" s="202"/>
      <c r="GK147" s="202"/>
      <c r="GL147" s="202"/>
      <c r="GM147" s="202"/>
      <c r="GN147" s="202"/>
      <c r="GO147" s="202"/>
      <c r="GP147" s="202"/>
      <c r="GQ147" s="202"/>
      <c r="GR147" s="202"/>
      <c r="GS147" s="202"/>
      <c r="GT147" s="202"/>
      <c r="GU147" s="202"/>
      <c r="GV147" s="202"/>
      <c r="GW147" s="202"/>
      <c r="GX147" s="202"/>
      <c r="GY147" s="202"/>
      <c r="GZ147" s="202"/>
      <c r="HA147" s="202"/>
      <c r="HB147" s="202"/>
      <c r="HC147" s="202"/>
      <c r="HD147" s="202"/>
      <c r="HE147" s="202"/>
      <c r="HF147" s="202"/>
      <c r="HG147" s="202"/>
      <c r="HH147" s="202"/>
      <c r="HI147" s="202"/>
      <c r="HJ147" s="202"/>
      <c r="HK147" s="202"/>
      <c r="HL147" s="202"/>
      <c r="HM147" s="202"/>
      <c r="HN147" s="202"/>
      <c r="HO147" s="202"/>
      <c r="HP147" s="202"/>
      <c r="HQ147" s="202"/>
      <c r="HR147" s="202"/>
      <c r="HS147" s="202"/>
      <c r="HT147" s="202"/>
      <c r="HU147" s="202"/>
      <c r="HV147" s="202"/>
      <c r="HW147" s="202"/>
      <c r="HX147" s="202"/>
      <c r="HY147" s="202"/>
      <c r="HZ147" s="202"/>
      <c r="IA147" s="202"/>
      <c r="IB147" s="202"/>
      <c r="IC147" s="202"/>
      <c r="ID147" s="202"/>
      <c r="IE147" s="202"/>
      <c r="IF147" s="202"/>
      <c r="IG147" s="202"/>
      <c r="IH147" s="202"/>
      <c r="II147" s="202"/>
      <c r="IJ147" s="202"/>
      <c r="IK147" s="202"/>
      <c r="IL147" s="202"/>
      <c r="IM147" s="202"/>
      <c r="IN147" s="202"/>
      <c r="IO147" s="202"/>
      <c r="IP147" s="202"/>
      <c r="IQ147" s="202"/>
      <c r="IR147" s="202"/>
      <c r="IS147" s="202"/>
      <c r="IT147" s="202"/>
      <c r="IU147" s="202"/>
      <c r="IV147" s="202"/>
      <c r="IW147" s="202"/>
      <c r="IX147" s="202"/>
      <c r="IY147" s="202"/>
      <c r="IZ147" s="202"/>
      <c r="JA147" s="202"/>
      <c r="JB147" s="202"/>
      <c r="JC147" s="202"/>
      <c r="JD147" s="202"/>
      <c r="JE147" s="202"/>
      <c r="JF147" s="202"/>
      <c r="JG147" s="202"/>
      <c r="JH147" s="202"/>
      <c r="JI147" s="202"/>
      <c r="JJ147" s="202"/>
      <c r="JK147" s="202"/>
      <c r="JL147" s="202"/>
      <c r="JM147" s="202"/>
      <c r="JN147" s="202"/>
      <c r="JO147" s="202"/>
      <c r="JP147" s="202"/>
      <c r="JQ147" s="202"/>
      <c r="JR147" s="202"/>
      <c r="JS147" s="202"/>
      <c r="JT147" s="202"/>
      <c r="JU147" s="202"/>
      <c r="JV147" s="202"/>
      <c r="JW147" s="202"/>
      <c r="JX147" s="202"/>
      <c r="JY147" s="202"/>
      <c r="JZ147" s="202"/>
      <c r="KA147" s="202"/>
      <c r="KB147" s="202"/>
      <c r="KC147" s="202"/>
      <c r="KD147" s="202"/>
      <c r="KE147" s="202"/>
      <c r="KF147" s="202"/>
      <c r="KG147" s="202"/>
      <c r="KH147" s="202"/>
      <c r="KI147" s="202"/>
      <c r="KJ147" s="202"/>
      <c r="KK147" s="202"/>
      <c r="KL147" s="202"/>
      <c r="KM147" s="202"/>
      <c r="KN147" s="202"/>
      <c r="KO147" s="202"/>
      <c r="KP147" s="202"/>
      <c r="KQ147" s="202"/>
      <c r="KR147" s="202"/>
      <c r="KS147" s="202"/>
      <c r="KT147" s="202"/>
      <c r="KU147" s="202"/>
      <c r="KV147" s="202"/>
      <c r="KW147" s="202"/>
      <c r="KX147" s="202"/>
      <c r="KY147" s="202"/>
      <c r="KZ147" s="202"/>
      <c r="LA147" s="202"/>
      <c r="LB147" s="202"/>
      <c r="LC147" s="202"/>
      <c r="LD147" s="202"/>
      <c r="LE147" s="202"/>
      <c r="LF147" s="202"/>
      <c r="LG147" s="202"/>
      <c r="LH147" s="202"/>
      <c r="LI147" s="202"/>
      <c r="LJ147" s="202"/>
      <c r="LK147" s="202"/>
      <c r="LL147" s="202"/>
      <c r="LM147" s="202"/>
      <c r="LN147" s="202"/>
      <c r="LO147" s="202"/>
      <c r="LP147" s="202"/>
      <c r="LQ147" s="202"/>
      <c r="LR147" s="202"/>
      <c r="LS147" s="202"/>
      <c r="LT147" s="202"/>
      <c r="LU147" s="202"/>
      <c r="LV147" s="202"/>
      <c r="LW147" s="202"/>
      <c r="LX147" s="202"/>
      <c r="LY147" s="202"/>
      <c r="LZ147" s="202"/>
      <c r="MA147" s="202"/>
      <c r="MB147" s="202"/>
      <c r="MC147" s="202"/>
      <c r="MD147" s="202"/>
      <c r="ME147" s="202"/>
      <c r="MF147" s="202"/>
      <c r="MG147" s="202"/>
      <c r="MH147" s="202"/>
      <c r="MI147" s="202"/>
      <c r="MJ147" s="202"/>
      <c r="MK147" s="202"/>
      <c r="ML147" s="202"/>
      <c r="MM147" s="202"/>
      <c r="MN147" s="202"/>
      <c r="MO147" s="202"/>
      <c r="MP147" s="202"/>
      <c r="MQ147" s="202"/>
      <c r="MR147" s="202"/>
      <c r="MS147" s="202"/>
      <c r="MT147" s="202"/>
      <c r="MU147" s="202"/>
      <c r="MV147" s="202"/>
      <c r="MW147" s="202"/>
      <c r="MX147" s="202"/>
      <c r="MY147" s="202"/>
      <c r="MZ147" s="202"/>
      <c r="NA147" s="202"/>
      <c r="NB147" s="202"/>
      <c r="NC147" s="202"/>
      <c r="ND147" s="202"/>
      <c r="NE147" s="202"/>
      <c r="NF147" s="202"/>
      <c r="NG147" s="202"/>
      <c r="NH147" s="202"/>
      <c r="NI147" s="202"/>
      <c r="NJ147" s="202"/>
      <c r="NK147" s="202"/>
      <c r="NL147" s="202"/>
      <c r="NM147" s="202"/>
      <c r="NN147" s="202"/>
      <c r="NO147" s="202"/>
      <c r="NP147" s="202"/>
      <c r="NQ147" s="202"/>
      <c r="NR147" s="202"/>
      <c r="NS147" s="202"/>
      <c r="NT147" s="202"/>
      <c r="NU147" s="202"/>
      <c r="NV147" s="202"/>
      <c r="NW147" s="202"/>
      <c r="NX147" s="202"/>
      <c r="NY147" s="202"/>
      <c r="NZ147" s="202"/>
      <c r="OA147" s="202"/>
      <c r="OB147" s="202"/>
      <c r="OC147" s="202"/>
      <c r="OD147" s="202"/>
      <c r="OE147" s="202"/>
      <c r="OF147" s="202"/>
      <c r="OG147" s="202"/>
      <c r="OH147" s="202"/>
      <c r="OI147" s="202"/>
      <c r="OJ147" s="202"/>
      <c r="OK147" s="202"/>
      <c r="OL147" s="202"/>
      <c r="OM147" s="202"/>
      <c r="ON147" s="202"/>
      <c r="OO147" s="202"/>
      <c r="OP147" s="202"/>
      <c r="OQ147" s="202"/>
      <c r="OR147" s="202"/>
      <c r="OS147" s="202"/>
      <c r="OT147" s="202"/>
      <c r="OU147" s="202"/>
      <c r="OV147" s="202"/>
      <c r="OW147" s="202"/>
      <c r="OX147" s="202"/>
      <c r="OY147" s="202"/>
      <c r="OZ147" s="202"/>
      <c r="PA147" s="202"/>
      <c r="PB147" s="202"/>
      <c r="PC147" s="202"/>
      <c r="PD147" s="202"/>
      <c r="PE147" s="202"/>
      <c r="PF147" s="202"/>
      <c r="PG147" s="202"/>
      <c r="PH147" s="202"/>
      <c r="PI147" s="202"/>
      <c r="PJ147" s="202"/>
      <c r="PK147" s="202"/>
      <c r="PL147" s="202"/>
      <c r="PM147" s="202"/>
      <c r="PN147" s="202"/>
      <c r="PO147" s="202"/>
      <c r="PP147" s="202"/>
      <c r="PQ147" s="202"/>
      <c r="PR147" s="202"/>
      <c r="PS147" s="202"/>
      <c r="PT147" s="202"/>
      <c r="PU147" s="202"/>
      <c r="PV147" s="202"/>
      <c r="PW147" s="202"/>
      <c r="PX147" s="202"/>
      <c r="PY147" s="202"/>
      <c r="PZ147" s="202"/>
      <c r="QA147" s="202"/>
      <c r="QB147" s="202"/>
      <c r="QC147" s="202"/>
      <c r="QD147" s="202"/>
      <c r="QE147" s="202"/>
      <c r="QF147" s="202"/>
      <c r="QG147" s="202"/>
      <c r="QH147" s="202"/>
      <c r="QI147" s="202"/>
      <c r="QJ147" s="202"/>
      <c r="QK147" s="202"/>
      <c r="QL147" s="202"/>
      <c r="QM147" s="202"/>
      <c r="QN147" s="202"/>
      <c r="QO147" s="202"/>
      <c r="QP147" s="202"/>
      <c r="QQ147" s="202"/>
      <c r="QR147" s="202"/>
      <c r="QS147" s="202"/>
      <c r="QT147" s="202"/>
      <c r="QU147" s="202"/>
      <c r="QV147" s="202"/>
      <c r="QW147" s="202"/>
      <c r="QX147" s="202"/>
      <c r="QY147" s="202"/>
      <c r="QZ147" s="202"/>
      <c r="RA147" s="202"/>
      <c r="RB147" s="202"/>
      <c r="RC147" s="202"/>
      <c r="RD147" s="202"/>
      <c r="RE147" s="202"/>
      <c r="RF147" s="202"/>
      <c r="RG147" s="202"/>
      <c r="RH147" s="202"/>
      <c r="RI147" s="202"/>
      <c r="RJ147" s="202"/>
      <c r="RK147" s="202"/>
      <c r="RL147" s="202"/>
      <c r="RM147" s="202"/>
      <c r="RN147" s="202"/>
      <c r="RO147" s="202"/>
      <c r="RP147" s="202"/>
      <c r="RQ147" s="202"/>
      <c r="RR147" s="202"/>
      <c r="RS147" s="202"/>
      <c r="RT147" s="202"/>
      <c r="RU147" s="202"/>
      <c r="RV147" s="202"/>
      <c r="RW147" s="202"/>
      <c r="RX147" s="202"/>
      <c r="RY147" s="202"/>
      <c r="RZ147" s="202"/>
      <c r="SA147" s="202"/>
      <c r="SB147" s="202"/>
      <c r="SC147" s="202"/>
      <c r="SD147" s="202"/>
      <c r="SE147" s="202"/>
      <c r="SF147" s="202"/>
      <c r="SG147" s="202"/>
      <c r="SH147" s="202"/>
      <c r="SI147" s="202"/>
      <c r="SJ147" s="202"/>
      <c r="SK147" s="202"/>
      <c r="SL147" s="202"/>
      <c r="SM147" s="202"/>
      <c r="SN147" s="202"/>
      <c r="SO147" s="202"/>
      <c r="SP147" s="202"/>
      <c r="SQ147" s="202"/>
      <c r="SR147" s="202"/>
      <c r="SS147" s="202"/>
      <c r="ST147" s="202"/>
      <c r="SU147" s="202"/>
      <c r="SV147" s="202"/>
      <c r="SW147" s="202"/>
      <c r="SX147" s="202"/>
      <c r="SY147" s="202"/>
      <c r="SZ147" s="202"/>
      <c r="TA147" s="202"/>
      <c r="TB147" s="202"/>
      <c r="TC147" s="202"/>
      <c r="TD147" s="202"/>
      <c r="TE147" s="202"/>
      <c r="TF147" s="202"/>
      <c r="TG147" s="202"/>
      <c r="TH147" s="202"/>
      <c r="TI147" s="202"/>
      <c r="TJ147" s="202"/>
      <c r="TK147" s="202"/>
      <c r="TL147" s="202"/>
      <c r="TM147" s="202"/>
      <c r="TN147" s="202"/>
      <c r="TO147" s="202"/>
      <c r="TP147" s="202"/>
      <c r="TQ147" s="202"/>
      <c r="TR147" s="202"/>
      <c r="TS147" s="202"/>
      <c r="TT147" s="202"/>
      <c r="TU147" s="202"/>
      <c r="TV147" s="202"/>
      <c r="TW147" s="202"/>
      <c r="TX147" s="202"/>
      <c r="TY147" s="202"/>
      <c r="TZ147" s="202"/>
      <c r="UA147" s="202"/>
      <c r="UB147" s="202"/>
      <c r="UC147" s="202"/>
      <c r="UD147" s="202"/>
      <c r="UE147" s="202"/>
      <c r="UF147" s="202"/>
      <c r="UG147" s="202"/>
      <c r="UH147" s="202"/>
      <c r="UI147" s="202"/>
      <c r="UJ147" s="202"/>
      <c r="UK147" s="202"/>
      <c r="UL147" s="202"/>
      <c r="UM147" s="202"/>
      <c r="UN147" s="202"/>
      <c r="UO147" s="202"/>
      <c r="UP147" s="202"/>
      <c r="UQ147" s="202"/>
      <c r="UR147" s="202"/>
      <c r="US147" s="202"/>
      <c r="UT147" s="202"/>
      <c r="UU147" s="202"/>
      <c r="UV147" s="202"/>
      <c r="UW147" s="202"/>
      <c r="UX147" s="202"/>
      <c r="UY147" s="202"/>
      <c r="UZ147" s="202"/>
      <c r="VA147" s="202"/>
      <c r="VB147" s="202"/>
      <c r="VC147" s="202"/>
      <c r="VD147" s="202"/>
      <c r="VE147" s="202"/>
      <c r="VF147" s="202"/>
      <c r="VG147" s="202"/>
      <c r="VH147" s="202"/>
      <c r="VI147" s="202"/>
      <c r="VJ147" s="202"/>
      <c r="VK147" s="202"/>
      <c r="VL147" s="202"/>
      <c r="VM147" s="202"/>
      <c r="VN147" s="202"/>
      <c r="VO147" s="202"/>
      <c r="VP147" s="202"/>
      <c r="VQ147" s="202"/>
      <c r="VR147" s="202"/>
      <c r="VS147" s="202"/>
      <c r="VT147" s="202"/>
      <c r="VU147" s="202"/>
      <c r="VV147" s="202"/>
      <c r="VW147" s="202"/>
      <c r="VX147" s="202"/>
      <c r="VY147" s="202"/>
      <c r="VZ147" s="202"/>
      <c r="WA147" s="202"/>
      <c r="WB147" s="202"/>
      <c r="WC147" s="202"/>
      <c r="WD147" s="202"/>
      <c r="WE147" s="202"/>
      <c r="WF147" s="202"/>
      <c r="WG147" s="202"/>
      <c r="WH147" s="202"/>
      <c r="WI147" s="202"/>
      <c r="WJ147" s="202"/>
      <c r="WK147" s="202"/>
      <c r="WL147" s="202"/>
      <c r="WM147" s="202"/>
      <c r="WN147" s="202"/>
      <c r="WO147" s="202"/>
      <c r="WP147" s="202"/>
      <c r="WQ147" s="202"/>
      <c r="WR147" s="202"/>
      <c r="WS147" s="202"/>
      <c r="WT147" s="202"/>
      <c r="WU147" s="202"/>
      <c r="WV147" s="202"/>
      <c r="WW147" s="202"/>
      <c r="WX147" s="202"/>
      <c r="WY147" s="202"/>
      <c r="WZ147" s="202"/>
      <c r="XA147" s="202"/>
      <c r="XB147" s="202"/>
      <c r="XC147" s="202"/>
      <c r="XD147" s="202"/>
      <c r="XE147" s="202"/>
      <c r="XF147" s="202"/>
      <c r="XG147" s="202"/>
      <c r="XH147" s="202"/>
      <c r="XI147" s="202"/>
      <c r="XJ147" s="202"/>
      <c r="XK147" s="202"/>
      <c r="XL147" s="202"/>
      <c r="XM147" s="202"/>
      <c r="XN147" s="202"/>
      <c r="XO147" s="202"/>
      <c r="XP147" s="202"/>
      <c r="XQ147" s="202"/>
      <c r="XR147" s="202"/>
      <c r="XS147" s="202"/>
      <c r="XT147" s="202"/>
      <c r="XU147" s="202"/>
      <c r="XV147" s="202"/>
      <c r="XW147" s="202"/>
      <c r="XX147" s="202"/>
      <c r="XY147" s="202"/>
      <c r="XZ147" s="202"/>
      <c r="YA147" s="202"/>
      <c r="YB147" s="202"/>
      <c r="YC147" s="202"/>
      <c r="YD147" s="202"/>
      <c r="YE147" s="202"/>
      <c r="YF147" s="202"/>
      <c r="YG147" s="202"/>
      <c r="YH147" s="202"/>
      <c r="YI147" s="202"/>
      <c r="YJ147" s="202"/>
      <c r="YK147" s="202"/>
      <c r="YL147" s="202"/>
      <c r="YM147" s="202"/>
      <c r="YN147" s="202"/>
      <c r="YO147" s="202"/>
      <c r="YP147" s="202"/>
      <c r="YQ147" s="202"/>
      <c r="YR147" s="202"/>
      <c r="YS147" s="202"/>
      <c r="YT147" s="202"/>
      <c r="YU147" s="202"/>
      <c r="YV147" s="202"/>
      <c r="YW147" s="202"/>
      <c r="YX147" s="202"/>
      <c r="YY147" s="202"/>
      <c r="YZ147" s="202"/>
      <c r="ZA147" s="202"/>
      <c r="ZB147" s="202"/>
      <c r="ZC147" s="202"/>
      <c r="ZD147" s="202"/>
      <c r="ZE147" s="202"/>
      <c r="ZF147" s="202"/>
      <c r="ZG147" s="202"/>
      <c r="ZH147" s="202"/>
      <c r="ZI147" s="202"/>
      <c r="ZJ147" s="202"/>
      <c r="ZK147" s="202"/>
      <c r="ZL147" s="202"/>
      <c r="ZM147" s="202"/>
      <c r="ZN147" s="202"/>
      <c r="ZO147" s="202"/>
      <c r="ZP147" s="202"/>
      <c r="ZQ147" s="202"/>
      <c r="ZR147" s="202"/>
      <c r="ZS147" s="202"/>
      <c r="ZT147" s="202"/>
      <c r="ZU147" s="202"/>
      <c r="ZV147" s="202"/>
      <c r="ZW147" s="202"/>
      <c r="ZX147" s="202"/>
      <c r="ZY147" s="202"/>
      <c r="ZZ147" s="202"/>
      <c r="AAA147" s="202"/>
      <c r="AAB147" s="202"/>
      <c r="AAC147" s="202"/>
      <c r="AAD147" s="202"/>
      <c r="AAE147" s="202"/>
      <c r="AAF147" s="202"/>
      <c r="AAG147" s="202"/>
      <c r="AAH147" s="202"/>
      <c r="AAI147" s="202"/>
      <c r="AAJ147" s="202"/>
      <c r="AAK147" s="202"/>
      <c r="AAL147" s="202"/>
      <c r="AAM147" s="202"/>
      <c r="AAN147" s="202"/>
      <c r="AAO147" s="202"/>
      <c r="AAP147" s="202"/>
      <c r="AAQ147" s="202"/>
      <c r="AAR147" s="202"/>
      <c r="AAS147" s="202"/>
      <c r="AAT147" s="202"/>
      <c r="AAU147" s="202"/>
      <c r="AAV147" s="202"/>
      <c r="AAW147" s="202"/>
      <c r="AAX147" s="202"/>
      <c r="AAY147" s="202"/>
      <c r="AAZ147" s="202"/>
      <c r="ABA147" s="202"/>
      <c r="ABB147" s="202"/>
      <c r="ABC147" s="202"/>
      <c r="ABD147" s="202"/>
      <c r="ABE147" s="202"/>
      <c r="ABF147" s="202"/>
      <c r="ABG147" s="202"/>
      <c r="ABH147" s="202"/>
      <c r="ABI147" s="202"/>
      <c r="ABJ147" s="202"/>
      <c r="ABK147" s="202"/>
      <c r="ABL147" s="202"/>
      <c r="ABM147" s="202"/>
      <c r="ABN147" s="202"/>
      <c r="ABO147" s="202"/>
      <c r="ABP147" s="202"/>
      <c r="ABQ147" s="202"/>
      <c r="ABR147" s="202"/>
      <c r="ABS147" s="202"/>
      <c r="ABT147" s="202"/>
      <c r="ABU147" s="202"/>
      <c r="ABV147" s="202"/>
      <c r="ABW147" s="202"/>
      <c r="ABX147" s="202"/>
      <c r="ABY147" s="202"/>
      <c r="ABZ147" s="202"/>
      <c r="ACA147" s="202"/>
      <c r="ACB147" s="202"/>
      <c r="ACC147" s="202"/>
      <c r="ACD147" s="202"/>
      <c r="ACE147" s="202"/>
      <c r="ACF147" s="202"/>
      <c r="ACG147" s="202"/>
      <c r="ACH147" s="202"/>
      <c r="ACI147" s="202"/>
      <c r="ACJ147" s="202"/>
      <c r="ACK147" s="202"/>
      <c r="ACL147" s="202"/>
      <c r="ACM147" s="202"/>
      <c r="ACN147" s="202"/>
      <c r="ACO147" s="202"/>
      <c r="ACP147" s="202"/>
      <c r="ACQ147" s="202"/>
      <c r="ACR147" s="202"/>
      <c r="ACS147" s="202"/>
      <c r="ACT147" s="202"/>
      <c r="ACU147" s="202"/>
      <c r="ACV147" s="202"/>
      <c r="ACW147" s="202"/>
      <c r="ACX147" s="202"/>
      <c r="ACY147" s="202"/>
      <c r="ACZ147" s="202"/>
      <c r="ADA147" s="202"/>
      <c r="ADB147" s="202"/>
      <c r="ADC147" s="202"/>
      <c r="ADD147" s="202"/>
      <c r="ADE147" s="202"/>
      <c r="ADF147" s="202"/>
      <c r="ADG147" s="202"/>
      <c r="ADH147" s="202"/>
      <c r="ADI147" s="202"/>
      <c r="ADJ147" s="202"/>
      <c r="ADK147" s="202"/>
      <c r="ADL147" s="202"/>
      <c r="ADM147" s="202"/>
      <c r="ADN147" s="202"/>
      <c r="ADO147" s="202"/>
      <c r="ADP147" s="202"/>
      <c r="ADQ147" s="202"/>
      <c r="ADR147" s="202"/>
      <c r="ADS147" s="202"/>
      <c r="ADT147" s="202"/>
      <c r="ADU147" s="202"/>
      <c r="ADV147" s="202"/>
      <c r="ADW147" s="202"/>
      <c r="ADX147" s="202"/>
      <c r="ADY147" s="202"/>
      <c r="ADZ147" s="202"/>
      <c r="AEA147" s="202"/>
      <c r="AEB147" s="202"/>
      <c r="AEC147" s="202"/>
      <c r="AED147" s="202"/>
      <c r="AEE147" s="202"/>
      <c r="AEF147" s="202"/>
      <c r="AEG147" s="202"/>
      <c r="AEH147" s="202"/>
      <c r="AEI147" s="202"/>
      <c r="AEJ147" s="202"/>
      <c r="AEK147" s="202"/>
      <c r="AEL147" s="202"/>
      <c r="AEM147" s="202"/>
      <c r="AEN147" s="202"/>
      <c r="AEO147" s="202"/>
      <c r="AEP147" s="202"/>
      <c r="AEQ147" s="202"/>
      <c r="AER147" s="202"/>
      <c r="AES147" s="202"/>
      <c r="AET147" s="202"/>
      <c r="AEU147" s="202"/>
      <c r="AEV147" s="202"/>
      <c r="AEW147" s="202"/>
      <c r="AEX147" s="202"/>
      <c r="AEY147" s="202"/>
      <c r="AEZ147" s="202"/>
      <c r="AFA147" s="202"/>
      <c r="AFB147" s="202"/>
      <c r="AFC147" s="202"/>
      <c r="AFD147" s="202"/>
      <c r="AFE147" s="202"/>
      <c r="AFF147" s="202"/>
      <c r="AFG147" s="202"/>
      <c r="AFH147" s="202"/>
      <c r="AFI147" s="202"/>
      <c r="AFJ147" s="202"/>
      <c r="AFK147" s="202"/>
      <c r="AFL147" s="202"/>
      <c r="AFM147" s="202"/>
      <c r="AFN147" s="202"/>
      <c r="AFO147" s="202"/>
      <c r="AFP147" s="202"/>
      <c r="AFQ147" s="202"/>
      <c r="AFR147" s="202"/>
      <c r="AFS147" s="202"/>
      <c r="AFT147" s="202"/>
      <c r="AFU147" s="202"/>
      <c r="AFV147" s="202"/>
      <c r="AFW147" s="202"/>
      <c r="AFX147" s="202"/>
      <c r="AFY147" s="202"/>
      <c r="AFZ147" s="202"/>
      <c r="AGA147" s="202"/>
      <c r="AGB147" s="202"/>
      <c r="AGC147" s="202"/>
      <c r="AGD147" s="202"/>
      <c r="AGE147" s="202"/>
      <c r="AGF147" s="202"/>
      <c r="AGG147" s="202"/>
      <c r="AGH147" s="202"/>
      <c r="AGI147" s="202"/>
      <c r="AGJ147" s="202"/>
      <c r="AGK147" s="202"/>
      <c r="AGL147" s="202"/>
      <c r="AGM147" s="202"/>
      <c r="AGN147" s="202"/>
      <c r="AGO147" s="202"/>
      <c r="AGP147" s="202"/>
      <c r="AGQ147" s="202"/>
      <c r="AGR147" s="202"/>
      <c r="AGS147" s="202"/>
      <c r="AGT147" s="202"/>
      <c r="AGU147" s="202"/>
      <c r="AGV147" s="202"/>
      <c r="AGW147" s="202"/>
      <c r="AGX147" s="202"/>
      <c r="AGY147" s="202"/>
      <c r="AGZ147" s="202"/>
      <c r="AHA147" s="202"/>
      <c r="AHB147" s="202"/>
      <c r="AHC147" s="202"/>
      <c r="AHD147" s="202"/>
      <c r="AHE147" s="202"/>
      <c r="AHF147" s="202"/>
      <c r="AHG147" s="202"/>
      <c r="AHH147" s="202"/>
      <c r="AHI147" s="202"/>
      <c r="AHJ147" s="202"/>
      <c r="AHK147" s="202"/>
      <c r="AHL147" s="202"/>
      <c r="AHM147" s="202"/>
      <c r="AHN147" s="202"/>
      <c r="AHO147" s="202"/>
      <c r="AHP147" s="202"/>
      <c r="AHQ147" s="202"/>
      <c r="AHR147" s="202"/>
      <c r="AHS147" s="202"/>
      <c r="AHT147" s="202"/>
      <c r="AHU147" s="202"/>
      <c r="AHV147" s="202"/>
      <c r="AHW147" s="202"/>
      <c r="AHX147" s="202"/>
      <c r="AHY147" s="202"/>
      <c r="AHZ147" s="202"/>
      <c r="AIA147" s="202"/>
      <c r="AIB147" s="202"/>
      <c r="AIC147" s="202"/>
      <c r="AID147" s="202"/>
      <c r="AIE147" s="202"/>
      <c r="AIF147" s="202"/>
      <c r="AIG147" s="202"/>
      <c r="AIH147" s="202"/>
      <c r="AII147" s="202"/>
      <c r="AIJ147" s="202"/>
      <c r="AIK147" s="202"/>
      <c r="AIL147" s="202"/>
      <c r="AIM147" s="202"/>
      <c r="AIN147" s="202"/>
      <c r="AIO147" s="202"/>
      <c r="AIP147" s="202"/>
      <c r="AIQ147" s="202"/>
      <c r="AIR147" s="202"/>
      <c r="AIS147" s="202"/>
      <c r="AIT147" s="202"/>
      <c r="AIU147" s="202"/>
      <c r="AIV147" s="202"/>
      <c r="AIW147" s="202"/>
      <c r="AIX147" s="202"/>
      <c r="AIY147" s="202"/>
      <c r="AIZ147" s="202"/>
      <c r="AJA147" s="202"/>
      <c r="AJB147" s="202"/>
      <c r="AJC147" s="202"/>
      <c r="AJD147" s="202"/>
      <c r="AJE147" s="202"/>
      <c r="AJF147" s="202"/>
      <c r="AJG147" s="202"/>
      <c r="AJH147" s="202"/>
      <c r="AJI147" s="202"/>
      <c r="AJJ147" s="202"/>
      <c r="AJK147" s="202"/>
      <c r="AJL147" s="202"/>
      <c r="AJM147" s="202"/>
      <c r="AJN147" s="202"/>
      <c r="AJO147" s="202"/>
      <c r="AJP147" s="202"/>
      <c r="AJQ147" s="202"/>
      <c r="AJR147" s="202"/>
      <c r="AJS147" s="202"/>
      <c r="AJT147" s="202"/>
      <c r="AJU147" s="202"/>
      <c r="AJV147" s="202"/>
      <c r="AJW147" s="202"/>
      <c r="AJX147" s="202"/>
      <c r="AJY147" s="202"/>
      <c r="AJZ147" s="202"/>
      <c r="AKA147" s="202"/>
      <c r="AKB147" s="202"/>
    </row>
    <row r="148" spans="1:964" s="99" customFormat="1" ht="13.5">
      <c r="A148" s="361"/>
      <c r="B148" s="141" t="s">
        <v>21</v>
      </c>
      <c r="C148" s="249">
        <v>1781715</v>
      </c>
      <c r="D148" s="328">
        <f t="shared" ref="D148:D153" si="39">C148/C136-1</f>
        <v>0.24536495659048119</v>
      </c>
      <c r="E148" s="110"/>
      <c r="F148" s="340">
        <v>18999</v>
      </c>
      <c r="G148" s="328">
        <f t="shared" si="37"/>
        <v>0.16451118602513026</v>
      </c>
      <c r="H148" s="3">
        <v>12921</v>
      </c>
      <c r="I148" s="49">
        <f t="shared" si="25"/>
        <v>-4.663174204973064E-2</v>
      </c>
      <c r="J148" s="443"/>
      <c r="K148" s="460"/>
      <c r="L148" s="50">
        <v>4236</v>
      </c>
      <c r="M148" s="57">
        <f t="shared" si="26"/>
        <v>0.72405372405372415</v>
      </c>
      <c r="N148" s="441"/>
      <c r="O148" s="371"/>
      <c r="P148" s="3">
        <v>807</v>
      </c>
      <c r="Q148" s="328">
        <f t="shared" si="27"/>
        <v>9.49796472184532E-2</v>
      </c>
      <c r="R148" s="457"/>
      <c r="S148" s="459"/>
      <c r="T148" s="359"/>
      <c r="U148" s="398"/>
      <c r="V148" s="6">
        <v>15</v>
      </c>
      <c r="W148" s="328">
        <f t="shared" si="36"/>
        <v>-0.625</v>
      </c>
      <c r="X148" s="3">
        <v>52</v>
      </c>
      <c r="Y148" s="47">
        <f t="shared" si="31"/>
        <v>-0.5</v>
      </c>
      <c r="Z148" s="3"/>
      <c r="AA148" s="328"/>
      <c r="AB148" s="3">
        <v>0</v>
      </c>
      <c r="AC148" s="334">
        <f t="shared" si="38"/>
        <v>-1</v>
      </c>
      <c r="AD148" s="6"/>
      <c r="AE148" s="328"/>
      <c r="AF148" s="3"/>
      <c r="AG148" s="328"/>
      <c r="AL148" s="202"/>
      <c r="AM148" s="202"/>
      <c r="AN148" s="202"/>
      <c r="AO148" s="202"/>
      <c r="AP148" s="202"/>
      <c r="AQ148" s="202"/>
      <c r="AR148" s="202"/>
      <c r="AS148" s="202"/>
      <c r="AT148" s="202"/>
      <c r="AU148" s="202"/>
      <c r="AV148" s="202"/>
      <c r="AW148" s="202"/>
      <c r="AX148" s="202"/>
      <c r="AY148" s="202"/>
      <c r="AZ148" s="202"/>
      <c r="BA148" s="202"/>
      <c r="BB148" s="202"/>
      <c r="BC148" s="202"/>
      <c r="BD148" s="202"/>
      <c r="BE148" s="202"/>
      <c r="BF148" s="202"/>
      <c r="BG148" s="202"/>
      <c r="BH148" s="202"/>
      <c r="BI148" s="202"/>
      <c r="BJ148" s="202"/>
      <c r="BK148" s="202"/>
      <c r="BL148" s="202"/>
      <c r="BM148" s="202"/>
      <c r="BN148" s="202"/>
      <c r="BO148" s="207"/>
      <c r="BP148" s="202"/>
      <c r="BQ148" s="202"/>
      <c r="BR148" s="202"/>
      <c r="BS148" s="202"/>
      <c r="BT148" s="202"/>
      <c r="BU148" s="202"/>
      <c r="BV148" s="202"/>
      <c r="BW148" s="202"/>
      <c r="BX148" s="202"/>
      <c r="BY148" s="202"/>
      <c r="BZ148" s="202"/>
      <c r="CA148" s="202"/>
      <c r="CB148" s="202"/>
      <c r="CC148" s="202"/>
      <c r="CD148" s="202"/>
      <c r="CE148" s="202"/>
      <c r="CF148" s="202"/>
      <c r="CG148" s="202"/>
      <c r="CH148" s="202"/>
      <c r="CI148" s="202"/>
      <c r="CJ148" s="202"/>
      <c r="CK148" s="202"/>
      <c r="CL148" s="202"/>
      <c r="CM148" s="202"/>
      <c r="CN148" s="202"/>
      <c r="CO148" s="202"/>
      <c r="CP148" s="202"/>
      <c r="CQ148" s="202"/>
      <c r="CR148" s="202"/>
      <c r="CS148" s="202"/>
      <c r="CT148" s="202"/>
      <c r="CU148" s="202"/>
      <c r="CV148" s="202"/>
      <c r="CW148" s="202"/>
      <c r="CX148" s="202"/>
      <c r="CY148" s="202"/>
      <c r="CZ148" s="202"/>
      <c r="DA148" s="202"/>
      <c r="DB148" s="202"/>
      <c r="DC148" s="202"/>
      <c r="DD148" s="202"/>
      <c r="DE148" s="202"/>
      <c r="DF148" s="202"/>
      <c r="DG148" s="202"/>
      <c r="DH148" s="202"/>
      <c r="DI148" s="202"/>
      <c r="DJ148" s="202"/>
      <c r="DK148" s="202"/>
      <c r="DL148" s="202"/>
      <c r="DM148" s="202"/>
      <c r="DN148" s="202"/>
      <c r="DO148" s="202"/>
      <c r="DP148" s="202"/>
      <c r="DQ148" s="202"/>
      <c r="DR148" s="202"/>
      <c r="DS148" s="202"/>
      <c r="DT148" s="202"/>
      <c r="DU148" s="202"/>
      <c r="DV148" s="202"/>
      <c r="DW148" s="202"/>
      <c r="DX148" s="202"/>
      <c r="DY148" s="202"/>
      <c r="DZ148" s="202"/>
      <c r="EA148" s="202"/>
      <c r="EB148" s="202"/>
      <c r="EC148" s="202"/>
      <c r="ED148" s="202"/>
      <c r="EE148" s="202"/>
      <c r="EF148" s="202"/>
      <c r="EG148" s="202"/>
      <c r="EH148" s="202"/>
      <c r="EI148" s="202"/>
      <c r="EJ148" s="202"/>
      <c r="EK148" s="202"/>
      <c r="EL148" s="202"/>
      <c r="EM148" s="202"/>
      <c r="EN148" s="202"/>
      <c r="EO148" s="202"/>
      <c r="EP148" s="202"/>
      <c r="EQ148" s="202"/>
      <c r="ER148" s="202"/>
      <c r="ES148" s="202"/>
      <c r="ET148" s="202"/>
      <c r="EU148" s="202"/>
      <c r="EV148" s="202"/>
      <c r="EW148" s="202"/>
      <c r="EX148" s="202"/>
      <c r="EY148" s="202"/>
      <c r="EZ148" s="202"/>
      <c r="FA148" s="202"/>
      <c r="FB148" s="202"/>
      <c r="FC148" s="202"/>
      <c r="FD148" s="202"/>
      <c r="FE148" s="202"/>
      <c r="FF148" s="202"/>
      <c r="FG148" s="202"/>
      <c r="FH148" s="202"/>
      <c r="FI148" s="202"/>
      <c r="FJ148" s="202"/>
      <c r="FK148" s="202"/>
      <c r="FL148" s="202"/>
      <c r="FM148" s="202"/>
      <c r="FN148" s="202"/>
      <c r="FO148" s="202"/>
      <c r="FP148" s="202"/>
      <c r="FQ148" s="202"/>
      <c r="FR148" s="202"/>
      <c r="FS148" s="202"/>
      <c r="FT148" s="202"/>
      <c r="FU148" s="202"/>
      <c r="FV148" s="202"/>
      <c r="FW148" s="202"/>
      <c r="FX148" s="202"/>
      <c r="FY148" s="202"/>
      <c r="FZ148" s="202"/>
      <c r="GA148" s="202"/>
      <c r="GB148" s="202"/>
      <c r="GC148" s="202"/>
      <c r="GD148" s="202"/>
      <c r="GE148" s="202"/>
      <c r="GF148" s="202"/>
      <c r="GG148" s="202"/>
      <c r="GH148" s="202"/>
      <c r="GI148" s="202"/>
      <c r="GJ148" s="202"/>
      <c r="GK148" s="202"/>
      <c r="GL148" s="202"/>
      <c r="GM148" s="202"/>
      <c r="GN148" s="202"/>
      <c r="GO148" s="202"/>
      <c r="GP148" s="202"/>
      <c r="GQ148" s="202"/>
      <c r="GR148" s="202"/>
      <c r="GS148" s="202"/>
      <c r="GT148" s="202"/>
      <c r="GU148" s="202"/>
      <c r="GV148" s="202"/>
      <c r="GW148" s="202"/>
      <c r="GX148" s="202"/>
      <c r="GY148" s="202"/>
      <c r="GZ148" s="202"/>
      <c r="HA148" s="202"/>
      <c r="HB148" s="202"/>
      <c r="HC148" s="202"/>
      <c r="HD148" s="202"/>
      <c r="HE148" s="202"/>
      <c r="HF148" s="202"/>
      <c r="HG148" s="202"/>
      <c r="HH148" s="202"/>
      <c r="HI148" s="202"/>
      <c r="HJ148" s="202"/>
      <c r="HK148" s="202"/>
      <c r="HL148" s="202"/>
      <c r="HM148" s="202"/>
      <c r="HN148" s="202"/>
      <c r="HO148" s="202"/>
      <c r="HP148" s="202"/>
      <c r="HQ148" s="202"/>
      <c r="HR148" s="202"/>
      <c r="HS148" s="202"/>
      <c r="HT148" s="202"/>
      <c r="HU148" s="202"/>
      <c r="HV148" s="202"/>
      <c r="HW148" s="202"/>
      <c r="HX148" s="202"/>
      <c r="HY148" s="202"/>
      <c r="HZ148" s="202"/>
      <c r="IA148" s="202"/>
      <c r="IB148" s="202"/>
      <c r="IC148" s="202"/>
      <c r="ID148" s="202"/>
      <c r="IE148" s="202"/>
      <c r="IF148" s="202"/>
      <c r="IG148" s="202"/>
      <c r="IH148" s="202"/>
      <c r="II148" s="202"/>
      <c r="IJ148" s="202"/>
      <c r="IK148" s="202"/>
      <c r="IL148" s="202"/>
      <c r="IM148" s="202"/>
      <c r="IN148" s="202"/>
      <c r="IO148" s="202"/>
      <c r="IP148" s="202"/>
      <c r="IQ148" s="202"/>
      <c r="IR148" s="202"/>
      <c r="IS148" s="202"/>
      <c r="IT148" s="202"/>
      <c r="IU148" s="202"/>
      <c r="IV148" s="202"/>
      <c r="IW148" s="202"/>
      <c r="IX148" s="202"/>
      <c r="IY148" s="202"/>
      <c r="IZ148" s="202"/>
      <c r="JA148" s="202"/>
      <c r="JB148" s="202"/>
      <c r="JC148" s="202"/>
      <c r="JD148" s="202"/>
      <c r="JE148" s="202"/>
      <c r="JF148" s="202"/>
      <c r="JG148" s="202"/>
      <c r="JH148" s="202"/>
      <c r="JI148" s="202"/>
      <c r="JJ148" s="202"/>
      <c r="JK148" s="202"/>
      <c r="JL148" s="202"/>
      <c r="JM148" s="202"/>
      <c r="JN148" s="202"/>
      <c r="JO148" s="202"/>
      <c r="JP148" s="202"/>
      <c r="JQ148" s="202"/>
      <c r="JR148" s="202"/>
      <c r="JS148" s="202"/>
      <c r="JT148" s="202"/>
      <c r="JU148" s="202"/>
      <c r="JV148" s="202"/>
      <c r="JW148" s="202"/>
      <c r="JX148" s="202"/>
      <c r="JY148" s="202"/>
      <c r="JZ148" s="202"/>
      <c r="KA148" s="202"/>
      <c r="KB148" s="202"/>
      <c r="KC148" s="202"/>
      <c r="KD148" s="202"/>
      <c r="KE148" s="202"/>
      <c r="KF148" s="202"/>
      <c r="KG148" s="202"/>
      <c r="KH148" s="202"/>
      <c r="KI148" s="202"/>
      <c r="KJ148" s="202"/>
      <c r="KK148" s="202"/>
      <c r="KL148" s="202"/>
      <c r="KM148" s="202"/>
      <c r="KN148" s="202"/>
      <c r="KO148" s="202"/>
      <c r="KP148" s="202"/>
      <c r="KQ148" s="202"/>
      <c r="KR148" s="202"/>
      <c r="KS148" s="202"/>
      <c r="KT148" s="202"/>
      <c r="KU148" s="202"/>
      <c r="KV148" s="202"/>
      <c r="KW148" s="202"/>
      <c r="KX148" s="202"/>
      <c r="KY148" s="202"/>
      <c r="KZ148" s="202"/>
      <c r="LA148" s="202"/>
      <c r="LB148" s="202"/>
      <c r="LC148" s="202"/>
      <c r="LD148" s="202"/>
      <c r="LE148" s="202"/>
      <c r="LF148" s="202"/>
      <c r="LG148" s="202"/>
      <c r="LH148" s="202"/>
      <c r="LI148" s="202"/>
      <c r="LJ148" s="202"/>
      <c r="LK148" s="202"/>
      <c r="LL148" s="202"/>
      <c r="LM148" s="202"/>
      <c r="LN148" s="202"/>
      <c r="LO148" s="202"/>
      <c r="LP148" s="202"/>
      <c r="LQ148" s="202"/>
      <c r="LR148" s="202"/>
      <c r="LS148" s="202"/>
      <c r="LT148" s="202"/>
      <c r="LU148" s="202"/>
      <c r="LV148" s="202"/>
      <c r="LW148" s="202"/>
      <c r="LX148" s="202"/>
      <c r="LY148" s="202"/>
      <c r="LZ148" s="202"/>
      <c r="MA148" s="202"/>
      <c r="MB148" s="202"/>
      <c r="MC148" s="202"/>
      <c r="MD148" s="202"/>
      <c r="ME148" s="202"/>
      <c r="MF148" s="202"/>
      <c r="MG148" s="202"/>
      <c r="MH148" s="202"/>
      <c r="MI148" s="202"/>
      <c r="MJ148" s="202"/>
      <c r="MK148" s="202"/>
      <c r="ML148" s="202"/>
      <c r="MM148" s="202"/>
      <c r="MN148" s="202"/>
      <c r="MO148" s="202"/>
      <c r="MP148" s="202"/>
      <c r="MQ148" s="202"/>
      <c r="MR148" s="202"/>
      <c r="MS148" s="202"/>
      <c r="MT148" s="202"/>
      <c r="MU148" s="202"/>
      <c r="MV148" s="202"/>
      <c r="MW148" s="202"/>
      <c r="MX148" s="202"/>
      <c r="MY148" s="202"/>
      <c r="MZ148" s="202"/>
      <c r="NA148" s="202"/>
      <c r="NB148" s="202"/>
      <c r="NC148" s="202"/>
      <c r="ND148" s="202"/>
      <c r="NE148" s="202"/>
      <c r="NF148" s="202"/>
      <c r="NG148" s="202"/>
      <c r="NH148" s="202"/>
      <c r="NI148" s="202"/>
      <c r="NJ148" s="202"/>
      <c r="NK148" s="202"/>
      <c r="NL148" s="202"/>
      <c r="NM148" s="202"/>
      <c r="NN148" s="202"/>
      <c r="NO148" s="202"/>
      <c r="NP148" s="202"/>
      <c r="NQ148" s="202"/>
      <c r="NR148" s="202"/>
      <c r="NS148" s="202"/>
      <c r="NT148" s="202"/>
      <c r="NU148" s="202"/>
      <c r="NV148" s="202"/>
      <c r="NW148" s="202"/>
      <c r="NX148" s="202"/>
      <c r="NY148" s="202"/>
      <c r="NZ148" s="202"/>
      <c r="OA148" s="202"/>
      <c r="OB148" s="202"/>
      <c r="OC148" s="202"/>
      <c r="OD148" s="202"/>
      <c r="OE148" s="202"/>
      <c r="OF148" s="202"/>
      <c r="OG148" s="202"/>
      <c r="OH148" s="202"/>
      <c r="OI148" s="202"/>
      <c r="OJ148" s="202"/>
      <c r="OK148" s="202"/>
      <c r="OL148" s="202"/>
      <c r="OM148" s="202"/>
      <c r="ON148" s="202"/>
      <c r="OO148" s="202"/>
      <c r="OP148" s="202"/>
      <c r="OQ148" s="202"/>
      <c r="OR148" s="202"/>
      <c r="OS148" s="202"/>
      <c r="OT148" s="202"/>
      <c r="OU148" s="202"/>
      <c r="OV148" s="202"/>
      <c r="OW148" s="202"/>
      <c r="OX148" s="202"/>
      <c r="OY148" s="202"/>
      <c r="OZ148" s="202"/>
      <c r="PA148" s="202"/>
      <c r="PB148" s="202"/>
      <c r="PC148" s="202"/>
      <c r="PD148" s="202"/>
      <c r="PE148" s="202"/>
      <c r="PF148" s="202"/>
      <c r="PG148" s="202"/>
      <c r="PH148" s="202"/>
      <c r="PI148" s="202"/>
      <c r="PJ148" s="202"/>
      <c r="PK148" s="202"/>
      <c r="PL148" s="202"/>
      <c r="PM148" s="202"/>
      <c r="PN148" s="202"/>
      <c r="PO148" s="202"/>
      <c r="PP148" s="202"/>
      <c r="PQ148" s="202"/>
      <c r="PR148" s="202"/>
      <c r="PS148" s="202"/>
      <c r="PT148" s="202"/>
      <c r="PU148" s="202"/>
      <c r="PV148" s="202"/>
      <c r="PW148" s="202"/>
      <c r="PX148" s="202"/>
      <c r="PY148" s="202"/>
      <c r="PZ148" s="202"/>
      <c r="QA148" s="202"/>
      <c r="QB148" s="202"/>
      <c r="QC148" s="202"/>
      <c r="QD148" s="202"/>
      <c r="QE148" s="202"/>
      <c r="QF148" s="202"/>
      <c r="QG148" s="202"/>
      <c r="QH148" s="202"/>
      <c r="QI148" s="202"/>
      <c r="QJ148" s="202"/>
      <c r="QK148" s="202"/>
      <c r="QL148" s="202"/>
      <c r="QM148" s="202"/>
      <c r="QN148" s="202"/>
      <c r="QO148" s="202"/>
      <c r="QP148" s="202"/>
      <c r="QQ148" s="202"/>
      <c r="QR148" s="202"/>
      <c r="QS148" s="202"/>
      <c r="QT148" s="202"/>
      <c r="QU148" s="202"/>
      <c r="QV148" s="202"/>
      <c r="QW148" s="202"/>
      <c r="QX148" s="202"/>
      <c r="QY148" s="202"/>
      <c r="QZ148" s="202"/>
      <c r="RA148" s="202"/>
      <c r="RB148" s="202"/>
      <c r="RC148" s="202"/>
      <c r="RD148" s="202"/>
      <c r="RE148" s="202"/>
      <c r="RF148" s="202"/>
      <c r="RG148" s="202"/>
      <c r="RH148" s="202"/>
      <c r="RI148" s="202"/>
      <c r="RJ148" s="202"/>
      <c r="RK148" s="202"/>
      <c r="RL148" s="202"/>
      <c r="RM148" s="202"/>
      <c r="RN148" s="202"/>
      <c r="RO148" s="202"/>
      <c r="RP148" s="202"/>
      <c r="RQ148" s="202"/>
      <c r="RR148" s="202"/>
      <c r="RS148" s="202"/>
      <c r="RT148" s="202"/>
      <c r="RU148" s="202"/>
      <c r="RV148" s="202"/>
      <c r="RW148" s="202"/>
      <c r="RX148" s="202"/>
      <c r="RY148" s="202"/>
      <c r="RZ148" s="202"/>
      <c r="SA148" s="202"/>
      <c r="SB148" s="202"/>
      <c r="SC148" s="202"/>
      <c r="SD148" s="202"/>
      <c r="SE148" s="202"/>
      <c r="SF148" s="202"/>
      <c r="SG148" s="202"/>
      <c r="SH148" s="202"/>
      <c r="SI148" s="202"/>
      <c r="SJ148" s="202"/>
      <c r="SK148" s="202"/>
      <c r="SL148" s="202"/>
      <c r="SM148" s="202"/>
      <c r="SN148" s="202"/>
      <c r="SO148" s="202"/>
      <c r="SP148" s="202"/>
      <c r="SQ148" s="202"/>
      <c r="SR148" s="202"/>
      <c r="SS148" s="202"/>
      <c r="ST148" s="202"/>
      <c r="SU148" s="202"/>
      <c r="SV148" s="202"/>
      <c r="SW148" s="202"/>
      <c r="SX148" s="202"/>
      <c r="SY148" s="202"/>
      <c r="SZ148" s="202"/>
      <c r="TA148" s="202"/>
      <c r="TB148" s="202"/>
      <c r="TC148" s="202"/>
      <c r="TD148" s="202"/>
      <c r="TE148" s="202"/>
      <c r="TF148" s="202"/>
      <c r="TG148" s="202"/>
      <c r="TH148" s="202"/>
      <c r="TI148" s="202"/>
      <c r="TJ148" s="202"/>
      <c r="TK148" s="202"/>
      <c r="TL148" s="202"/>
      <c r="TM148" s="202"/>
      <c r="TN148" s="202"/>
      <c r="TO148" s="202"/>
      <c r="TP148" s="202"/>
      <c r="TQ148" s="202"/>
      <c r="TR148" s="202"/>
      <c r="TS148" s="202"/>
      <c r="TT148" s="202"/>
      <c r="TU148" s="202"/>
      <c r="TV148" s="202"/>
      <c r="TW148" s="202"/>
      <c r="TX148" s="202"/>
      <c r="TY148" s="202"/>
      <c r="TZ148" s="202"/>
      <c r="UA148" s="202"/>
      <c r="UB148" s="202"/>
      <c r="UC148" s="202"/>
      <c r="UD148" s="202"/>
      <c r="UE148" s="202"/>
      <c r="UF148" s="202"/>
      <c r="UG148" s="202"/>
      <c r="UH148" s="202"/>
      <c r="UI148" s="202"/>
      <c r="UJ148" s="202"/>
      <c r="UK148" s="202"/>
      <c r="UL148" s="202"/>
      <c r="UM148" s="202"/>
      <c r="UN148" s="202"/>
      <c r="UO148" s="202"/>
      <c r="UP148" s="202"/>
      <c r="UQ148" s="202"/>
      <c r="UR148" s="202"/>
      <c r="US148" s="202"/>
      <c r="UT148" s="202"/>
      <c r="UU148" s="202"/>
      <c r="UV148" s="202"/>
      <c r="UW148" s="202"/>
      <c r="UX148" s="202"/>
      <c r="UY148" s="202"/>
      <c r="UZ148" s="202"/>
      <c r="VA148" s="202"/>
      <c r="VB148" s="202"/>
      <c r="VC148" s="202"/>
      <c r="VD148" s="202"/>
      <c r="VE148" s="202"/>
      <c r="VF148" s="202"/>
      <c r="VG148" s="202"/>
      <c r="VH148" s="202"/>
      <c r="VI148" s="202"/>
      <c r="VJ148" s="202"/>
      <c r="VK148" s="202"/>
      <c r="VL148" s="202"/>
      <c r="VM148" s="202"/>
      <c r="VN148" s="202"/>
      <c r="VO148" s="202"/>
      <c r="VP148" s="202"/>
      <c r="VQ148" s="202"/>
      <c r="VR148" s="202"/>
      <c r="VS148" s="202"/>
      <c r="VT148" s="202"/>
      <c r="VU148" s="202"/>
      <c r="VV148" s="202"/>
      <c r="VW148" s="202"/>
      <c r="VX148" s="202"/>
      <c r="VY148" s="202"/>
      <c r="VZ148" s="202"/>
      <c r="WA148" s="202"/>
      <c r="WB148" s="202"/>
      <c r="WC148" s="202"/>
      <c r="WD148" s="202"/>
      <c r="WE148" s="202"/>
      <c r="WF148" s="202"/>
      <c r="WG148" s="202"/>
      <c r="WH148" s="202"/>
      <c r="WI148" s="202"/>
      <c r="WJ148" s="202"/>
      <c r="WK148" s="202"/>
      <c r="WL148" s="202"/>
      <c r="WM148" s="202"/>
      <c r="WN148" s="202"/>
      <c r="WO148" s="202"/>
      <c r="WP148" s="202"/>
      <c r="WQ148" s="202"/>
      <c r="WR148" s="202"/>
      <c r="WS148" s="202"/>
      <c r="WT148" s="202"/>
      <c r="WU148" s="202"/>
      <c r="WV148" s="202"/>
      <c r="WW148" s="202"/>
      <c r="WX148" s="202"/>
      <c r="WY148" s="202"/>
      <c r="WZ148" s="202"/>
      <c r="XA148" s="202"/>
      <c r="XB148" s="202"/>
      <c r="XC148" s="202"/>
      <c r="XD148" s="202"/>
      <c r="XE148" s="202"/>
      <c r="XF148" s="202"/>
      <c r="XG148" s="202"/>
      <c r="XH148" s="202"/>
      <c r="XI148" s="202"/>
      <c r="XJ148" s="202"/>
      <c r="XK148" s="202"/>
      <c r="XL148" s="202"/>
      <c r="XM148" s="202"/>
      <c r="XN148" s="202"/>
      <c r="XO148" s="202"/>
      <c r="XP148" s="202"/>
      <c r="XQ148" s="202"/>
      <c r="XR148" s="202"/>
      <c r="XS148" s="202"/>
      <c r="XT148" s="202"/>
      <c r="XU148" s="202"/>
      <c r="XV148" s="202"/>
      <c r="XW148" s="202"/>
      <c r="XX148" s="202"/>
      <c r="XY148" s="202"/>
      <c r="XZ148" s="202"/>
      <c r="YA148" s="202"/>
      <c r="YB148" s="202"/>
      <c r="YC148" s="202"/>
      <c r="YD148" s="202"/>
      <c r="YE148" s="202"/>
      <c r="YF148" s="202"/>
      <c r="YG148" s="202"/>
      <c r="YH148" s="202"/>
      <c r="YI148" s="202"/>
      <c r="YJ148" s="202"/>
      <c r="YK148" s="202"/>
      <c r="YL148" s="202"/>
      <c r="YM148" s="202"/>
      <c r="YN148" s="202"/>
      <c r="YO148" s="202"/>
      <c r="YP148" s="202"/>
      <c r="YQ148" s="202"/>
      <c r="YR148" s="202"/>
      <c r="YS148" s="202"/>
      <c r="YT148" s="202"/>
      <c r="YU148" s="202"/>
      <c r="YV148" s="202"/>
      <c r="YW148" s="202"/>
      <c r="YX148" s="202"/>
      <c r="YY148" s="202"/>
      <c r="YZ148" s="202"/>
      <c r="ZA148" s="202"/>
      <c r="ZB148" s="202"/>
      <c r="ZC148" s="202"/>
      <c r="ZD148" s="202"/>
      <c r="ZE148" s="202"/>
      <c r="ZF148" s="202"/>
      <c r="ZG148" s="202"/>
      <c r="ZH148" s="202"/>
      <c r="ZI148" s="202"/>
      <c r="ZJ148" s="202"/>
      <c r="ZK148" s="202"/>
      <c r="ZL148" s="202"/>
      <c r="ZM148" s="202"/>
      <c r="ZN148" s="202"/>
      <c r="ZO148" s="202"/>
      <c r="ZP148" s="202"/>
      <c r="ZQ148" s="202"/>
      <c r="ZR148" s="202"/>
      <c r="ZS148" s="202"/>
      <c r="ZT148" s="202"/>
      <c r="ZU148" s="202"/>
      <c r="ZV148" s="202"/>
      <c r="ZW148" s="202"/>
      <c r="ZX148" s="202"/>
      <c r="ZY148" s="202"/>
      <c r="ZZ148" s="202"/>
      <c r="AAA148" s="202"/>
      <c r="AAB148" s="202"/>
      <c r="AAC148" s="202"/>
      <c r="AAD148" s="202"/>
      <c r="AAE148" s="202"/>
      <c r="AAF148" s="202"/>
      <c r="AAG148" s="202"/>
      <c r="AAH148" s="202"/>
      <c r="AAI148" s="202"/>
      <c r="AAJ148" s="202"/>
      <c r="AAK148" s="202"/>
      <c r="AAL148" s="202"/>
      <c r="AAM148" s="202"/>
      <c r="AAN148" s="202"/>
      <c r="AAO148" s="202"/>
      <c r="AAP148" s="202"/>
      <c r="AAQ148" s="202"/>
      <c r="AAR148" s="202"/>
      <c r="AAS148" s="202"/>
      <c r="AAT148" s="202"/>
      <c r="AAU148" s="202"/>
      <c r="AAV148" s="202"/>
      <c r="AAW148" s="202"/>
      <c r="AAX148" s="202"/>
      <c r="AAY148" s="202"/>
      <c r="AAZ148" s="202"/>
      <c r="ABA148" s="202"/>
      <c r="ABB148" s="202"/>
      <c r="ABC148" s="202"/>
      <c r="ABD148" s="202"/>
      <c r="ABE148" s="202"/>
      <c r="ABF148" s="202"/>
      <c r="ABG148" s="202"/>
      <c r="ABH148" s="202"/>
      <c r="ABI148" s="202"/>
      <c r="ABJ148" s="202"/>
      <c r="ABK148" s="202"/>
      <c r="ABL148" s="202"/>
      <c r="ABM148" s="202"/>
      <c r="ABN148" s="202"/>
      <c r="ABO148" s="202"/>
      <c r="ABP148" s="202"/>
      <c r="ABQ148" s="202"/>
      <c r="ABR148" s="202"/>
      <c r="ABS148" s="202"/>
      <c r="ABT148" s="202"/>
      <c r="ABU148" s="202"/>
      <c r="ABV148" s="202"/>
      <c r="ABW148" s="202"/>
      <c r="ABX148" s="202"/>
      <c r="ABY148" s="202"/>
      <c r="ABZ148" s="202"/>
      <c r="ACA148" s="202"/>
      <c r="ACB148" s="202"/>
      <c r="ACC148" s="202"/>
      <c r="ACD148" s="202"/>
      <c r="ACE148" s="202"/>
      <c r="ACF148" s="202"/>
      <c r="ACG148" s="202"/>
      <c r="ACH148" s="202"/>
      <c r="ACI148" s="202"/>
      <c r="ACJ148" s="202"/>
      <c r="ACK148" s="202"/>
      <c r="ACL148" s="202"/>
      <c r="ACM148" s="202"/>
      <c r="ACN148" s="202"/>
      <c r="ACO148" s="202"/>
      <c r="ACP148" s="202"/>
      <c r="ACQ148" s="202"/>
      <c r="ACR148" s="202"/>
      <c r="ACS148" s="202"/>
      <c r="ACT148" s="202"/>
      <c r="ACU148" s="202"/>
      <c r="ACV148" s="202"/>
      <c r="ACW148" s="202"/>
      <c r="ACX148" s="202"/>
      <c r="ACY148" s="202"/>
      <c r="ACZ148" s="202"/>
      <c r="ADA148" s="202"/>
      <c r="ADB148" s="202"/>
      <c r="ADC148" s="202"/>
      <c r="ADD148" s="202"/>
      <c r="ADE148" s="202"/>
      <c r="ADF148" s="202"/>
      <c r="ADG148" s="202"/>
      <c r="ADH148" s="202"/>
      <c r="ADI148" s="202"/>
      <c r="ADJ148" s="202"/>
      <c r="ADK148" s="202"/>
      <c r="ADL148" s="202"/>
      <c r="ADM148" s="202"/>
      <c r="ADN148" s="202"/>
      <c r="ADO148" s="202"/>
      <c r="ADP148" s="202"/>
      <c r="ADQ148" s="202"/>
      <c r="ADR148" s="202"/>
      <c r="ADS148" s="202"/>
      <c r="ADT148" s="202"/>
      <c r="ADU148" s="202"/>
      <c r="ADV148" s="202"/>
      <c r="ADW148" s="202"/>
      <c r="ADX148" s="202"/>
      <c r="ADY148" s="202"/>
      <c r="ADZ148" s="202"/>
      <c r="AEA148" s="202"/>
      <c r="AEB148" s="202"/>
      <c r="AEC148" s="202"/>
      <c r="AED148" s="202"/>
      <c r="AEE148" s="202"/>
      <c r="AEF148" s="202"/>
      <c r="AEG148" s="202"/>
      <c r="AEH148" s="202"/>
      <c r="AEI148" s="202"/>
      <c r="AEJ148" s="202"/>
      <c r="AEK148" s="202"/>
      <c r="AEL148" s="202"/>
      <c r="AEM148" s="202"/>
      <c r="AEN148" s="202"/>
      <c r="AEO148" s="202"/>
      <c r="AEP148" s="202"/>
      <c r="AEQ148" s="202"/>
      <c r="AER148" s="202"/>
      <c r="AES148" s="202"/>
      <c r="AET148" s="202"/>
      <c r="AEU148" s="202"/>
      <c r="AEV148" s="202"/>
      <c r="AEW148" s="202"/>
      <c r="AEX148" s="202"/>
      <c r="AEY148" s="202"/>
      <c r="AEZ148" s="202"/>
      <c r="AFA148" s="202"/>
      <c r="AFB148" s="202"/>
      <c r="AFC148" s="202"/>
      <c r="AFD148" s="202"/>
      <c r="AFE148" s="202"/>
      <c r="AFF148" s="202"/>
      <c r="AFG148" s="202"/>
      <c r="AFH148" s="202"/>
      <c r="AFI148" s="202"/>
      <c r="AFJ148" s="202"/>
      <c r="AFK148" s="202"/>
      <c r="AFL148" s="202"/>
      <c r="AFM148" s="202"/>
      <c r="AFN148" s="202"/>
      <c r="AFO148" s="202"/>
      <c r="AFP148" s="202"/>
      <c r="AFQ148" s="202"/>
      <c r="AFR148" s="202"/>
      <c r="AFS148" s="202"/>
      <c r="AFT148" s="202"/>
      <c r="AFU148" s="202"/>
      <c r="AFV148" s="202"/>
      <c r="AFW148" s="202"/>
      <c r="AFX148" s="202"/>
      <c r="AFY148" s="202"/>
      <c r="AFZ148" s="202"/>
      <c r="AGA148" s="202"/>
      <c r="AGB148" s="202"/>
      <c r="AGC148" s="202"/>
      <c r="AGD148" s="202"/>
      <c r="AGE148" s="202"/>
      <c r="AGF148" s="202"/>
      <c r="AGG148" s="202"/>
      <c r="AGH148" s="202"/>
      <c r="AGI148" s="202"/>
      <c r="AGJ148" s="202"/>
      <c r="AGK148" s="202"/>
      <c r="AGL148" s="202"/>
      <c r="AGM148" s="202"/>
      <c r="AGN148" s="202"/>
      <c r="AGO148" s="202"/>
      <c r="AGP148" s="202"/>
      <c r="AGQ148" s="202"/>
      <c r="AGR148" s="202"/>
      <c r="AGS148" s="202"/>
      <c r="AGT148" s="202"/>
      <c r="AGU148" s="202"/>
      <c r="AGV148" s="202"/>
      <c r="AGW148" s="202"/>
      <c r="AGX148" s="202"/>
      <c r="AGY148" s="202"/>
      <c r="AGZ148" s="202"/>
      <c r="AHA148" s="202"/>
      <c r="AHB148" s="202"/>
      <c r="AHC148" s="202"/>
      <c r="AHD148" s="202"/>
      <c r="AHE148" s="202"/>
      <c r="AHF148" s="202"/>
      <c r="AHG148" s="202"/>
      <c r="AHH148" s="202"/>
      <c r="AHI148" s="202"/>
      <c r="AHJ148" s="202"/>
      <c r="AHK148" s="202"/>
      <c r="AHL148" s="202"/>
      <c r="AHM148" s="202"/>
      <c r="AHN148" s="202"/>
      <c r="AHO148" s="202"/>
      <c r="AHP148" s="202"/>
      <c r="AHQ148" s="202"/>
      <c r="AHR148" s="202"/>
      <c r="AHS148" s="202"/>
      <c r="AHT148" s="202"/>
      <c r="AHU148" s="202"/>
      <c r="AHV148" s="202"/>
      <c r="AHW148" s="202"/>
      <c r="AHX148" s="202"/>
      <c r="AHY148" s="202"/>
      <c r="AHZ148" s="202"/>
      <c r="AIA148" s="202"/>
      <c r="AIB148" s="202"/>
      <c r="AIC148" s="202"/>
      <c r="AID148" s="202"/>
      <c r="AIE148" s="202"/>
      <c r="AIF148" s="202"/>
      <c r="AIG148" s="202"/>
      <c r="AIH148" s="202"/>
      <c r="AII148" s="202"/>
      <c r="AIJ148" s="202"/>
      <c r="AIK148" s="202"/>
      <c r="AIL148" s="202"/>
      <c r="AIM148" s="202"/>
      <c r="AIN148" s="202"/>
      <c r="AIO148" s="202"/>
      <c r="AIP148" s="202"/>
      <c r="AIQ148" s="202"/>
      <c r="AIR148" s="202"/>
      <c r="AIS148" s="202"/>
      <c r="AIT148" s="202"/>
      <c r="AIU148" s="202"/>
      <c r="AIV148" s="202"/>
      <c r="AIW148" s="202"/>
      <c r="AIX148" s="202"/>
      <c r="AIY148" s="202"/>
      <c r="AIZ148" s="202"/>
      <c r="AJA148" s="202"/>
      <c r="AJB148" s="202"/>
      <c r="AJC148" s="202"/>
      <c r="AJD148" s="202"/>
      <c r="AJE148" s="202"/>
      <c r="AJF148" s="202"/>
      <c r="AJG148" s="202"/>
      <c r="AJH148" s="202"/>
      <c r="AJI148" s="202"/>
      <c r="AJJ148" s="202"/>
      <c r="AJK148" s="202"/>
      <c r="AJL148" s="202"/>
      <c r="AJM148" s="202"/>
      <c r="AJN148" s="202"/>
      <c r="AJO148" s="202"/>
      <c r="AJP148" s="202"/>
      <c r="AJQ148" s="202"/>
      <c r="AJR148" s="202"/>
      <c r="AJS148" s="202"/>
      <c r="AJT148" s="202"/>
      <c r="AJU148" s="202"/>
      <c r="AJV148" s="202"/>
      <c r="AJW148" s="202"/>
      <c r="AJX148" s="202"/>
      <c r="AJY148" s="202"/>
      <c r="AJZ148" s="202"/>
      <c r="AKA148" s="202"/>
      <c r="AKB148" s="202"/>
    </row>
    <row r="149" spans="1:964" s="152" customFormat="1" ht="13.5">
      <c r="A149" s="360" t="s">
        <v>331</v>
      </c>
      <c r="B149" s="150" t="s">
        <v>309</v>
      </c>
      <c r="C149" s="242">
        <v>2112337</v>
      </c>
      <c r="D149" s="278">
        <f t="shared" si="39"/>
        <v>0.15142722581925261</v>
      </c>
      <c r="E149" s="142"/>
      <c r="F149" s="342">
        <v>26113</v>
      </c>
      <c r="G149" s="144">
        <f t="shared" si="37"/>
        <v>8.5869926813040509E-2</v>
      </c>
      <c r="H149" s="147">
        <v>18035</v>
      </c>
      <c r="I149" s="59">
        <f t="shared" si="25"/>
        <v>-3.8953426409463976E-2</v>
      </c>
      <c r="J149" s="418">
        <v>49282</v>
      </c>
      <c r="K149" s="463">
        <f>(J149-J137)/J137</f>
        <v>5.9030837004405284E-2</v>
      </c>
      <c r="L149" s="147">
        <v>4869</v>
      </c>
      <c r="M149" s="47">
        <f t="shared" si="26"/>
        <v>0.48990208078335384</v>
      </c>
      <c r="N149" s="453">
        <v>161267</v>
      </c>
      <c r="O149" s="437">
        <f>(N149-N137)/N137</f>
        <v>0.15706434393295832</v>
      </c>
      <c r="P149" s="147">
        <v>683</v>
      </c>
      <c r="Q149" s="144">
        <f t="shared" si="27"/>
        <v>0.1270627062706271</v>
      </c>
      <c r="R149" s="447">
        <v>22948</v>
      </c>
      <c r="S149" s="437">
        <f>(R149-SUM(R137:R148))/SUM(R137:R148)</f>
        <v>0.218370055747279</v>
      </c>
      <c r="T149" s="412">
        <v>3351</v>
      </c>
      <c r="U149" s="401">
        <f>T149/T137-1</f>
        <v>0.31000781860828774</v>
      </c>
      <c r="V149" s="151">
        <v>10</v>
      </c>
      <c r="W149" s="144">
        <f t="shared" si="36"/>
        <v>-0.93421052631578949</v>
      </c>
      <c r="X149" s="147">
        <v>2</v>
      </c>
      <c r="Y149" s="144">
        <f t="shared" ref="Y149:Y161" si="40">X149/X137-1</f>
        <v>-0.94871794871794868</v>
      </c>
      <c r="Z149" s="147"/>
      <c r="AA149" s="144"/>
      <c r="AB149" s="147">
        <v>4</v>
      </c>
      <c r="AC149" s="318" t="s">
        <v>325</v>
      </c>
      <c r="AD149" s="151"/>
      <c r="AE149" s="144"/>
      <c r="AF149" s="147"/>
      <c r="AG149" s="144"/>
      <c r="AH149" s="99"/>
      <c r="AI149" s="99"/>
      <c r="AJ149" s="99"/>
      <c r="AK149" s="99"/>
      <c r="AL149" s="202"/>
      <c r="AM149" s="208"/>
      <c r="AN149" s="208"/>
      <c r="AO149" s="208"/>
      <c r="AP149" s="208"/>
      <c r="AQ149" s="208"/>
      <c r="AR149" s="208"/>
      <c r="AS149" s="208"/>
      <c r="AT149" s="208"/>
      <c r="AU149" s="208"/>
      <c r="AV149" s="208"/>
      <c r="AW149" s="208"/>
      <c r="AX149" s="208"/>
      <c r="AY149" s="208"/>
      <c r="AZ149" s="208"/>
      <c r="BA149" s="208"/>
      <c r="BB149" s="208"/>
      <c r="BC149" s="208"/>
      <c r="BD149" s="208"/>
      <c r="BE149" s="208"/>
      <c r="BF149" s="208"/>
      <c r="BG149" s="208"/>
      <c r="BH149" s="208"/>
      <c r="BI149" s="208"/>
      <c r="BJ149" s="208"/>
      <c r="BK149" s="208"/>
      <c r="BL149" s="208"/>
      <c r="BM149" s="208"/>
      <c r="BN149" s="208"/>
      <c r="BO149" s="209"/>
      <c r="BP149" s="208"/>
      <c r="BQ149" s="208"/>
      <c r="BR149" s="208"/>
      <c r="BS149" s="208"/>
      <c r="BT149" s="208"/>
      <c r="BU149" s="208"/>
      <c r="BV149" s="208"/>
      <c r="BW149" s="208"/>
      <c r="BX149" s="208"/>
      <c r="BY149" s="208"/>
      <c r="BZ149" s="208"/>
      <c r="CA149" s="208"/>
      <c r="CB149" s="208"/>
      <c r="CC149" s="208"/>
      <c r="CD149" s="208"/>
      <c r="CE149" s="208"/>
      <c r="CF149" s="208"/>
      <c r="CG149" s="208"/>
      <c r="CH149" s="208"/>
      <c r="CI149" s="208"/>
      <c r="CJ149" s="208"/>
      <c r="CK149" s="208"/>
      <c r="CL149" s="208"/>
      <c r="CM149" s="208"/>
      <c r="CN149" s="208"/>
      <c r="CO149" s="208"/>
      <c r="CP149" s="208"/>
      <c r="CQ149" s="208"/>
      <c r="CR149" s="208"/>
      <c r="CS149" s="208"/>
      <c r="CT149" s="208"/>
      <c r="CU149" s="208"/>
      <c r="CV149" s="208"/>
      <c r="CW149" s="208"/>
      <c r="CX149" s="208"/>
      <c r="CY149" s="208"/>
      <c r="CZ149" s="208"/>
      <c r="DA149" s="208"/>
      <c r="DB149" s="208"/>
      <c r="DC149" s="208"/>
      <c r="DD149" s="208"/>
      <c r="DE149" s="208"/>
      <c r="DF149" s="208"/>
      <c r="DG149" s="208"/>
      <c r="DH149" s="208"/>
      <c r="DI149" s="208"/>
      <c r="DJ149" s="208"/>
      <c r="DK149" s="208"/>
      <c r="DL149" s="208"/>
      <c r="DM149" s="208"/>
      <c r="DN149" s="208"/>
      <c r="DO149" s="208"/>
      <c r="DP149" s="208"/>
      <c r="DQ149" s="208"/>
      <c r="DR149" s="208"/>
      <c r="DS149" s="208"/>
      <c r="DT149" s="208"/>
      <c r="DU149" s="208"/>
      <c r="DV149" s="208"/>
      <c r="DW149" s="208"/>
      <c r="DX149" s="208"/>
      <c r="DY149" s="208"/>
      <c r="DZ149" s="208"/>
      <c r="EA149" s="208"/>
      <c r="EB149" s="208"/>
      <c r="EC149" s="208"/>
      <c r="ED149" s="208"/>
      <c r="EE149" s="208"/>
      <c r="EF149" s="208"/>
      <c r="EG149" s="208"/>
      <c r="EH149" s="208"/>
      <c r="EI149" s="208"/>
      <c r="EJ149" s="208"/>
      <c r="EK149" s="208"/>
      <c r="EL149" s="208"/>
      <c r="EM149" s="208"/>
      <c r="EN149" s="208"/>
      <c r="EO149" s="208"/>
      <c r="EP149" s="208"/>
      <c r="EQ149" s="208"/>
      <c r="ER149" s="208"/>
      <c r="ES149" s="208"/>
      <c r="ET149" s="208"/>
      <c r="EU149" s="208"/>
      <c r="EV149" s="208"/>
      <c r="EW149" s="208"/>
      <c r="EX149" s="208"/>
      <c r="EY149" s="208"/>
      <c r="EZ149" s="208"/>
      <c r="FA149" s="208"/>
      <c r="FB149" s="208"/>
      <c r="FC149" s="208"/>
      <c r="FD149" s="208"/>
      <c r="FE149" s="208"/>
      <c r="FF149" s="208"/>
      <c r="FG149" s="208"/>
      <c r="FH149" s="208"/>
      <c r="FI149" s="208"/>
      <c r="FJ149" s="208"/>
      <c r="FK149" s="208"/>
      <c r="FL149" s="208"/>
      <c r="FM149" s="208"/>
      <c r="FN149" s="208"/>
      <c r="FO149" s="208"/>
      <c r="FP149" s="208"/>
      <c r="FQ149" s="208"/>
      <c r="FR149" s="208"/>
      <c r="FS149" s="208"/>
      <c r="FT149" s="208"/>
      <c r="FU149" s="208"/>
      <c r="FV149" s="208"/>
      <c r="FW149" s="208"/>
      <c r="FX149" s="208"/>
      <c r="FY149" s="208"/>
      <c r="FZ149" s="208"/>
      <c r="GA149" s="208"/>
      <c r="GB149" s="208"/>
      <c r="GC149" s="208"/>
      <c r="GD149" s="208"/>
      <c r="GE149" s="208"/>
      <c r="GF149" s="208"/>
      <c r="GG149" s="208"/>
      <c r="GH149" s="208"/>
      <c r="GI149" s="208"/>
      <c r="GJ149" s="208"/>
      <c r="GK149" s="208"/>
      <c r="GL149" s="208"/>
      <c r="GM149" s="208"/>
      <c r="GN149" s="208"/>
      <c r="GO149" s="208"/>
      <c r="GP149" s="208"/>
      <c r="GQ149" s="208"/>
      <c r="GR149" s="208"/>
      <c r="GS149" s="208"/>
      <c r="GT149" s="208"/>
      <c r="GU149" s="208"/>
      <c r="GV149" s="208"/>
      <c r="GW149" s="208"/>
      <c r="GX149" s="208"/>
      <c r="GY149" s="208"/>
      <c r="GZ149" s="208"/>
      <c r="HA149" s="208"/>
      <c r="HB149" s="208"/>
      <c r="HC149" s="208"/>
      <c r="HD149" s="208"/>
      <c r="HE149" s="208"/>
      <c r="HF149" s="208"/>
      <c r="HG149" s="208"/>
      <c r="HH149" s="208"/>
      <c r="HI149" s="208"/>
      <c r="HJ149" s="208"/>
      <c r="HK149" s="208"/>
      <c r="HL149" s="208"/>
      <c r="HM149" s="208"/>
      <c r="HN149" s="208"/>
      <c r="HO149" s="208"/>
      <c r="HP149" s="208"/>
      <c r="HQ149" s="208"/>
      <c r="HR149" s="208"/>
      <c r="HS149" s="208"/>
      <c r="HT149" s="208"/>
      <c r="HU149" s="208"/>
      <c r="HV149" s="208"/>
      <c r="HW149" s="208"/>
      <c r="HX149" s="208"/>
      <c r="HY149" s="208"/>
      <c r="HZ149" s="208"/>
      <c r="IA149" s="208"/>
      <c r="IB149" s="208"/>
      <c r="IC149" s="208"/>
      <c r="ID149" s="208"/>
      <c r="IE149" s="208"/>
      <c r="IF149" s="208"/>
      <c r="IG149" s="208"/>
      <c r="IH149" s="208"/>
      <c r="II149" s="208"/>
      <c r="IJ149" s="208"/>
      <c r="IK149" s="208"/>
      <c r="IL149" s="208"/>
      <c r="IM149" s="208"/>
      <c r="IN149" s="208"/>
      <c r="IO149" s="208"/>
      <c r="IP149" s="208"/>
      <c r="IQ149" s="208"/>
      <c r="IR149" s="208"/>
      <c r="IS149" s="208"/>
      <c r="IT149" s="208"/>
      <c r="IU149" s="208"/>
      <c r="IV149" s="208"/>
      <c r="IW149" s="208"/>
      <c r="IX149" s="208"/>
      <c r="IY149" s="208"/>
      <c r="IZ149" s="208"/>
      <c r="JA149" s="208"/>
      <c r="JB149" s="208"/>
      <c r="JC149" s="208"/>
      <c r="JD149" s="208"/>
      <c r="JE149" s="208"/>
      <c r="JF149" s="208"/>
      <c r="JG149" s="208"/>
      <c r="JH149" s="208"/>
      <c r="JI149" s="208"/>
      <c r="JJ149" s="208"/>
      <c r="JK149" s="208"/>
      <c r="JL149" s="208"/>
      <c r="JM149" s="208"/>
      <c r="JN149" s="208"/>
      <c r="JO149" s="208"/>
      <c r="JP149" s="208"/>
      <c r="JQ149" s="208"/>
      <c r="JR149" s="208"/>
      <c r="JS149" s="208"/>
      <c r="JT149" s="208"/>
      <c r="JU149" s="208"/>
      <c r="JV149" s="208"/>
      <c r="JW149" s="208"/>
      <c r="JX149" s="208"/>
      <c r="JY149" s="208"/>
      <c r="JZ149" s="208"/>
      <c r="KA149" s="208"/>
      <c r="KB149" s="208"/>
      <c r="KC149" s="208"/>
      <c r="KD149" s="208"/>
      <c r="KE149" s="208"/>
      <c r="KF149" s="208"/>
      <c r="KG149" s="208"/>
      <c r="KH149" s="208"/>
      <c r="KI149" s="208"/>
      <c r="KJ149" s="208"/>
      <c r="KK149" s="208"/>
      <c r="KL149" s="208"/>
      <c r="KM149" s="208"/>
      <c r="KN149" s="208"/>
      <c r="KO149" s="208"/>
      <c r="KP149" s="208"/>
      <c r="KQ149" s="208"/>
      <c r="KR149" s="208"/>
      <c r="KS149" s="208"/>
      <c r="KT149" s="208"/>
      <c r="KU149" s="208"/>
      <c r="KV149" s="208"/>
      <c r="KW149" s="208"/>
      <c r="KX149" s="208"/>
      <c r="KY149" s="208"/>
      <c r="KZ149" s="208"/>
      <c r="LA149" s="208"/>
      <c r="LB149" s="208"/>
      <c r="LC149" s="208"/>
      <c r="LD149" s="208"/>
      <c r="LE149" s="208"/>
      <c r="LF149" s="208"/>
      <c r="LG149" s="208"/>
      <c r="LH149" s="208"/>
      <c r="LI149" s="208"/>
      <c r="LJ149" s="208"/>
      <c r="LK149" s="208"/>
      <c r="LL149" s="208"/>
      <c r="LM149" s="208"/>
      <c r="LN149" s="208"/>
      <c r="LO149" s="208"/>
      <c r="LP149" s="208"/>
      <c r="LQ149" s="208"/>
      <c r="LR149" s="208"/>
      <c r="LS149" s="208"/>
      <c r="LT149" s="208"/>
      <c r="LU149" s="208"/>
      <c r="LV149" s="208"/>
      <c r="LW149" s="208"/>
      <c r="LX149" s="208"/>
      <c r="LY149" s="208"/>
      <c r="LZ149" s="208"/>
      <c r="MA149" s="208"/>
      <c r="MB149" s="208"/>
      <c r="MC149" s="208"/>
      <c r="MD149" s="208"/>
      <c r="ME149" s="208"/>
      <c r="MF149" s="208"/>
      <c r="MG149" s="208"/>
      <c r="MH149" s="208"/>
      <c r="MI149" s="208"/>
      <c r="MJ149" s="208"/>
      <c r="MK149" s="208"/>
      <c r="ML149" s="208"/>
      <c r="MM149" s="208"/>
      <c r="MN149" s="208"/>
      <c r="MO149" s="208"/>
      <c r="MP149" s="208"/>
      <c r="MQ149" s="208"/>
      <c r="MR149" s="208"/>
      <c r="MS149" s="208"/>
      <c r="MT149" s="208"/>
      <c r="MU149" s="208"/>
      <c r="MV149" s="208"/>
      <c r="MW149" s="208"/>
      <c r="MX149" s="208"/>
      <c r="MY149" s="208"/>
      <c r="MZ149" s="208"/>
      <c r="NA149" s="208"/>
      <c r="NB149" s="208"/>
      <c r="NC149" s="208"/>
      <c r="ND149" s="208"/>
      <c r="NE149" s="208"/>
      <c r="NF149" s="208"/>
      <c r="NG149" s="208"/>
      <c r="NH149" s="208"/>
      <c r="NI149" s="208"/>
      <c r="NJ149" s="208"/>
      <c r="NK149" s="208"/>
      <c r="NL149" s="208"/>
      <c r="NM149" s="208"/>
      <c r="NN149" s="208"/>
      <c r="NO149" s="208"/>
      <c r="NP149" s="208"/>
      <c r="NQ149" s="208"/>
      <c r="NR149" s="208"/>
      <c r="NS149" s="208"/>
      <c r="NT149" s="208"/>
      <c r="NU149" s="208"/>
      <c r="NV149" s="208"/>
      <c r="NW149" s="208"/>
      <c r="NX149" s="208"/>
      <c r="NY149" s="208"/>
      <c r="NZ149" s="208"/>
      <c r="OA149" s="208"/>
      <c r="OB149" s="208"/>
      <c r="OC149" s="208"/>
      <c r="OD149" s="208"/>
      <c r="OE149" s="208"/>
      <c r="OF149" s="208"/>
      <c r="OG149" s="208"/>
      <c r="OH149" s="208"/>
      <c r="OI149" s="208"/>
      <c r="OJ149" s="208"/>
      <c r="OK149" s="208"/>
      <c r="OL149" s="208"/>
      <c r="OM149" s="208"/>
      <c r="ON149" s="208"/>
      <c r="OO149" s="208"/>
      <c r="OP149" s="208"/>
      <c r="OQ149" s="208"/>
      <c r="OR149" s="208"/>
      <c r="OS149" s="208"/>
      <c r="OT149" s="208"/>
      <c r="OU149" s="208"/>
      <c r="OV149" s="208"/>
      <c r="OW149" s="208"/>
      <c r="OX149" s="208"/>
      <c r="OY149" s="208"/>
      <c r="OZ149" s="208"/>
      <c r="PA149" s="208"/>
      <c r="PB149" s="208"/>
      <c r="PC149" s="208"/>
      <c r="PD149" s="208"/>
      <c r="PE149" s="208"/>
      <c r="PF149" s="208"/>
      <c r="PG149" s="208"/>
      <c r="PH149" s="208"/>
      <c r="PI149" s="208"/>
      <c r="PJ149" s="208"/>
      <c r="PK149" s="208"/>
      <c r="PL149" s="208"/>
      <c r="PM149" s="208"/>
      <c r="PN149" s="208"/>
      <c r="PO149" s="208"/>
      <c r="PP149" s="208"/>
      <c r="PQ149" s="208"/>
      <c r="PR149" s="208"/>
      <c r="PS149" s="208"/>
      <c r="PT149" s="208"/>
      <c r="PU149" s="208"/>
      <c r="PV149" s="208"/>
      <c r="PW149" s="208"/>
      <c r="PX149" s="208"/>
      <c r="PY149" s="208"/>
      <c r="PZ149" s="208"/>
      <c r="QA149" s="208"/>
      <c r="QB149" s="208"/>
      <c r="QC149" s="208"/>
      <c r="QD149" s="208"/>
      <c r="QE149" s="208"/>
      <c r="QF149" s="208"/>
      <c r="QG149" s="208"/>
      <c r="QH149" s="208"/>
      <c r="QI149" s="208"/>
      <c r="QJ149" s="208"/>
      <c r="QK149" s="208"/>
      <c r="QL149" s="208"/>
      <c r="QM149" s="208"/>
      <c r="QN149" s="208"/>
      <c r="QO149" s="208"/>
      <c r="QP149" s="208"/>
      <c r="QQ149" s="208"/>
      <c r="QR149" s="208"/>
      <c r="QS149" s="208"/>
      <c r="QT149" s="208"/>
      <c r="QU149" s="208"/>
      <c r="QV149" s="208"/>
      <c r="QW149" s="208"/>
      <c r="QX149" s="208"/>
      <c r="QY149" s="208"/>
      <c r="QZ149" s="208"/>
      <c r="RA149" s="208"/>
      <c r="RB149" s="208"/>
      <c r="RC149" s="208"/>
      <c r="RD149" s="208"/>
      <c r="RE149" s="208"/>
      <c r="RF149" s="208"/>
      <c r="RG149" s="208"/>
      <c r="RH149" s="208"/>
      <c r="RI149" s="208"/>
      <c r="RJ149" s="208"/>
      <c r="RK149" s="208"/>
      <c r="RL149" s="208"/>
      <c r="RM149" s="208"/>
      <c r="RN149" s="208"/>
      <c r="RO149" s="208"/>
      <c r="RP149" s="208"/>
      <c r="RQ149" s="208"/>
      <c r="RR149" s="208"/>
      <c r="RS149" s="208"/>
      <c r="RT149" s="208"/>
      <c r="RU149" s="208"/>
      <c r="RV149" s="208"/>
      <c r="RW149" s="208"/>
      <c r="RX149" s="208"/>
      <c r="RY149" s="208"/>
      <c r="RZ149" s="208"/>
      <c r="SA149" s="208"/>
      <c r="SB149" s="208"/>
      <c r="SC149" s="208"/>
      <c r="SD149" s="208"/>
      <c r="SE149" s="208"/>
      <c r="SF149" s="208"/>
      <c r="SG149" s="208"/>
      <c r="SH149" s="208"/>
      <c r="SI149" s="208"/>
      <c r="SJ149" s="208"/>
      <c r="SK149" s="208"/>
      <c r="SL149" s="208"/>
      <c r="SM149" s="208"/>
      <c r="SN149" s="208"/>
      <c r="SO149" s="208"/>
      <c r="SP149" s="208"/>
      <c r="SQ149" s="208"/>
      <c r="SR149" s="208"/>
      <c r="SS149" s="208"/>
      <c r="ST149" s="208"/>
      <c r="SU149" s="208"/>
      <c r="SV149" s="208"/>
      <c r="SW149" s="208"/>
      <c r="SX149" s="208"/>
      <c r="SY149" s="208"/>
      <c r="SZ149" s="208"/>
      <c r="TA149" s="208"/>
      <c r="TB149" s="208"/>
      <c r="TC149" s="208"/>
      <c r="TD149" s="208"/>
      <c r="TE149" s="208"/>
      <c r="TF149" s="208"/>
      <c r="TG149" s="208"/>
      <c r="TH149" s="208"/>
      <c r="TI149" s="208"/>
      <c r="TJ149" s="208"/>
      <c r="TK149" s="208"/>
      <c r="TL149" s="208"/>
      <c r="TM149" s="208"/>
      <c r="TN149" s="208"/>
      <c r="TO149" s="208"/>
      <c r="TP149" s="208"/>
      <c r="TQ149" s="208"/>
      <c r="TR149" s="208"/>
      <c r="TS149" s="208"/>
      <c r="TT149" s="208"/>
      <c r="TU149" s="208"/>
      <c r="TV149" s="208"/>
      <c r="TW149" s="208"/>
      <c r="TX149" s="208"/>
      <c r="TY149" s="208"/>
      <c r="TZ149" s="208"/>
      <c r="UA149" s="208"/>
      <c r="UB149" s="208"/>
      <c r="UC149" s="208"/>
      <c r="UD149" s="208"/>
      <c r="UE149" s="208"/>
      <c r="UF149" s="208"/>
      <c r="UG149" s="208"/>
      <c r="UH149" s="208"/>
      <c r="UI149" s="208"/>
      <c r="UJ149" s="208"/>
      <c r="UK149" s="208"/>
      <c r="UL149" s="208"/>
      <c r="UM149" s="208"/>
      <c r="UN149" s="208"/>
      <c r="UO149" s="208"/>
      <c r="UP149" s="208"/>
      <c r="UQ149" s="208"/>
      <c r="UR149" s="208"/>
      <c r="US149" s="208"/>
      <c r="UT149" s="208"/>
      <c r="UU149" s="208"/>
      <c r="UV149" s="208"/>
      <c r="UW149" s="208"/>
      <c r="UX149" s="208"/>
      <c r="UY149" s="208"/>
      <c r="UZ149" s="208"/>
      <c r="VA149" s="208"/>
      <c r="VB149" s="208"/>
      <c r="VC149" s="208"/>
      <c r="VD149" s="208"/>
      <c r="VE149" s="208"/>
      <c r="VF149" s="208"/>
      <c r="VG149" s="208"/>
      <c r="VH149" s="208"/>
      <c r="VI149" s="208"/>
      <c r="VJ149" s="208"/>
      <c r="VK149" s="208"/>
      <c r="VL149" s="208"/>
      <c r="VM149" s="208"/>
      <c r="VN149" s="208"/>
      <c r="VO149" s="208"/>
      <c r="VP149" s="208"/>
      <c r="VQ149" s="208"/>
      <c r="VR149" s="208"/>
      <c r="VS149" s="208"/>
      <c r="VT149" s="208"/>
      <c r="VU149" s="208"/>
      <c r="VV149" s="208"/>
      <c r="VW149" s="208"/>
      <c r="VX149" s="208"/>
      <c r="VY149" s="208"/>
      <c r="VZ149" s="208"/>
      <c r="WA149" s="208"/>
      <c r="WB149" s="208"/>
      <c r="WC149" s="208"/>
      <c r="WD149" s="208"/>
      <c r="WE149" s="208"/>
      <c r="WF149" s="208"/>
      <c r="WG149" s="208"/>
      <c r="WH149" s="208"/>
      <c r="WI149" s="208"/>
      <c r="WJ149" s="208"/>
      <c r="WK149" s="208"/>
      <c r="WL149" s="208"/>
      <c r="WM149" s="208"/>
      <c r="WN149" s="208"/>
      <c r="WO149" s="208"/>
      <c r="WP149" s="208"/>
      <c r="WQ149" s="208"/>
      <c r="WR149" s="208"/>
      <c r="WS149" s="208"/>
      <c r="WT149" s="208"/>
      <c r="WU149" s="208"/>
      <c r="WV149" s="208"/>
      <c r="WW149" s="208"/>
      <c r="WX149" s="208"/>
      <c r="WY149" s="208"/>
      <c r="WZ149" s="208"/>
      <c r="XA149" s="208"/>
      <c r="XB149" s="208"/>
      <c r="XC149" s="208"/>
      <c r="XD149" s="208"/>
      <c r="XE149" s="208"/>
      <c r="XF149" s="208"/>
      <c r="XG149" s="208"/>
      <c r="XH149" s="208"/>
      <c r="XI149" s="208"/>
      <c r="XJ149" s="208"/>
      <c r="XK149" s="208"/>
      <c r="XL149" s="208"/>
      <c r="XM149" s="208"/>
      <c r="XN149" s="208"/>
      <c r="XO149" s="208"/>
      <c r="XP149" s="208"/>
      <c r="XQ149" s="208"/>
      <c r="XR149" s="208"/>
      <c r="XS149" s="208"/>
      <c r="XT149" s="208"/>
      <c r="XU149" s="208"/>
      <c r="XV149" s="208"/>
      <c r="XW149" s="208"/>
      <c r="XX149" s="208"/>
      <c r="XY149" s="208"/>
      <c r="XZ149" s="208"/>
      <c r="YA149" s="208"/>
      <c r="YB149" s="208"/>
      <c r="YC149" s="208"/>
      <c r="YD149" s="208"/>
      <c r="YE149" s="208"/>
      <c r="YF149" s="208"/>
      <c r="YG149" s="208"/>
      <c r="YH149" s="208"/>
      <c r="YI149" s="208"/>
      <c r="YJ149" s="208"/>
      <c r="YK149" s="208"/>
      <c r="YL149" s="208"/>
      <c r="YM149" s="208"/>
      <c r="YN149" s="208"/>
      <c r="YO149" s="208"/>
      <c r="YP149" s="208"/>
      <c r="YQ149" s="208"/>
      <c r="YR149" s="208"/>
      <c r="YS149" s="208"/>
      <c r="YT149" s="208"/>
      <c r="YU149" s="208"/>
      <c r="YV149" s="208"/>
      <c r="YW149" s="208"/>
      <c r="YX149" s="208"/>
      <c r="YY149" s="208"/>
      <c r="YZ149" s="208"/>
      <c r="ZA149" s="208"/>
      <c r="ZB149" s="208"/>
      <c r="ZC149" s="208"/>
      <c r="ZD149" s="208"/>
      <c r="ZE149" s="208"/>
      <c r="ZF149" s="208"/>
      <c r="ZG149" s="208"/>
      <c r="ZH149" s="208"/>
      <c r="ZI149" s="208"/>
      <c r="ZJ149" s="208"/>
      <c r="ZK149" s="208"/>
      <c r="ZL149" s="208"/>
      <c r="ZM149" s="208"/>
      <c r="ZN149" s="208"/>
      <c r="ZO149" s="208"/>
      <c r="ZP149" s="208"/>
      <c r="ZQ149" s="208"/>
      <c r="ZR149" s="208"/>
      <c r="ZS149" s="208"/>
      <c r="ZT149" s="208"/>
      <c r="ZU149" s="208"/>
      <c r="ZV149" s="208"/>
      <c r="ZW149" s="208"/>
      <c r="ZX149" s="208"/>
      <c r="ZY149" s="208"/>
      <c r="ZZ149" s="208"/>
      <c r="AAA149" s="208"/>
      <c r="AAB149" s="208"/>
      <c r="AAC149" s="208"/>
      <c r="AAD149" s="208"/>
      <c r="AAE149" s="208"/>
      <c r="AAF149" s="208"/>
      <c r="AAG149" s="208"/>
      <c r="AAH149" s="208"/>
      <c r="AAI149" s="208"/>
      <c r="AAJ149" s="208"/>
      <c r="AAK149" s="208"/>
      <c r="AAL149" s="208"/>
      <c r="AAM149" s="208"/>
      <c r="AAN149" s="208"/>
      <c r="AAO149" s="208"/>
      <c r="AAP149" s="208"/>
      <c r="AAQ149" s="208"/>
      <c r="AAR149" s="208"/>
      <c r="AAS149" s="208"/>
      <c r="AAT149" s="208"/>
      <c r="AAU149" s="208"/>
      <c r="AAV149" s="208"/>
      <c r="AAW149" s="208"/>
      <c r="AAX149" s="208"/>
      <c r="AAY149" s="208"/>
      <c r="AAZ149" s="208"/>
      <c r="ABA149" s="208"/>
      <c r="ABB149" s="208"/>
      <c r="ABC149" s="208"/>
      <c r="ABD149" s="208"/>
      <c r="ABE149" s="208"/>
      <c r="ABF149" s="208"/>
      <c r="ABG149" s="208"/>
      <c r="ABH149" s="208"/>
      <c r="ABI149" s="208"/>
      <c r="ABJ149" s="208"/>
      <c r="ABK149" s="208"/>
      <c r="ABL149" s="208"/>
      <c r="ABM149" s="208"/>
      <c r="ABN149" s="208"/>
      <c r="ABO149" s="208"/>
      <c r="ABP149" s="208"/>
      <c r="ABQ149" s="208"/>
      <c r="ABR149" s="208"/>
      <c r="ABS149" s="208"/>
      <c r="ABT149" s="208"/>
      <c r="ABU149" s="208"/>
      <c r="ABV149" s="208"/>
      <c r="ABW149" s="208"/>
      <c r="ABX149" s="208"/>
      <c r="ABY149" s="208"/>
      <c r="ABZ149" s="208"/>
      <c r="ACA149" s="208"/>
      <c r="ACB149" s="208"/>
      <c r="ACC149" s="208"/>
      <c r="ACD149" s="208"/>
      <c r="ACE149" s="208"/>
      <c r="ACF149" s="208"/>
      <c r="ACG149" s="208"/>
      <c r="ACH149" s="208"/>
      <c r="ACI149" s="208"/>
      <c r="ACJ149" s="208"/>
      <c r="ACK149" s="208"/>
      <c r="ACL149" s="208"/>
      <c r="ACM149" s="208"/>
      <c r="ACN149" s="208"/>
      <c r="ACO149" s="208"/>
      <c r="ACP149" s="208"/>
      <c r="ACQ149" s="208"/>
      <c r="ACR149" s="208"/>
      <c r="ACS149" s="208"/>
      <c r="ACT149" s="208"/>
      <c r="ACU149" s="208"/>
      <c r="ACV149" s="208"/>
      <c r="ACW149" s="208"/>
      <c r="ACX149" s="208"/>
      <c r="ACY149" s="208"/>
      <c r="ACZ149" s="208"/>
      <c r="ADA149" s="208"/>
      <c r="ADB149" s="208"/>
      <c r="ADC149" s="208"/>
      <c r="ADD149" s="208"/>
      <c r="ADE149" s="208"/>
      <c r="ADF149" s="208"/>
      <c r="ADG149" s="208"/>
      <c r="ADH149" s="208"/>
      <c r="ADI149" s="208"/>
      <c r="ADJ149" s="208"/>
      <c r="ADK149" s="208"/>
      <c r="ADL149" s="208"/>
      <c r="ADM149" s="208"/>
      <c r="ADN149" s="208"/>
      <c r="ADO149" s="208"/>
      <c r="ADP149" s="208"/>
      <c r="ADQ149" s="208"/>
      <c r="ADR149" s="208"/>
      <c r="ADS149" s="208"/>
      <c r="ADT149" s="208"/>
      <c r="ADU149" s="208"/>
      <c r="ADV149" s="208"/>
      <c r="ADW149" s="208"/>
      <c r="ADX149" s="208"/>
      <c r="ADY149" s="208"/>
      <c r="ADZ149" s="208"/>
      <c r="AEA149" s="208"/>
      <c r="AEB149" s="208"/>
      <c r="AEC149" s="208"/>
      <c r="AED149" s="208"/>
      <c r="AEE149" s="208"/>
      <c r="AEF149" s="208"/>
      <c r="AEG149" s="208"/>
      <c r="AEH149" s="208"/>
      <c r="AEI149" s="208"/>
      <c r="AEJ149" s="208"/>
      <c r="AEK149" s="208"/>
      <c r="AEL149" s="208"/>
      <c r="AEM149" s="208"/>
      <c r="AEN149" s="208"/>
      <c r="AEO149" s="208"/>
      <c r="AEP149" s="208"/>
      <c r="AEQ149" s="208"/>
      <c r="AER149" s="208"/>
      <c r="AES149" s="208"/>
      <c r="AET149" s="208"/>
      <c r="AEU149" s="208"/>
      <c r="AEV149" s="208"/>
      <c r="AEW149" s="208"/>
      <c r="AEX149" s="208"/>
      <c r="AEY149" s="208"/>
      <c r="AEZ149" s="208"/>
      <c r="AFA149" s="208"/>
      <c r="AFB149" s="208"/>
      <c r="AFC149" s="208"/>
      <c r="AFD149" s="208"/>
      <c r="AFE149" s="208"/>
      <c r="AFF149" s="208"/>
      <c r="AFG149" s="208"/>
      <c r="AFH149" s="208"/>
      <c r="AFI149" s="208"/>
      <c r="AFJ149" s="208"/>
      <c r="AFK149" s="208"/>
      <c r="AFL149" s="208"/>
      <c r="AFM149" s="208"/>
      <c r="AFN149" s="208"/>
      <c r="AFO149" s="208"/>
      <c r="AFP149" s="208"/>
      <c r="AFQ149" s="208"/>
      <c r="AFR149" s="208"/>
      <c r="AFS149" s="208"/>
      <c r="AFT149" s="208"/>
      <c r="AFU149" s="208"/>
      <c r="AFV149" s="208"/>
      <c r="AFW149" s="208"/>
      <c r="AFX149" s="208"/>
      <c r="AFY149" s="208"/>
      <c r="AFZ149" s="208"/>
      <c r="AGA149" s="208"/>
      <c r="AGB149" s="208"/>
      <c r="AGC149" s="208"/>
      <c r="AGD149" s="208"/>
      <c r="AGE149" s="208"/>
      <c r="AGF149" s="208"/>
      <c r="AGG149" s="208"/>
      <c r="AGH149" s="208"/>
      <c r="AGI149" s="208"/>
      <c r="AGJ149" s="208"/>
      <c r="AGK149" s="208"/>
      <c r="AGL149" s="208"/>
      <c r="AGM149" s="208"/>
      <c r="AGN149" s="208"/>
      <c r="AGO149" s="208"/>
      <c r="AGP149" s="208"/>
      <c r="AGQ149" s="208"/>
      <c r="AGR149" s="208"/>
      <c r="AGS149" s="208"/>
      <c r="AGT149" s="208"/>
      <c r="AGU149" s="208"/>
      <c r="AGV149" s="208"/>
      <c r="AGW149" s="208"/>
      <c r="AGX149" s="208"/>
      <c r="AGY149" s="208"/>
      <c r="AGZ149" s="208"/>
      <c r="AHA149" s="208"/>
      <c r="AHB149" s="208"/>
      <c r="AHC149" s="208"/>
      <c r="AHD149" s="208"/>
      <c r="AHE149" s="208"/>
      <c r="AHF149" s="208"/>
      <c r="AHG149" s="208"/>
      <c r="AHH149" s="208"/>
      <c r="AHI149" s="208"/>
      <c r="AHJ149" s="208"/>
      <c r="AHK149" s="208"/>
      <c r="AHL149" s="208"/>
      <c r="AHM149" s="208"/>
      <c r="AHN149" s="208"/>
      <c r="AHO149" s="208"/>
      <c r="AHP149" s="208"/>
      <c r="AHQ149" s="208"/>
      <c r="AHR149" s="208"/>
      <c r="AHS149" s="208"/>
      <c r="AHT149" s="208"/>
      <c r="AHU149" s="208"/>
      <c r="AHV149" s="208"/>
      <c r="AHW149" s="208"/>
      <c r="AHX149" s="208"/>
      <c r="AHY149" s="208"/>
      <c r="AHZ149" s="208"/>
      <c r="AIA149" s="208"/>
      <c r="AIB149" s="208"/>
      <c r="AIC149" s="208"/>
      <c r="AID149" s="208"/>
      <c r="AIE149" s="208"/>
      <c r="AIF149" s="208"/>
      <c r="AIG149" s="208"/>
      <c r="AIH149" s="208"/>
      <c r="AII149" s="208"/>
      <c r="AIJ149" s="208"/>
      <c r="AIK149" s="208"/>
      <c r="AIL149" s="208"/>
      <c r="AIM149" s="208"/>
      <c r="AIN149" s="208"/>
      <c r="AIO149" s="208"/>
      <c r="AIP149" s="208"/>
      <c r="AIQ149" s="208"/>
      <c r="AIR149" s="208"/>
      <c r="AIS149" s="208"/>
      <c r="AIT149" s="208"/>
      <c r="AIU149" s="208"/>
      <c r="AIV149" s="208"/>
      <c r="AIW149" s="208"/>
      <c r="AIX149" s="208"/>
      <c r="AIY149" s="208"/>
      <c r="AIZ149" s="208"/>
      <c r="AJA149" s="208"/>
      <c r="AJB149" s="208"/>
      <c r="AJC149" s="208"/>
      <c r="AJD149" s="208"/>
      <c r="AJE149" s="208"/>
      <c r="AJF149" s="208"/>
      <c r="AJG149" s="208"/>
      <c r="AJH149" s="208"/>
      <c r="AJI149" s="208"/>
      <c r="AJJ149" s="208"/>
      <c r="AJK149" s="208"/>
      <c r="AJL149" s="208"/>
      <c r="AJM149" s="208"/>
      <c r="AJN149" s="208"/>
      <c r="AJO149" s="208"/>
      <c r="AJP149" s="208"/>
      <c r="AJQ149" s="208"/>
      <c r="AJR149" s="208"/>
      <c r="AJS149" s="208"/>
      <c r="AJT149" s="208"/>
      <c r="AJU149" s="208"/>
      <c r="AJV149" s="208"/>
      <c r="AJW149" s="208"/>
      <c r="AJX149" s="208"/>
      <c r="AJY149" s="208"/>
      <c r="AJZ149" s="208"/>
      <c r="AKA149" s="208"/>
      <c r="AKB149" s="208"/>
    </row>
    <row r="150" spans="1:964" s="99" customFormat="1" ht="13.5">
      <c r="A150" s="361"/>
      <c r="B150" s="141" t="s">
        <v>310</v>
      </c>
      <c r="C150" s="250">
        <v>1876928</v>
      </c>
      <c r="D150" s="350">
        <f t="shared" si="39"/>
        <v>0.29836491056710357</v>
      </c>
      <c r="E150" s="110"/>
      <c r="F150" s="343">
        <v>22607</v>
      </c>
      <c r="G150" s="47">
        <f t="shared" si="37"/>
        <v>0.16554959785522794</v>
      </c>
      <c r="H150" s="50">
        <v>15808</v>
      </c>
      <c r="I150" s="49">
        <f t="shared" si="25"/>
        <v>3.9111286399789558E-2</v>
      </c>
      <c r="J150" s="394"/>
      <c r="K150" s="461"/>
      <c r="L150" s="50">
        <v>4367</v>
      </c>
      <c r="M150" s="47">
        <f t="shared" si="26"/>
        <v>0.92294143549097307</v>
      </c>
      <c r="N150" s="454"/>
      <c r="O150" s="434"/>
      <c r="P150" s="50">
        <v>1098</v>
      </c>
      <c r="Q150" s="47">
        <f t="shared" si="27"/>
        <v>1.1361867704280155</v>
      </c>
      <c r="R150" s="448"/>
      <c r="S150" s="434"/>
      <c r="T150" s="392"/>
      <c r="U150" s="397"/>
      <c r="V150" s="156">
        <v>15</v>
      </c>
      <c r="W150" s="47">
        <f t="shared" si="36"/>
        <v>-0.84536082474226804</v>
      </c>
      <c r="X150" s="50">
        <v>70</v>
      </c>
      <c r="Y150" s="47">
        <f t="shared" si="40"/>
        <v>69</v>
      </c>
      <c r="Z150" s="50"/>
      <c r="AA150" s="47"/>
      <c r="AB150" s="50">
        <v>3</v>
      </c>
      <c r="AC150" s="47">
        <f t="shared" ref="AC150:AC157" si="41">(AB150-AB138)/AB138</f>
        <v>-0.66666666666666663</v>
      </c>
      <c r="AD150" s="156"/>
      <c r="AE150" s="47"/>
      <c r="AF150" s="50"/>
      <c r="AG150" s="47"/>
      <c r="AL150" s="202"/>
      <c r="AM150" s="202"/>
      <c r="AN150" s="202"/>
      <c r="AO150" s="202"/>
      <c r="AP150" s="202"/>
      <c r="AQ150" s="202"/>
      <c r="AR150" s="202"/>
      <c r="AS150" s="202"/>
      <c r="AT150" s="202"/>
      <c r="AU150" s="202"/>
      <c r="AV150" s="202"/>
      <c r="AW150" s="202"/>
      <c r="AX150" s="202"/>
      <c r="AY150" s="202"/>
      <c r="AZ150" s="202"/>
      <c r="BA150" s="202"/>
      <c r="BB150" s="202"/>
      <c r="BC150" s="202"/>
      <c r="BD150" s="202"/>
      <c r="BE150" s="202"/>
      <c r="BF150" s="202"/>
      <c r="BG150" s="202"/>
      <c r="BH150" s="202"/>
      <c r="BI150" s="202"/>
      <c r="BJ150" s="202"/>
      <c r="BK150" s="202"/>
      <c r="BL150" s="202"/>
      <c r="BM150" s="202"/>
      <c r="BN150" s="202"/>
      <c r="BO150" s="207"/>
      <c r="BP150" s="202"/>
      <c r="BQ150" s="202"/>
      <c r="BR150" s="202"/>
      <c r="BS150" s="202"/>
      <c r="BT150" s="202"/>
      <c r="BU150" s="202"/>
      <c r="BV150" s="202"/>
      <c r="BW150" s="202"/>
      <c r="BX150" s="202"/>
      <c r="BY150" s="202"/>
      <c r="BZ150" s="202"/>
      <c r="CA150" s="202"/>
      <c r="CB150" s="202"/>
      <c r="CC150" s="202"/>
      <c r="CD150" s="202"/>
      <c r="CE150" s="202"/>
      <c r="CF150" s="202"/>
      <c r="CG150" s="202"/>
      <c r="CH150" s="202"/>
      <c r="CI150" s="202"/>
      <c r="CJ150" s="202"/>
      <c r="CK150" s="202"/>
      <c r="CL150" s="202"/>
      <c r="CM150" s="202"/>
      <c r="CN150" s="202"/>
      <c r="CO150" s="202"/>
      <c r="CP150" s="202"/>
      <c r="CQ150" s="202"/>
      <c r="CR150" s="202"/>
      <c r="CS150" s="202"/>
      <c r="CT150" s="202"/>
      <c r="CU150" s="202"/>
      <c r="CV150" s="202"/>
      <c r="CW150" s="202"/>
      <c r="CX150" s="202"/>
      <c r="CY150" s="202"/>
      <c r="CZ150" s="202"/>
      <c r="DA150" s="202"/>
      <c r="DB150" s="202"/>
      <c r="DC150" s="202"/>
      <c r="DD150" s="202"/>
      <c r="DE150" s="202"/>
      <c r="DF150" s="202"/>
      <c r="DG150" s="202"/>
      <c r="DH150" s="202"/>
      <c r="DI150" s="202"/>
      <c r="DJ150" s="202"/>
      <c r="DK150" s="202"/>
      <c r="DL150" s="202"/>
      <c r="DM150" s="202"/>
      <c r="DN150" s="202"/>
      <c r="DO150" s="202"/>
      <c r="DP150" s="202"/>
      <c r="DQ150" s="202"/>
      <c r="DR150" s="202"/>
      <c r="DS150" s="202"/>
      <c r="DT150" s="202"/>
      <c r="DU150" s="202"/>
      <c r="DV150" s="202"/>
      <c r="DW150" s="202"/>
      <c r="DX150" s="202"/>
      <c r="DY150" s="202"/>
      <c r="DZ150" s="202"/>
      <c r="EA150" s="202"/>
      <c r="EB150" s="202"/>
      <c r="EC150" s="202"/>
      <c r="ED150" s="202"/>
      <c r="EE150" s="202"/>
      <c r="EF150" s="202"/>
      <c r="EG150" s="202"/>
      <c r="EH150" s="202"/>
      <c r="EI150" s="202"/>
      <c r="EJ150" s="202"/>
      <c r="EK150" s="202"/>
      <c r="EL150" s="202"/>
      <c r="EM150" s="202"/>
      <c r="EN150" s="202"/>
      <c r="EO150" s="202"/>
      <c r="EP150" s="202"/>
      <c r="EQ150" s="202"/>
      <c r="ER150" s="202"/>
      <c r="ES150" s="202"/>
      <c r="ET150" s="202"/>
      <c r="EU150" s="202"/>
      <c r="EV150" s="202"/>
      <c r="EW150" s="202"/>
      <c r="EX150" s="202"/>
      <c r="EY150" s="202"/>
      <c r="EZ150" s="202"/>
      <c r="FA150" s="202"/>
      <c r="FB150" s="202"/>
      <c r="FC150" s="202"/>
      <c r="FD150" s="202"/>
      <c r="FE150" s="202"/>
      <c r="FF150" s="202"/>
      <c r="FG150" s="202"/>
      <c r="FH150" s="202"/>
      <c r="FI150" s="202"/>
      <c r="FJ150" s="202"/>
      <c r="FK150" s="202"/>
      <c r="FL150" s="202"/>
      <c r="FM150" s="202"/>
      <c r="FN150" s="202"/>
      <c r="FO150" s="202"/>
      <c r="FP150" s="202"/>
      <c r="FQ150" s="202"/>
      <c r="FR150" s="202"/>
      <c r="FS150" s="202"/>
      <c r="FT150" s="202"/>
      <c r="FU150" s="202"/>
      <c r="FV150" s="202"/>
      <c r="FW150" s="202"/>
      <c r="FX150" s="202"/>
      <c r="FY150" s="202"/>
      <c r="FZ150" s="202"/>
      <c r="GA150" s="202"/>
      <c r="GB150" s="202"/>
      <c r="GC150" s="202"/>
      <c r="GD150" s="202"/>
      <c r="GE150" s="202"/>
      <c r="GF150" s="202"/>
      <c r="GG150" s="202"/>
      <c r="GH150" s="202"/>
      <c r="GI150" s="202"/>
      <c r="GJ150" s="202"/>
      <c r="GK150" s="202"/>
      <c r="GL150" s="202"/>
      <c r="GM150" s="202"/>
      <c r="GN150" s="202"/>
      <c r="GO150" s="202"/>
      <c r="GP150" s="202"/>
      <c r="GQ150" s="202"/>
      <c r="GR150" s="202"/>
      <c r="GS150" s="202"/>
      <c r="GT150" s="202"/>
      <c r="GU150" s="202"/>
      <c r="GV150" s="202"/>
      <c r="GW150" s="202"/>
      <c r="GX150" s="202"/>
      <c r="GY150" s="202"/>
      <c r="GZ150" s="202"/>
      <c r="HA150" s="202"/>
      <c r="HB150" s="202"/>
      <c r="HC150" s="202"/>
      <c r="HD150" s="202"/>
      <c r="HE150" s="202"/>
      <c r="HF150" s="202"/>
      <c r="HG150" s="202"/>
      <c r="HH150" s="202"/>
      <c r="HI150" s="202"/>
      <c r="HJ150" s="202"/>
      <c r="HK150" s="202"/>
      <c r="HL150" s="202"/>
      <c r="HM150" s="202"/>
      <c r="HN150" s="202"/>
      <c r="HO150" s="202"/>
      <c r="HP150" s="202"/>
      <c r="HQ150" s="202"/>
      <c r="HR150" s="202"/>
      <c r="HS150" s="202"/>
      <c r="HT150" s="202"/>
      <c r="HU150" s="202"/>
      <c r="HV150" s="202"/>
      <c r="HW150" s="202"/>
      <c r="HX150" s="202"/>
      <c r="HY150" s="202"/>
      <c r="HZ150" s="202"/>
      <c r="IA150" s="202"/>
      <c r="IB150" s="202"/>
      <c r="IC150" s="202"/>
      <c r="ID150" s="202"/>
      <c r="IE150" s="202"/>
      <c r="IF150" s="202"/>
      <c r="IG150" s="202"/>
      <c r="IH150" s="202"/>
      <c r="II150" s="202"/>
      <c r="IJ150" s="202"/>
      <c r="IK150" s="202"/>
      <c r="IL150" s="202"/>
      <c r="IM150" s="202"/>
      <c r="IN150" s="202"/>
      <c r="IO150" s="202"/>
      <c r="IP150" s="202"/>
      <c r="IQ150" s="202"/>
      <c r="IR150" s="202"/>
      <c r="IS150" s="202"/>
      <c r="IT150" s="202"/>
      <c r="IU150" s="202"/>
      <c r="IV150" s="202"/>
      <c r="IW150" s="202"/>
      <c r="IX150" s="202"/>
      <c r="IY150" s="202"/>
      <c r="IZ150" s="202"/>
      <c r="JA150" s="202"/>
      <c r="JB150" s="202"/>
      <c r="JC150" s="202"/>
      <c r="JD150" s="202"/>
      <c r="JE150" s="202"/>
      <c r="JF150" s="202"/>
      <c r="JG150" s="202"/>
      <c r="JH150" s="202"/>
      <c r="JI150" s="202"/>
      <c r="JJ150" s="202"/>
      <c r="JK150" s="202"/>
      <c r="JL150" s="202"/>
      <c r="JM150" s="202"/>
      <c r="JN150" s="202"/>
      <c r="JO150" s="202"/>
      <c r="JP150" s="202"/>
      <c r="JQ150" s="202"/>
      <c r="JR150" s="202"/>
      <c r="JS150" s="202"/>
      <c r="JT150" s="202"/>
      <c r="JU150" s="202"/>
      <c r="JV150" s="202"/>
      <c r="JW150" s="202"/>
      <c r="JX150" s="202"/>
      <c r="JY150" s="202"/>
      <c r="JZ150" s="202"/>
      <c r="KA150" s="202"/>
      <c r="KB150" s="202"/>
      <c r="KC150" s="202"/>
      <c r="KD150" s="202"/>
      <c r="KE150" s="202"/>
      <c r="KF150" s="202"/>
      <c r="KG150" s="202"/>
      <c r="KH150" s="202"/>
      <c r="KI150" s="202"/>
      <c r="KJ150" s="202"/>
      <c r="KK150" s="202"/>
      <c r="KL150" s="202"/>
      <c r="KM150" s="202"/>
      <c r="KN150" s="202"/>
      <c r="KO150" s="202"/>
      <c r="KP150" s="202"/>
      <c r="KQ150" s="202"/>
      <c r="KR150" s="202"/>
      <c r="KS150" s="202"/>
      <c r="KT150" s="202"/>
      <c r="KU150" s="202"/>
      <c r="KV150" s="202"/>
      <c r="KW150" s="202"/>
      <c r="KX150" s="202"/>
      <c r="KY150" s="202"/>
      <c r="KZ150" s="202"/>
      <c r="LA150" s="202"/>
      <c r="LB150" s="202"/>
      <c r="LC150" s="202"/>
      <c r="LD150" s="202"/>
      <c r="LE150" s="202"/>
      <c r="LF150" s="202"/>
      <c r="LG150" s="202"/>
      <c r="LH150" s="202"/>
      <c r="LI150" s="202"/>
      <c r="LJ150" s="202"/>
      <c r="LK150" s="202"/>
      <c r="LL150" s="202"/>
      <c r="LM150" s="202"/>
      <c r="LN150" s="202"/>
      <c r="LO150" s="202"/>
      <c r="LP150" s="202"/>
      <c r="LQ150" s="202"/>
      <c r="LR150" s="202"/>
      <c r="LS150" s="202"/>
      <c r="LT150" s="202"/>
      <c r="LU150" s="202"/>
      <c r="LV150" s="202"/>
      <c r="LW150" s="202"/>
      <c r="LX150" s="202"/>
      <c r="LY150" s="202"/>
      <c r="LZ150" s="202"/>
      <c r="MA150" s="202"/>
      <c r="MB150" s="202"/>
      <c r="MC150" s="202"/>
      <c r="MD150" s="202"/>
      <c r="ME150" s="202"/>
      <c r="MF150" s="202"/>
      <c r="MG150" s="202"/>
      <c r="MH150" s="202"/>
      <c r="MI150" s="202"/>
      <c r="MJ150" s="202"/>
      <c r="MK150" s="202"/>
      <c r="ML150" s="202"/>
      <c r="MM150" s="202"/>
      <c r="MN150" s="202"/>
      <c r="MO150" s="202"/>
      <c r="MP150" s="202"/>
      <c r="MQ150" s="202"/>
      <c r="MR150" s="202"/>
      <c r="MS150" s="202"/>
      <c r="MT150" s="202"/>
      <c r="MU150" s="202"/>
      <c r="MV150" s="202"/>
      <c r="MW150" s="202"/>
      <c r="MX150" s="202"/>
      <c r="MY150" s="202"/>
      <c r="MZ150" s="202"/>
      <c r="NA150" s="202"/>
      <c r="NB150" s="202"/>
      <c r="NC150" s="202"/>
      <c r="ND150" s="202"/>
      <c r="NE150" s="202"/>
      <c r="NF150" s="202"/>
      <c r="NG150" s="202"/>
      <c r="NH150" s="202"/>
      <c r="NI150" s="202"/>
      <c r="NJ150" s="202"/>
      <c r="NK150" s="202"/>
      <c r="NL150" s="202"/>
      <c r="NM150" s="202"/>
      <c r="NN150" s="202"/>
      <c r="NO150" s="202"/>
      <c r="NP150" s="202"/>
      <c r="NQ150" s="202"/>
      <c r="NR150" s="202"/>
      <c r="NS150" s="202"/>
      <c r="NT150" s="202"/>
      <c r="NU150" s="202"/>
      <c r="NV150" s="202"/>
      <c r="NW150" s="202"/>
      <c r="NX150" s="202"/>
      <c r="NY150" s="202"/>
      <c r="NZ150" s="202"/>
      <c r="OA150" s="202"/>
      <c r="OB150" s="202"/>
      <c r="OC150" s="202"/>
      <c r="OD150" s="202"/>
      <c r="OE150" s="202"/>
      <c r="OF150" s="202"/>
      <c r="OG150" s="202"/>
      <c r="OH150" s="202"/>
      <c r="OI150" s="202"/>
      <c r="OJ150" s="202"/>
      <c r="OK150" s="202"/>
      <c r="OL150" s="202"/>
      <c r="OM150" s="202"/>
      <c r="ON150" s="202"/>
      <c r="OO150" s="202"/>
      <c r="OP150" s="202"/>
      <c r="OQ150" s="202"/>
      <c r="OR150" s="202"/>
      <c r="OS150" s="202"/>
      <c r="OT150" s="202"/>
      <c r="OU150" s="202"/>
      <c r="OV150" s="202"/>
      <c r="OW150" s="202"/>
      <c r="OX150" s="202"/>
      <c r="OY150" s="202"/>
      <c r="OZ150" s="202"/>
      <c r="PA150" s="202"/>
      <c r="PB150" s="202"/>
      <c r="PC150" s="202"/>
      <c r="PD150" s="202"/>
      <c r="PE150" s="202"/>
      <c r="PF150" s="202"/>
      <c r="PG150" s="202"/>
      <c r="PH150" s="202"/>
      <c r="PI150" s="202"/>
      <c r="PJ150" s="202"/>
      <c r="PK150" s="202"/>
      <c r="PL150" s="202"/>
      <c r="PM150" s="202"/>
      <c r="PN150" s="202"/>
      <c r="PO150" s="202"/>
      <c r="PP150" s="202"/>
      <c r="PQ150" s="202"/>
      <c r="PR150" s="202"/>
      <c r="PS150" s="202"/>
      <c r="PT150" s="202"/>
      <c r="PU150" s="202"/>
      <c r="PV150" s="202"/>
      <c r="PW150" s="202"/>
      <c r="PX150" s="202"/>
      <c r="PY150" s="202"/>
      <c r="PZ150" s="202"/>
      <c r="QA150" s="202"/>
      <c r="QB150" s="202"/>
      <c r="QC150" s="202"/>
      <c r="QD150" s="202"/>
      <c r="QE150" s="202"/>
      <c r="QF150" s="202"/>
      <c r="QG150" s="202"/>
      <c r="QH150" s="202"/>
      <c r="QI150" s="202"/>
      <c r="QJ150" s="202"/>
      <c r="QK150" s="202"/>
      <c r="QL150" s="202"/>
      <c r="QM150" s="202"/>
      <c r="QN150" s="202"/>
      <c r="QO150" s="202"/>
      <c r="QP150" s="202"/>
      <c r="QQ150" s="202"/>
      <c r="QR150" s="202"/>
      <c r="QS150" s="202"/>
      <c r="QT150" s="202"/>
      <c r="QU150" s="202"/>
      <c r="QV150" s="202"/>
      <c r="QW150" s="202"/>
      <c r="QX150" s="202"/>
      <c r="QY150" s="202"/>
      <c r="QZ150" s="202"/>
      <c r="RA150" s="202"/>
      <c r="RB150" s="202"/>
      <c r="RC150" s="202"/>
      <c r="RD150" s="202"/>
      <c r="RE150" s="202"/>
      <c r="RF150" s="202"/>
      <c r="RG150" s="202"/>
      <c r="RH150" s="202"/>
      <c r="RI150" s="202"/>
      <c r="RJ150" s="202"/>
      <c r="RK150" s="202"/>
      <c r="RL150" s="202"/>
      <c r="RM150" s="202"/>
      <c r="RN150" s="202"/>
      <c r="RO150" s="202"/>
      <c r="RP150" s="202"/>
      <c r="RQ150" s="202"/>
      <c r="RR150" s="202"/>
      <c r="RS150" s="202"/>
      <c r="RT150" s="202"/>
      <c r="RU150" s="202"/>
      <c r="RV150" s="202"/>
      <c r="RW150" s="202"/>
      <c r="RX150" s="202"/>
      <c r="RY150" s="202"/>
      <c r="RZ150" s="202"/>
      <c r="SA150" s="202"/>
      <c r="SB150" s="202"/>
      <c r="SC150" s="202"/>
      <c r="SD150" s="202"/>
      <c r="SE150" s="202"/>
      <c r="SF150" s="202"/>
      <c r="SG150" s="202"/>
      <c r="SH150" s="202"/>
      <c r="SI150" s="202"/>
      <c r="SJ150" s="202"/>
      <c r="SK150" s="202"/>
      <c r="SL150" s="202"/>
      <c r="SM150" s="202"/>
      <c r="SN150" s="202"/>
      <c r="SO150" s="202"/>
      <c r="SP150" s="202"/>
      <c r="SQ150" s="202"/>
      <c r="SR150" s="202"/>
      <c r="SS150" s="202"/>
      <c r="ST150" s="202"/>
      <c r="SU150" s="202"/>
      <c r="SV150" s="202"/>
      <c r="SW150" s="202"/>
      <c r="SX150" s="202"/>
      <c r="SY150" s="202"/>
      <c r="SZ150" s="202"/>
      <c r="TA150" s="202"/>
      <c r="TB150" s="202"/>
      <c r="TC150" s="202"/>
      <c r="TD150" s="202"/>
      <c r="TE150" s="202"/>
      <c r="TF150" s="202"/>
      <c r="TG150" s="202"/>
      <c r="TH150" s="202"/>
      <c r="TI150" s="202"/>
      <c r="TJ150" s="202"/>
      <c r="TK150" s="202"/>
      <c r="TL150" s="202"/>
      <c r="TM150" s="202"/>
      <c r="TN150" s="202"/>
      <c r="TO150" s="202"/>
      <c r="TP150" s="202"/>
      <c r="TQ150" s="202"/>
      <c r="TR150" s="202"/>
      <c r="TS150" s="202"/>
      <c r="TT150" s="202"/>
      <c r="TU150" s="202"/>
      <c r="TV150" s="202"/>
      <c r="TW150" s="202"/>
      <c r="TX150" s="202"/>
      <c r="TY150" s="202"/>
      <c r="TZ150" s="202"/>
      <c r="UA150" s="202"/>
      <c r="UB150" s="202"/>
      <c r="UC150" s="202"/>
      <c r="UD150" s="202"/>
      <c r="UE150" s="202"/>
      <c r="UF150" s="202"/>
      <c r="UG150" s="202"/>
      <c r="UH150" s="202"/>
      <c r="UI150" s="202"/>
      <c r="UJ150" s="202"/>
      <c r="UK150" s="202"/>
      <c r="UL150" s="202"/>
      <c r="UM150" s="202"/>
      <c r="UN150" s="202"/>
      <c r="UO150" s="202"/>
      <c r="UP150" s="202"/>
      <c r="UQ150" s="202"/>
      <c r="UR150" s="202"/>
      <c r="US150" s="202"/>
      <c r="UT150" s="202"/>
      <c r="UU150" s="202"/>
      <c r="UV150" s="202"/>
      <c r="UW150" s="202"/>
      <c r="UX150" s="202"/>
      <c r="UY150" s="202"/>
      <c r="UZ150" s="202"/>
      <c r="VA150" s="202"/>
      <c r="VB150" s="202"/>
      <c r="VC150" s="202"/>
      <c r="VD150" s="202"/>
      <c r="VE150" s="202"/>
      <c r="VF150" s="202"/>
      <c r="VG150" s="202"/>
      <c r="VH150" s="202"/>
      <c r="VI150" s="202"/>
      <c r="VJ150" s="202"/>
      <c r="VK150" s="202"/>
      <c r="VL150" s="202"/>
      <c r="VM150" s="202"/>
      <c r="VN150" s="202"/>
      <c r="VO150" s="202"/>
      <c r="VP150" s="202"/>
      <c r="VQ150" s="202"/>
      <c r="VR150" s="202"/>
      <c r="VS150" s="202"/>
      <c r="VT150" s="202"/>
      <c r="VU150" s="202"/>
      <c r="VV150" s="202"/>
      <c r="VW150" s="202"/>
      <c r="VX150" s="202"/>
      <c r="VY150" s="202"/>
      <c r="VZ150" s="202"/>
      <c r="WA150" s="202"/>
      <c r="WB150" s="202"/>
      <c r="WC150" s="202"/>
      <c r="WD150" s="202"/>
      <c r="WE150" s="202"/>
      <c r="WF150" s="202"/>
      <c r="WG150" s="202"/>
      <c r="WH150" s="202"/>
      <c r="WI150" s="202"/>
      <c r="WJ150" s="202"/>
      <c r="WK150" s="202"/>
      <c r="WL150" s="202"/>
      <c r="WM150" s="202"/>
      <c r="WN150" s="202"/>
      <c r="WO150" s="202"/>
      <c r="WP150" s="202"/>
      <c r="WQ150" s="202"/>
      <c r="WR150" s="202"/>
      <c r="WS150" s="202"/>
      <c r="WT150" s="202"/>
      <c r="WU150" s="202"/>
      <c r="WV150" s="202"/>
      <c r="WW150" s="202"/>
      <c r="WX150" s="202"/>
      <c r="WY150" s="202"/>
      <c r="WZ150" s="202"/>
      <c r="XA150" s="202"/>
      <c r="XB150" s="202"/>
      <c r="XC150" s="202"/>
      <c r="XD150" s="202"/>
      <c r="XE150" s="202"/>
      <c r="XF150" s="202"/>
      <c r="XG150" s="202"/>
      <c r="XH150" s="202"/>
      <c r="XI150" s="202"/>
      <c r="XJ150" s="202"/>
      <c r="XK150" s="202"/>
      <c r="XL150" s="202"/>
      <c r="XM150" s="202"/>
      <c r="XN150" s="202"/>
      <c r="XO150" s="202"/>
      <c r="XP150" s="202"/>
      <c r="XQ150" s="202"/>
      <c r="XR150" s="202"/>
      <c r="XS150" s="202"/>
      <c r="XT150" s="202"/>
      <c r="XU150" s="202"/>
      <c r="XV150" s="202"/>
      <c r="XW150" s="202"/>
      <c r="XX150" s="202"/>
      <c r="XY150" s="202"/>
      <c r="XZ150" s="202"/>
      <c r="YA150" s="202"/>
      <c r="YB150" s="202"/>
      <c r="YC150" s="202"/>
      <c r="YD150" s="202"/>
      <c r="YE150" s="202"/>
      <c r="YF150" s="202"/>
      <c r="YG150" s="202"/>
      <c r="YH150" s="202"/>
      <c r="YI150" s="202"/>
      <c r="YJ150" s="202"/>
      <c r="YK150" s="202"/>
      <c r="YL150" s="202"/>
      <c r="YM150" s="202"/>
      <c r="YN150" s="202"/>
      <c r="YO150" s="202"/>
      <c r="YP150" s="202"/>
      <c r="YQ150" s="202"/>
      <c r="YR150" s="202"/>
      <c r="YS150" s="202"/>
      <c r="YT150" s="202"/>
      <c r="YU150" s="202"/>
      <c r="YV150" s="202"/>
      <c r="YW150" s="202"/>
      <c r="YX150" s="202"/>
      <c r="YY150" s="202"/>
      <c r="YZ150" s="202"/>
      <c r="ZA150" s="202"/>
      <c r="ZB150" s="202"/>
      <c r="ZC150" s="202"/>
      <c r="ZD150" s="202"/>
      <c r="ZE150" s="202"/>
      <c r="ZF150" s="202"/>
      <c r="ZG150" s="202"/>
      <c r="ZH150" s="202"/>
      <c r="ZI150" s="202"/>
      <c r="ZJ150" s="202"/>
      <c r="ZK150" s="202"/>
      <c r="ZL150" s="202"/>
      <c r="ZM150" s="202"/>
      <c r="ZN150" s="202"/>
      <c r="ZO150" s="202"/>
      <c r="ZP150" s="202"/>
      <c r="ZQ150" s="202"/>
      <c r="ZR150" s="202"/>
      <c r="ZS150" s="202"/>
      <c r="ZT150" s="202"/>
      <c r="ZU150" s="202"/>
      <c r="ZV150" s="202"/>
      <c r="ZW150" s="202"/>
      <c r="ZX150" s="202"/>
      <c r="ZY150" s="202"/>
      <c r="ZZ150" s="202"/>
      <c r="AAA150" s="202"/>
      <c r="AAB150" s="202"/>
      <c r="AAC150" s="202"/>
      <c r="AAD150" s="202"/>
      <c r="AAE150" s="202"/>
      <c r="AAF150" s="202"/>
      <c r="AAG150" s="202"/>
      <c r="AAH150" s="202"/>
      <c r="AAI150" s="202"/>
      <c r="AAJ150" s="202"/>
      <c r="AAK150" s="202"/>
      <c r="AAL150" s="202"/>
      <c r="AAM150" s="202"/>
      <c r="AAN150" s="202"/>
      <c r="AAO150" s="202"/>
      <c r="AAP150" s="202"/>
      <c r="AAQ150" s="202"/>
      <c r="AAR150" s="202"/>
      <c r="AAS150" s="202"/>
      <c r="AAT150" s="202"/>
      <c r="AAU150" s="202"/>
      <c r="AAV150" s="202"/>
      <c r="AAW150" s="202"/>
      <c r="AAX150" s="202"/>
      <c r="AAY150" s="202"/>
      <c r="AAZ150" s="202"/>
      <c r="ABA150" s="202"/>
      <c r="ABB150" s="202"/>
      <c r="ABC150" s="202"/>
      <c r="ABD150" s="202"/>
      <c r="ABE150" s="202"/>
      <c r="ABF150" s="202"/>
      <c r="ABG150" s="202"/>
      <c r="ABH150" s="202"/>
      <c r="ABI150" s="202"/>
      <c r="ABJ150" s="202"/>
      <c r="ABK150" s="202"/>
      <c r="ABL150" s="202"/>
      <c r="ABM150" s="202"/>
      <c r="ABN150" s="202"/>
      <c r="ABO150" s="202"/>
      <c r="ABP150" s="202"/>
      <c r="ABQ150" s="202"/>
      <c r="ABR150" s="202"/>
      <c r="ABS150" s="202"/>
      <c r="ABT150" s="202"/>
      <c r="ABU150" s="202"/>
      <c r="ABV150" s="202"/>
      <c r="ABW150" s="202"/>
      <c r="ABX150" s="202"/>
      <c r="ABY150" s="202"/>
      <c r="ABZ150" s="202"/>
      <c r="ACA150" s="202"/>
      <c r="ACB150" s="202"/>
      <c r="ACC150" s="202"/>
      <c r="ACD150" s="202"/>
      <c r="ACE150" s="202"/>
      <c r="ACF150" s="202"/>
      <c r="ACG150" s="202"/>
      <c r="ACH150" s="202"/>
      <c r="ACI150" s="202"/>
      <c r="ACJ150" s="202"/>
      <c r="ACK150" s="202"/>
      <c r="ACL150" s="202"/>
      <c r="ACM150" s="202"/>
      <c r="ACN150" s="202"/>
      <c r="ACO150" s="202"/>
      <c r="ACP150" s="202"/>
      <c r="ACQ150" s="202"/>
      <c r="ACR150" s="202"/>
      <c r="ACS150" s="202"/>
      <c r="ACT150" s="202"/>
      <c r="ACU150" s="202"/>
      <c r="ACV150" s="202"/>
      <c r="ACW150" s="202"/>
      <c r="ACX150" s="202"/>
      <c r="ACY150" s="202"/>
      <c r="ACZ150" s="202"/>
      <c r="ADA150" s="202"/>
      <c r="ADB150" s="202"/>
      <c r="ADC150" s="202"/>
      <c r="ADD150" s="202"/>
      <c r="ADE150" s="202"/>
      <c r="ADF150" s="202"/>
      <c r="ADG150" s="202"/>
      <c r="ADH150" s="202"/>
      <c r="ADI150" s="202"/>
      <c r="ADJ150" s="202"/>
      <c r="ADK150" s="202"/>
      <c r="ADL150" s="202"/>
      <c r="ADM150" s="202"/>
      <c r="ADN150" s="202"/>
      <c r="ADO150" s="202"/>
      <c r="ADP150" s="202"/>
      <c r="ADQ150" s="202"/>
      <c r="ADR150" s="202"/>
      <c r="ADS150" s="202"/>
      <c r="ADT150" s="202"/>
      <c r="ADU150" s="202"/>
      <c r="ADV150" s="202"/>
      <c r="ADW150" s="202"/>
      <c r="ADX150" s="202"/>
      <c r="ADY150" s="202"/>
      <c r="ADZ150" s="202"/>
      <c r="AEA150" s="202"/>
      <c r="AEB150" s="202"/>
      <c r="AEC150" s="202"/>
      <c r="AED150" s="202"/>
      <c r="AEE150" s="202"/>
      <c r="AEF150" s="202"/>
      <c r="AEG150" s="202"/>
      <c r="AEH150" s="202"/>
      <c r="AEI150" s="202"/>
      <c r="AEJ150" s="202"/>
      <c r="AEK150" s="202"/>
      <c r="AEL150" s="202"/>
      <c r="AEM150" s="202"/>
      <c r="AEN150" s="202"/>
      <c r="AEO150" s="202"/>
      <c r="AEP150" s="202"/>
      <c r="AEQ150" s="202"/>
      <c r="AER150" s="202"/>
      <c r="AES150" s="202"/>
      <c r="AET150" s="202"/>
      <c r="AEU150" s="202"/>
      <c r="AEV150" s="202"/>
      <c r="AEW150" s="202"/>
      <c r="AEX150" s="202"/>
      <c r="AEY150" s="202"/>
      <c r="AEZ150" s="202"/>
      <c r="AFA150" s="202"/>
      <c r="AFB150" s="202"/>
      <c r="AFC150" s="202"/>
      <c r="AFD150" s="202"/>
      <c r="AFE150" s="202"/>
      <c r="AFF150" s="202"/>
      <c r="AFG150" s="202"/>
      <c r="AFH150" s="202"/>
      <c r="AFI150" s="202"/>
      <c r="AFJ150" s="202"/>
      <c r="AFK150" s="202"/>
      <c r="AFL150" s="202"/>
      <c r="AFM150" s="202"/>
      <c r="AFN150" s="202"/>
      <c r="AFO150" s="202"/>
      <c r="AFP150" s="202"/>
      <c r="AFQ150" s="202"/>
      <c r="AFR150" s="202"/>
      <c r="AFS150" s="202"/>
      <c r="AFT150" s="202"/>
      <c r="AFU150" s="202"/>
      <c r="AFV150" s="202"/>
      <c r="AFW150" s="202"/>
      <c r="AFX150" s="202"/>
      <c r="AFY150" s="202"/>
      <c r="AFZ150" s="202"/>
      <c r="AGA150" s="202"/>
      <c r="AGB150" s="202"/>
      <c r="AGC150" s="202"/>
      <c r="AGD150" s="202"/>
      <c r="AGE150" s="202"/>
      <c r="AGF150" s="202"/>
      <c r="AGG150" s="202"/>
      <c r="AGH150" s="202"/>
      <c r="AGI150" s="202"/>
      <c r="AGJ150" s="202"/>
      <c r="AGK150" s="202"/>
      <c r="AGL150" s="202"/>
      <c r="AGM150" s="202"/>
      <c r="AGN150" s="202"/>
      <c r="AGO150" s="202"/>
      <c r="AGP150" s="202"/>
      <c r="AGQ150" s="202"/>
      <c r="AGR150" s="202"/>
      <c r="AGS150" s="202"/>
      <c r="AGT150" s="202"/>
      <c r="AGU150" s="202"/>
      <c r="AGV150" s="202"/>
      <c r="AGW150" s="202"/>
      <c r="AGX150" s="202"/>
      <c r="AGY150" s="202"/>
      <c r="AGZ150" s="202"/>
      <c r="AHA150" s="202"/>
      <c r="AHB150" s="202"/>
      <c r="AHC150" s="202"/>
      <c r="AHD150" s="202"/>
      <c r="AHE150" s="202"/>
      <c r="AHF150" s="202"/>
      <c r="AHG150" s="202"/>
      <c r="AHH150" s="202"/>
      <c r="AHI150" s="202"/>
      <c r="AHJ150" s="202"/>
      <c r="AHK150" s="202"/>
      <c r="AHL150" s="202"/>
      <c r="AHM150" s="202"/>
      <c r="AHN150" s="202"/>
      <c r="AHO150" s="202"/>
      <c r="AHP150" s="202"/>
      <c r="AHQ150" s="202"/>
      <c r="AHR150" s="202"/>
      <c r="AHS150" s="202"/>
      <c r="AHT150" s="202"/>
      <c r="AHU150" s="202"/>
      <c r="AHV150" s="202"/>
      <c r="AHW150" s="202"/>
      <c r="AHX150" s="202"/>
      <c r="AHY150" s="202"/>
      <c r="AHZ150" s="202"/>
      <c r="AIA150" s="202"/>
      <c r="AIB150" s="202"/>
      <c r="AIC150" s="202"/>
      <c r="AID150" s="202"/>
      <c r="AIE150" s="202"/>
      <c r="AIF150" s="202"/>
      <c r="AIG150" s="202"/>
      <c r="AIH150" s="202"/>
      <c r="AII150" s="202"/>
      <c r="AIJ150" s="202"/>
      <c r="AIK150" s="202"/>
      <c r="AIL150" s="202"/>
      <c r="AIM150" s="202"/>
      <c r="AIN150" s="202"/>
      <c r="AIO150" s="202"/>
      <c r="AIP150" s="202"/>
      <c r="AIQ150" s="202"/>
      <c r="AIR150" s="202"/>
      <c r="AIS150" s="202"/>
      <c r="AIT150" s="202"/>
      <c r="AIU150" s="202"/>
      <c r="AIV150" s="202"/>
      <c r="AIW150" s="202"/>
      <c r="AIX150" s="202"/>
      <c r="AIY150" s="202"/>
      <c r="AIZ150" s="202"/>
      <c r="AJA150" s="202"/>
      <c r="AJB150" s="202"/>
      <c r="AJC150" s="202"/>
      <c r="AJD150" s="202"/>
      <c r="AJE150" s="202"/>
      <c r="AJF150" s="202"/>
      <c r="AJG150" s="202"/>
      <c r="AJH150" s="202"/>
      <c r="AJI150" s="202"/>
      <c r="AJJ150" s="202"/>
      <c r="AJK150" s="202"/>
      <c r="AJL150" s="202"/>
      <c r="AJM150" s="202"/>
      <c r="AJN150" s="202"/>
      <c r="AJO150" s="202"/>
      <c r="AJP150" s="202"/>
      <c r="AJQ150" s="202"/>
      <c r="AJR150" s="202"/>
      <c r="AJS150" s="202"/>
      <c r="AJT150" s="202"/>
      <c r="AJU150" s="202"/>
      <c r="AJV150" s="202"/>
      <c r="AJW150" s="202"/>
      <c r="AJX150" s="202"/>
      <c r="AJY150" s="202"/>
      <c r="AJZ150" s="202"/>
      <c r="AKA150" s="202"/>
      <c r="AKB150" s="202"/>
    </row>
    <row r="151" spans="1:964" s="99" customFormat="1" ht="13.5">
      <c r="A151" s="361"/>
      <c r="B151" s="67" t="s">
        <v>313</v>
      </c>
      <c r="C151" s="243">
        <v>1569162</v>
      </c>
      <c r="D151" s="320">
        <f t="shared" si="39"/>
        <v>0.1076309943720648</v>
      </c>
      <c r="E151" s="110"/>
      <c r="F151" s="343">
        <v>20495</v>
      </c>
      <c r="G151" s="47">
        <f t="shared" si="37"/>
        <v>8.1016931272746451E-2</v>
      </c>
      <c r="H151" s="50">
        <v>20400</v>
      </c>
      <c r="I151" s="49">
        <f t="shared" si="25"/>
        <v>-4.7218719349866878E-2</v>
      </c>
      <c r="J151" s="394"/>
      <c r="K151" s="461"/>
      <c r="L151" s="50">
        <v>7796</v>
      </c>
      <c r="M151" s="47">
        <f t="shared" si="26"/>
        <v>0.56672025723472674</v>
      </c>
      <c r="N151" s="454"/>
      <c r="O151" s="434"/>
      <c r="P151" s="50">
        <v>1803</v>
      </c>
      <c r="Q151" s="47">
        <f t="shared" si="27"/>
        <v>0.11365040148239647</v>
      </c>
      <c r="R151" s="448"/>
      <c r="S151" s="434"/>
      <c r="T151" s="392"/>
      <c r="U151" s="397"/>
      <c r="V151" s="156">
        <v>94</v>
      </c>
      <c r="W151" s="47">
        <f t="shared" si="36"/>
        <v>-0.74456521739130432</v>
      </c>
      <c r="X151" s="50">
        <v>138</v>
      </c>
      <c r="Y151" s="47">
        <f t="shared" si="40"/>
        <v>0.56818181818181812</v>
      </c>
      <c r="Z151" s="50"/>
      <c r="AA151" s="47"/>
      <c r="AB151" s="50">
        <v>9</v>
      </c>
      <c r="AC151" s="47">
        <f t="shared" si="41"/>
        <v>-0.35714285714285715</v>
      </c>
      <c r="AD151" s="156"/>
      <c r="AE151" s="47"/>
      <c r="AF151" s="50"/>
      <c r="AG151" s="47"/>
      <c r="AL151" s="202"/>
      <c r="AM151" s="202"/>
      <c r="AN151" s="202"/>
      <c r="AO151" s="202"/>
      <c r="AP151" s="202"/>
      <c r="AQ151" s="202"/>
      <c r="AR151" s="202"/>
      <c r="AS151" s="202"/>
      <c r="AT151" s="202"/>
      <c r="AU151" s="202"/>
      <c r="AV151" s="202"/>
      <c r="AW151" s="202"/>
      <c r="AX151" s="202"/>
      <c r="AY151" s="202"/>
      <c r="AZ151" s="202"/>
      <c r="BA151" s="202"/>
      <c r="BB151" s="202"/>
      <c r="BC151" s="202"/>
      <c r="BD151" s="202"/>
      <c r="BE151" s="202"/>
      <c r="BF151" s="202"/>
      <c r="BG151" s="202"/>
      <c r="BH151" s="202"/>
      <c r="BI151" s="202"/>
      <c r="BJ151" s="202"/>
      <c r="BK151" s="202"/>
      <c r="BL151" s="202"/>
      <c r="BM151" s="202"/>
      <c r="BN151" s="202"/>
      <c r="BO151" s="207"/>
      <c r="BP151" s="202"/>
      <c r="BQ151" s="202"/>
      <c r="BR151" s="202"/>
      <c r="BS151" s="202"/>
      <c r="BT151" s="202"/>
      <c r="BU151" s="202"/>
      <c r="BV151" s="202"/>
      <c r="BW151" s="202"/>
      <c r="BX151" s="202"/>
      <c r="BY151" s="202"/>
      <c r="BZ151" s="202"/>
      <c r="CA151" s="202"/>
      <c r="CB151" s="202"/>
      <c r="CC151" s="202"/>
      <c r="CD151" s="202"/>
      <c r="CE151" s="202"/>
      <c r="CF151" s="202"/>
      <c r="CG151" s="202"/>
      <c r="CH151" s="202"/>
      <c r="CI151" s="202"/>
      <c r="CJ151" s="202"/>
      <c r="CK151" s="202"/>
      <c r="CL151" s="202"/>
      <c r="CM151" s="202"/>
      <c r="CN151" s="202"/>
      <c r="CO151" s="202"/>
      <c r="CP151" s="202"/>
      <c r="CQ151" s="202"/>
      <c r="CR151" s="202"/>
      <c r="CS151" s="202"/>
      <c r="CT151" s="202"/>
      <c r="CU151" s="202"/>
      <c r="CV151" s="202"/>
      <c r="CW151" s="202"/>
      <c r="CX151" s="202"/>
      <c r="CY151" s="202"/>
      <c r="CZ151" s="202"/>
      <c r="DA151" s="202"/>
      <c r="DB151" s="202"/>
      <c r="DC151" s="202"/>
      <c r="DD151" s="202"/>
      <c r="DE151" s="202"/>
      <c r="DF151" s="202"/>
      <c r="DG151" s="202"/>
      <c r="DH151" s="202"/>
      <c r="DI151" s="202"/>
      <c r="DJ151" s="202"/>
      <c r="DK151" s="202"/>
      <c r="DL151" s="202"/>
      <c r="DM151" s="202"/>
      <c r="DN151" s="202"/>
      <c r="DO151" s="202"/>
      <c r="DP151" s="202"/>
      <c r="DQ151" s="202"/>
      <c r="DR151" s="202"/>
      <c r="DS151" s="202"/>
      <c r="DT151" s="202"/>
      <c r="DU151" s="202"/>
      <c r="DV151" s="202"/>
      <c r="DW151" s="202"/>
      <c r="DX151" s="202"/>
      <c r="DY151" s="202"/>
      <c r="DZ151" s="202"/>
      <c r="EA151" s="202"/>
      <c r="EB151" s="202"/>
      <c r="EC151" s="202"/>
      <c r="ED151" s="202"/>
      <c r="EE151" s="202"/>
      <c r="EF151" s="202"/>
      <c r="EG151" s="202"/>
      <c r="EH151" s="202"/>
      <c r="EI151" s="202"/>
      <c r="EJ151" s="202"/>
      <c r="EK151" s="202"/>
      <c r="EL151" s="202"/>
      <c r="EM151" s="202"/>
      <c r="EN151" s="202"/>
      <c r="EO151" s="202"/>
      <c r="EP151" s="202"/>
      <c r="EQ151" s="202"/>
      <c r="ER151" s="202"/>
      <c r="ES151" s="202"/>
      <c r="ET151" s="202"/>
      <c r="EU151" s="202"/>
      <c r="EV151" s="202"/>
      <c r="EW151" s="202"/>
      <c r="EX151" s="202"/>
      <c r="EY151" s="202"/>
      <c r="EZ151" s="202"/>
      <c r="FA151" s="202"/>
      <c r="FB151" s="202"/>
      <c r="FC151" s="202"/>
      <c r="FD151" s="202"/>
      <c r="FE151" s="202"/>
      <c r="FF151" s="202"/>
      <c r="FG151" s="202"/>
      <c r="FH151" s="202"/>
      <c r="FI151" s="202"/>
      <c r="FJ151" s="202"/>
      <c r="FK151" s="202"/>
      <c r="FL151" s="202"/>
      <c r="FM151" s="202"/>
      <c r="FN151" s="202"/>
      <c r="FO151" s="202"/>
      <c r="FP151" s="202"/>
      <c r="FQ151" s="202"/>
      <c r="FR151" s="202"/>
      <c r="FS151" s="202"/>
      <c r="FT151" s="202"/>
      <c r="FU151" s="202"/>
      <c r="FV151" s="202"/>
      <c r="FW151" s="202"/>
      <c r="FX151" s="202"/>
      <c r="FY151" s="202"/>
      <c r="FZ151" s="202"/>
      <c r="GA151" s="202"/>
      <c r="GB151" s="202"/>
      <c r="GC151" s="202"/>
      <c r="GD151" s="202"/>
      <c r="GE151" s="202"/>
      <c r="GF151" s="202"/>
      <c r="GG151" s="202"/>
      <c r="GH151" s="202"/>
      <c r="GI151" s="202"/>
      <c r="GJ151" s="202"/>
      <c r="GK151" s="202"/>
      <c r="GL151" s="202"/>
      <c r="GM151" s="202"/>
      <c r="GN151" s="202"/>
      <c r="GO151" s="202"/>
      <c r="GP151" s="202"/>
      <c r="GQ151" s="202"/>
      <c r="GR151" s="202"/>
      <c r="GS151" s="202"/>
      <c r="GT151" s="202"/>
      <c r="GU151" s="202"/>
      <c r="GV151" s="202"/>
      <c r="GW151" s="202"/>
      <c r="GX151" s="202"/>
      <c r="GY151" s="202"/>
      <c r="GZ151" s="202"/>
      <c r="HA151" s="202"/>
      <c r="HB151" s="202"/>
      <c r="HC151" s="202"/>
      <c r="HD151" s="202"/>
      <c r="HE151" s="202"/>
      <c r="HF151" s="202"/>
      <c r="HG151" s="202"/>
      <c r="HH151" s="202"/>
      <c r="HI151" s="202"/>
      <c r="HJ151" s="202"/>
      <c r="HK151" s="202"/>
      <c r="HL151" s="202"/>
      <c r="HM151" s="202"/>
      <c r="HN151" s="202"/>
      <c r="HO151" s="202"/>
      <c r="HP151" s="202"/>
      <c r="HQ151" s="202"/>
      <c r="HR151" s="202"/>
      <c r="HS151" s="202"/>
      <c r="HT151" s="202"/>
      <c r="HU151" s="202"/>
      <c r="HV151" s="202"/>
      <c r="HW151" s="202"/>
      <c r="HX151" s="202"/>
      <c r="HY151" s="202"/>
      <c r="HZ151" s="202"/>
      <c r="IA151" s="202"/>
      <c r="IB151" s="202"/>
      <c r="IC151" s="202"/>
      <c r="ID151" s="202"/>
      <c r="IE151" s="202"/>
      <c r="IF151" s="202"/>
      <c r="IG151" s="202"/>
      <c r="IH151" s="202"/>
      <c r="II151" s="202"/>
      <c r="IJ151" s="202"/>
      <c r="IK151" s="202"/>
      <c r="IL151" s="202"/>
      <c r="IM151" s="202"/>
      <c r="IN151" s="202"/>
      <c r="IO151" s="202"/>
      <c r="IP151" s="202"/>
      <c r="IQ151" s="202"/>
      <c r="IR151" s="202"/>
      <c r="IS151" s="202"/>
      <c r="IT151" s="202"/>
      <c r="IU151" s="202"/>
      <c r="IV151" s="202"/>
      <c r="IW151" s="202"/>
      <c r="IX151" s="202"/>
      <c r="IY151" s="202"/>
      <c r="IZ151" s="202"/>
      <c r="JA151" s="202"/>
      <c r="JB151" s="202"/>
      <c r="JC151" s="202"/>
      <c r="JD151" s="202"/>
      <c r="JE151" s="202"/>
      <c r="JF151" s="202"/>
      <c r="JG151" s="202"/>
      <c r="JH151" s="202"/>
      <c r="JI151" s="202"/>
      <c r="JJ151" s="202"/>
      <c r="JK151" s="202"/>
      <c r="JL151" s="202"/>
      <c r="JM151" s="202"/>
      <c r="JN151" s="202"/>
      <c r="JO151" s="202"/>
      <c r="JP151" s="202"/>
      <c r="JQ151" s="202"/>
      <c r="JR151" s="202"/>
      <c r="JS151" s="202"/>
      <c r="JT151" s="202"/>
      <c r="JU151" s="202"/>
      <c r="JV151" s="202"/>
      <c r="JW151" s="202"/>
      <c r="JX151" s="202"/>
      <c r="JY151" s="202"/>
      <c r="JZ151" s="202"/>
      <c r="KA151" s="202"/>
      <c r="KB151" s="202"/>
      <c r="KC151" s="202"/>
      <c r="KD151" s="202"/>
      <c r="KE151" s="202"/>
      <c r="KF151" s="202"/>
      <c r="KG151" s="202"/>
      <c r="KH151" s="202"/>
      <c r="KI151" s="202"/>
      <c r="KJ151" s="202"/>
      <c r="KK151" s="202"/>
      <c r="KL151" s="202"/>
      <c r="KM151" s="202"/>
      <c r="KN151" s="202"/>
      <c r="KO151" s="202"/>
      <c r="KP151" s="202"/>
      <c r="KQ151" s="202"/>
      <c r="KR151" s="202"/>
      <c r="KS151" s="202"/>
      <c r="KT151" s="202"/>
      <c r="KU151" s="202"/>
      <c r="KV151" s="202"/>
      <c r="KW151" s="202"/>
      <c r="KX151" s="202"/>
      <c r="KY151" s="202"/>
      <c r="KZ151" s="202"/>
      <c r="LA151" s="202"/>
      <c r="LB151" s="202"/>
      <c r="LC151" s="202"/>
      <c r="LD151" s="202"/>
      <c r="LE151" s="202"/>
      <c r="LF151" s="202"/>
      <c r="LG151" s="202"/>
      <c r="LH151" s="202"/>
      <c r="LI151" s="202"/>
      <c r="LJ151" s="202"/>
      <c r="LK151" s="202"/>
      <c r="LL151" s="202"/>
      <c r="LM151" s="202"/>
      <c r="LN151" s="202"/>
      <c r="LO151" s="202"/>
      <c r="LP151" s="202"/>
      <c r="LQ151" s="202"/>
      <c r="LR151" s="202"/>
      <c r="LS151" s="202"/>
      <c r="LT151" s="202"/>
      <c r="LU151" s="202"/>
      <c r="LV151" s="202"/>
      <c r="LW151" s="202"/>
      <c r="LX151" s="202"/>
      <c r="LY151" s="202"/>
      <c r="LZ151" s="202"/>
      <c r="MA151" s="202"/>
      <c r="MB151" s="202"/>
      <c r="MC151" s="202"/>
      <c r="MD151" s="202"/>
      <c r="ME151" s="202"/>
      <c r="MF151" s="202"/>
      <c r="MG151" s="202"/>
      <c r="MH151" s="202"/>
      <c r="MI151" s="202"/>
      <c r="MJ151" s="202"/>
      <c r="MK151" s="202"/>
      <c r="ML151" s="202"/>
      <c r="MM151" s="202"/>
      <c r="MN151" s="202"/>
      <c r="MO151" s="202"/>
      <c r="MP151" s="202"/>
      <c r="MQ151" s="202"/>
      <c r="MR151" s="202"/>
      <c r="MS151" s="202"/>
      <c r="MT151" s="202"/>
      <c r="MU151" s="202"/>
      <c r="MV151" s="202"/>
      <c r="MW151" s="202"/>
      <c r="MX151" s="202"/>
      <c r="MY151" s="202"/>
      <c r="MZ151" s="202"/>
      <c r="NA151" s="202"/>
      <c r="NB151" s="202"/>
      <c r="NC151" s="202"/>
      <c r="ND151" s="202"/>
      <c r="NE151" s="202"/>
      <c r="NF151" s="202"/>
      <c r="NG151" s="202"/>
      <c r="NH151" s="202"/>
      <c r="NI151" s="202"/>
      <c r="NJ151" s="202"/>
      <c r="NK151" s="202"/>
      <c r="NL151" s="202"/>
      <c r="NM151" s="202"/>
      <c r="NN151" s="202"/>
      <c r="NO151" s="202"/>
      <c r="NP151" s="202"/>
      <c r="NQ151" s="202"/>
      <c r="NR151" s="202"/>
      <c r="NS151" s="202"/>
      <c r="NT151" s="202"/>
      <c r="NU151" s="202"/>
      <c r="NV151" s="202"/>
      <c r="NW151" s="202"/>
      <c r="NX151" s="202"/>
      <c r="NY151" s="202"/>
      <c r="NZ151" s="202"/>
      <c r="OA151" s="202"/>
      <c r="OB151" s="202"/>
      <c r="OC151" s="202"/>
      <c r="OD151" s="202"/>
      <c r="OE151" s="202"/>
      <c r="OF151" s="202"/>
      <c r="OG151" s="202"/>
      <c r="OH151" s="202"/>
      <c r="OI151" s="202"/>
      <c r="OJ151" s="202"/>
      <c r="OK151" s="202"/>
      <c r="OL151" s="202"/>
      <c r="OM151" s="202"/>
      <c r="ON151" s="202"/>
      <c r="OO151" s="202"/>
      <c r="OP151" s="202"/>
      <c r="OQ151" s="202"/>
      <c r="OR151" s="202"/>
      <c r="OS151" s="202"/>
      <c r="OT151" s="202"/>
      <c r="OU151" s="202"/>
      <c r="OV151" s="202"/>
      <c r="OW151" s="202"/>
      <c r="OX151" s="202"/>
      <c r="OY151" s="202"/>
      <c r="OZ151" s="202"/>
      <c r="PA151" s="202"/>
      <c r="PB151" s="202"/>
      <c r="PC151" s="202"/>
      <c r="PD151" s="202"/>
      <c r="PE151" s="202"/>
      <c r="PF151" s="202"/>
      <c r="PG151" s="202"/>
      <c r="PH151" s="202"/>
      <c r="PI151" s="202"/>
      <c r="PJ151" s="202"/>
      <c r="PK151" s="202"/>
      <c r="PL151" s="202"/>
      <c r="PM151" s="202"/>
      <c r="PN151" s="202"/>
      <c r="PO151" s="202"/>
      <c r="PP151" s="202"/>
      <c r="PQ151" s="202"/>
      <c r="PR151" s="202"/>
      <c r="PS151" s="202"/>
      <c r="PT151" s="202"/>
      <c r="PU151" s="202"/>
      <c r="PV151" s="202"/>
      <c r="PW151" s="202"/>
      <c r="PX151" s="202"/>
      <c r="PY151" s="202"/>
      <c r="PZ151" s="202"/>
      <c r="QA151" s="202"/>
      <c r="QB151" s="202"/>
      <c r="QC151" s="202"/>
      <c r="QD151" s="202"/>
      <c r="QE151" s="202"/>
      <c r="QF151" s="202"/>
      <c r="QG151" s="202"/>
      <c r="QH151" s="202"/>
      <c r="QI151" s="202"/>
      <c r="QJ151" s="202"/>
      <c r="QK151" s="202"/>
      <c r="QL151" s="202"/>
      <c r="QM151" s="202"/>
      <c r="QN151" s="202"/>
      <c r="QO151" s="202"/>
      <c r="QP151" s="202"/>
      <c r="QQ151" s="202"/>
      <c r="QR151" s="202"/>
      <c r="QS151" s="202"/>
      <c r="QT151" s="202"/>
      <c r="QU151" s="202"/>
      <c r="QV151" s="202"/>
      <c r="QW151" s="202"/>
      <c r="QX151" s="202"/>
      <c r="QY151" s="202"/>
      <c r="QZ151" s="202"/>
      <c r="RA151" s="202"/>
      <c r="RB151" s="202"/>
      <c r="RC151" s="202"/>
      <c r="RD151" s="202"/>
      <c r="RE151" s="202"/>
      <c r="RF151" s="202"/>
      <c r="RG151" s="202"/>
      <c r="RH151" s="202"/>
      <c r="RI151" s="202"/>
      <c r="RJ151" s="202"/>
      <c r="RK151" s="202"/>
      <c r="RL151" s="202"/>
      <c r="RM151" s="202"/>
      <c r="RN151" s="202"/>
      <c r="RO151" s="202"/>
      <c r="RP151" s="202"/>
      <c r="RQ151" s="202"/>
      <c r="RR151" s="202"/>
      <c r="RS151" s="202"/>
      <c r="RT151" s="202"/>
      <c r="RU151" s="202"/>
      <c r="RV151" s="202"/>
      <c r="RW151" s="202"/>
      <c r="RX151" s="202"/>
      <c r="RY151" s="202"/>
      <c r="RZ151" s="202"/>
      <c r="SA151" s="202"/>
      <c r="SB151" s="202"/>
      <c r="SC151" s="202"/>
      <c r="SD151" s="202"/>
      <c r="SE151" s="202"/>
      <c r="SF151" s="202"/>
      <c r="SG151" s="202"/>
      <c r="SH151" s="202"/>
      <c r="SI151" s="202"/>
      <c r="SJ151" s="202"/>
      <c r="SK151" s="202"/>
      <c r="SL151" s="202"/>
      <c r="SM151" s="202"/>
      <c r="SN151" s="202"/>
      <c r="SO151" s="202"/>
      <c r="SP151" s="202"/>
      <c r="SQ151" s="202"/>
      <c r="SR151" s="202"/>
      <c r="SS151" s="202"/>
      <c r="ST151" s="202"/>
      <c r="SU151" s="202"/>
      <c r="SV151" s="202"/>
      <c r="SW151" s="202"/>
      <c r="SX151" s="202"/>
      <c r="SY151" s="202"/>
      <c r="SZ151" s="202"/>
      <c r="TA151" s="202"/>
      <c r="TB151" s="202"/>
      <c r="TC151" s="202"/>
      <c r="TD151" s="202"/>
      <c r="TE151" s="202"/>
      <c r="TF151" s="202"/>
      <c r="TG151" s="202"/>
      <c r="TH151" s="202"/>
      <c r="TI151" s="202"/>
      <c r="TJ151" s="202"/>
      <c r="TK151" s="202"/>
      <c r="TL151" s="202"/>
      <c r="TM151" s="202"/>
      <c r="TN151" s="202"/>
      <c r="TO151" s="202"/>
      <c r="TP151" s="202"/>
      <c r="TQ151" s="202"/>
      <c r="TR151" s="202"/>
      <c r="TS151" s="202"/>
      <c r="TT151" s="202"/>
      <c r="TU151" s="202"/>
      <c r="TV151" s="202"/>
      <c r="TW151" s="202"/>
      <c r="TX151" s="202"/>
      <c r="TY151" s="202"/>
      <c r="TZ151" s="202"/>
      <c r="UA151" s="202"/>
      <c r="UB151" s="202"/>
      <c r="UC151" s="202"/>
      <c r="UD151" s="202"/>
      <c r="UE151" s="202"/>
      <c r="UF151" s="202"/>
      <c r="UG151" s="202"/>
      <c r="UH151" s="202"/>
      <c r="UI151" s="202"/>
      <c r="UJ151" s="202"/>
      <c r="UK151" s="202"/>
      <c r="UL151" s="202"/>
      <c r="UM151" s="202"/>
      <c r="UN151" s="202"/>
      <c r="UO151" s="202"/>
      <c r="UP151" s="202"/>
      <c r="UQ151" s="202"/>
      <c r="UR151" s="202"/>
      <c r="US151" s="202"/>
      <c r="UT151" s="202"/>
      <c r="UU151" s="202"/>
      <c r="UV151" s="202"/>
      <c r="UW151" s="202"/>
      <c r="UX151" s="202"/>
      <c r="UY151" s="202"/>
      <c r="UZ151" s="202"/>
      <c r="VA151" s="202"/>
      <c r="VB151" s="202"/>
      <c r="VC151" s="202"/>
      <c r="VD151" s="202"/>
      <c r="VE151" s="202"/>
      <c r="VF151" s="202"/>
      <c r="VG151" s="202"/>
      <c r="VH151" s="202"/>
      <c r="VI151" s="202"/>
      <c r="VJ151" s="202"/>
      <c r="VK151" s="202"/>
      <c r="VL151" s="202"/>
      <c r="VM151" s="202"/>
      <c r="VN151" s="202"/>
      <c r="VO151" s="202"/>
      <c r="VP151" s="202"/>
      <c r="VQ151" s="202"/>
      <c r="VR151" s="202"/>
      <c r="VS151" s="202"/>
      <c r="VT151" s="202"/>
      <c r="VU151" s="202"/>
      <c r="VV151" s="202"/>
      <c r="VW151" s="202"/>
      <c r="VX151" s="202"/>
      <c r="VY151" s="202"/>
      <c r="VZ151" s="202"/>
      <c r="WA151" s="202"/>
      <c r="WB151" s="202"/>
      <c r="WC151" s="202"/>
      <c r="WD151" s="202"/>
      <c r="WE151" s="202"/>
      <c r="WF151" s="202"/>
      <c r="WG151" s="202"/>
      <c r="WH151" s="202"/>
      <c r="WI151" s="202"/>
      <c r="WJ151" s="202"/>
      <c r="WK151" s="202"/>
      <c r="WL151" s="202"/>
      <c r="WM151" s="202"/>
      <c r="WN151" s="202"/>
      <c r="WO151" s="202"/>
      <c r="WP151" s="202"/>
      <c r="WQ151" s="202"/>
      <c r="WR151" s="202"/>
      <c r="WS151" s="202"/>
      <c r="WT151" s="202"/>
      <c r="WU151" s="202"/>
      <c r="WV151" s="202"/>
      <c r="WW151" s="202"/>
      <c r="WX151" s="202"/>
      <c r="WY151" s="202"/>
      <c r="WZ151" s="202"/>
      <c r="XA151" s="202"/>
      <c r="XB151" s="202"/>
      <c r="XC151" s="202"/>
      <c r="XD151" s="202"/>
      <c r="XE151" s="202"/>
      <c r="XF151" s="202"/>
      <c r="XG151" s="202"/>
      <c r="XH151" s="202"/>
      <c r="XI151" s="202"/>
      <c r="XJ151" s="202"/>
      <c r="XK151" s="202"/>
      <c r="XL151" s="202"/>
      <c r="XM151" s="202"/>
      <c r="XN151" s="202"/>
      <c r="XO151" s="202"/>
      <c r="XP151" s="202"/>
      <c r="XQ151" s="202"/>
      <c r="XR151" s="202"/>
      <c r="XS151" s="202"/>
      <c r="XT151" s="202"/>
      <c r="XU151" s="202"/>
      <c r="XV151" s="202"/>
      <c r="XW151" s="202"/>
      <c r="XX151" s="202"/>
      <c r="XY151" s="202"/>
      <c r="XZ151" s="202"/>
      <c r="YA151" s="202"/>
      <c r="YB151" s="202"/>
      <c r="YC151" s="202"/>
      <c r="YD151" s="202"/>
      <c r="YE151" s="202"/>
      <c r="YF151" s="202"/>
      <c r="YG151" s="202"/>
      <c r="YH151" s="202"/>
      <c r="YI151" s="202"/>
      <c r="YJ151" s="202"/>
      <c r="YK151" s="202"/>
      <c r="YL151" s="202"/>
      <c r="YM151" s="202"/>
      <c r="YN151" s="202"/>
      <c r="YO151" s="202"/>
      <c r="YP151" s="202"/>
      <c r="YQ151" s="202"/>
      <c r="YR151" s="202"/>
      <c r="YS151" s="202"/>
      <c r="YT151" s="202"/>
      <c r="YU151" s="202"/>
      <c r="YV151" s="202"/>
      <c r="YW151" s="202"/>
      <c r="YX151" s="202"/>
      <c r="YY151" s="202"/>
      <c r="YZ151" s="202"/>
      <c r="ZA151" s="202"/>
      <c r="ZB151" s="202"/>
      <c r="ZC151" s="202"/>
      <c r="ZD151" s="202"/>
      <c r="ZE151" s="202"/>
      <c r="ZF151" s="202"/>
      <c r="ZG151" s="202"/>
      <c r="ZH151" s="202"/>
      <c r="ZI151" s="202"/>
      <c r="ZJ151" s="202"/>
      <c r="ZK151" s="202"/>
      <c r="ZL151" s="202"/>
      <c r="ZM151" s="202"/>
      <c r="ZN151" s="202"/>
      <c r="ZO151" s="202"/>
      <c r="ZP151" s="202"/>
      <c r="ZQ151" s="202"/>
      <c r="ZR151" s="202"/>
      <c r="ZS151" s="202"/>
      <c r="ZT151" s="202"/>
      <c r="ZU151" s="202"/>
      <c r="ZV151" s="202"/>
      <c r="ZW151" s="202"/>
      <c r="ZX151" s="202"/>
      <c r="ZY151" s="202"/>
      <c r="ZZ151" s="202"/>
      <c r="AAA151" s="202"/>
      <c r="AAB151" s="202"/>
      <c r="AAC151" s="202"/>
      <c r="AAD151" s="202"/>
      <c r="AAE151" s="202"/>
      <c r="AAF151" s="202"/>
      <c r="AAG151" s="202"/>
      <c r="AAH151" s="202"/>
      <c r="AAI151" s="202"/>
      <c r="AAJ151" s="202"/>
      <c r="AAK151" s="202"/>
      <c r="AAL151" s="202"/>
      <c r="AAM151" s="202"/>
      <c r="AAN151" s="202"/>
      <c r="AAO151" s="202"/>
      <c r="AAP151" s="202"/>
      <c r="AAQ151" s="202"/>
      <c r="AAR151" s="202"/>
      <c r="AAS151" s="202"/>
      <c r="AAT151" s="202"/>
      <c r="AAU151" s="202"/>
      <c r="AAV151" s="202"/>
      <c r="AAW151" s="202"/>
      <c r="AAX151" s="202"/>
      <c r="AAY151" s="202"/>
      <c r="AAZ151" s="202"/>
      <c r="ABA151" s="202"/>
      <c r="ABB151" s="202"/>
      <c r="ABC151" s="202"/>
      <c r="ABD151" s="202"/>
      <c r="ABE151" s="202"/>
      <c r="ABF151" s="202"/>
      <c r="ABG151" s="202"/>
      <c r="ABH151" s="202"/>
      <c r="ABI151" s="202"/>
      <c r="ABJ151" s="202"/>
      <c r="ABK151" s="202"/>
      <c r="ABL151" s="202"/>
      <c r="ABM151" s="202"/>
      <c r="ABN151" s="202"/>
      <c r="ABO151" s="202"/>
      <c r="ABP151" s="202"/>
      <c r="ABQ151" s="202"/>
      <c r="ABR151" s="202"/>
      <c r="ABS151" s="202"/>
      <c r="ABT151" s="202"/>
      <c r="ABU151" s="202"/>
      <c r="ABV151" s="202"/>
      <c r="ABW151" s="202"/>
      <c r="ABX151" s="202"/>
      <c r="ABY151" s="202"/>
      <c r="ABZ151" s="202"/>
      <c r="ACA151" s="202"/>
      <c r="ACB151" s="202"/>
      <c r="ACC151" s="202"/>
      <c r="ACD151" s="202"/>
      <c r="ACE151" s="202"/>
      <c r="ACF151" s="202"/>
      <c r="ACG151" s="202"/>
      <c r="ACH151" s="202"/>
      <c r="ACI151" s="202"/>
      <c r="ACJ151" s="202"/>
      <c r="ACK151" s="202"/>
      <c r="ACL151" s="202"/>
      <c r="ACM151" s="202"/>
      <c r="ACN151" s="202"/>
      <c r="ACO151" s="202"/>
      <c r="ACP151" s="202"/>
      <c r="ACQ151" s="202"/>
      <c r="ACR151" s="202"/>
      <c r="ACS151" s="202"/>
      <c r="ACT151" s="202"/>
      <c r="ACU151" s="202"/>
      <c r="ACV151" s="202"/>
      <c r="ACW151" s="202"/>
      <c r="ACX151" s="202"/>
      <c r="ACY151" s="202"/>
      <c r="ACZ151" s="202"/>
      <c r="ADA151" s="202"/>
      <c r="ADB151" s="202"/>
      <c r="ADC151" s="202"/>
      <c r="ADD151" s="202"/>
      <c r="ADE151" s="202"/>
      <c r="ADF151" s="202"/>
      <c r="ADG151" s="202"/>
      <c r="ADH151" s="202"/>
      <c r="ADI151" s="202"/>
      <c r="ADJ151" s="202"/>
      <c r="ADK151" s="202"/>
      <c r="ADL151" s="202"/>
      <c r="ADM151" s="202"/>
      <c r="ADN151" s="202"/>
      <c r="ADO151" s="202"/>
      <c r="ADP151" s="202"/>
      <c r="ADQ151" s="202"/>
      <c r="ADR151" s="202"/>
      <c r="ADS151" s="202"/>
      <c r="ADT151" s="202"/>
      <c r="ADU151" s="202"/>
      <c r="ADV151" s="202"/>
      <c r="ADW151" s="202"/>
      <c r="ADX151" s="202"/>
      <c r="ADY151" s="202"/>
      <c r="ADZ151" s="202"/>
      <c r="AEA151" s="202"/>
      <c r="AEB151" s="202"/>
      <c r="AEC151" s="202"/>
      <c r="AED151" s="202"/>
      <c r="AEE151" s="202"/>
      <c r="AEF151" s="202"/>
      <c r="AEG151" s="202"/>
      <c r="AEH151" s="202"/>
      <c r="AEI151" s="202"/>
      <c r="AEJ151" s="202"/>
      <c r="AEK151" s="202"/>
      <c r="AEL151" s="202"/>
      <c r="AEM151" s="202"/>
      <c r="AEN151" s="202"/>
      <c r="AEO151" s="202"/>
      <c r="AEP151" s="202"/>
      <c r="AEQ151" s="202"/>
      <c r="AER151" s="202"/>
      <c r="AES151" s="202"/>
      <c r="AET151" s="202"/>
      <c r="AEU151" s="202"/>
      <c r="AEV151" s="202"/>
      <c r="AEW151" s="202"/>
      <c r="AEX151" s="202"/>
      <c r="AEY151" s="202"/>
      <c r="AEZ151" s="202"/>
      <c r="AFA151" s="202"/>
      <c r="AFB151" s="202"/>
      <c r="AFC151" s="202"/>
      <c r="AFD151" s="202"/>
      <c r="AFE151" s="202"/>
      <c r="AFF151" s="202"/>
      <c r="AFG151" s="202"/>
      <c r="AFH151" s="202"/>
      <c r="AFI151" s="202"/>
      <c r="AFJ151" s="202"/>
      <c r="AFK151" s="202"/>
      <c r="AFL151" s="202"/>
      <c r="AFM151" s="202"/>
      <c r="AFN151" s="202"/>
      <c r="AFO151" s="202"/>
      <c r="AFP151" s="202"/>
      <c r="AFQ151" s="202"/>
      <c r="AFR151" s="202"/>
      <c r="AFS151" s="202"/>
      <c r="AFT151" s="202"/>
      <c r="AFU151" s="202"/>
      <c r="AFV151" s="202"/>
      <c r="AFW151" s="202"/>
      <c r="AFX151" s="202"/>
      <c r="AFY151" s="202"/>
      <c r="AFZ151" s="202"/>
      <c r="AGA151" s="202"/>
      <c r="AGB151" s="202"/>
      <c r="AGC151" s="202"/>
      <c r="AGD151" s="202"/>
      <c r="AGE151" s="202"/>
      <c r="AGF151" s="202"/>
      <c r="AGG151" s="202"/>
      <c r="AGH151" s="202"/>
      <c r="AGI151" s="202"/>
      <c r="AGJ151" s="202"/>
      <c r="AGK151" s="202"/>
      <c r="AGL151" s="202"/>
      <c r="AGM151" s="202"/>
      <c r="AGN151" s="202"/>
      <c r="AGO151" s="202"/>
      <c r="AGP151" s="202"/>
      <c r="AGQ151" s="202"/>
      <c r="AGR151" s="202"/>
      <c r="AGS151" s="202"/>
      <c r="AGT151" s="202"/>
      <c r="AGU151" s="202"/>
      <c r="AGV151" s="202"/>
      <c r="AGW151" s="202"/>
      <c r="AGX151" s="202"/>
      <c r="AGY151" s="202"/>
      <c r="AGZ151" s="202"/>
      <c r="AHA151" s="202"/>
      <c r="AHB151" s="202"/>
      <c r="AHC151" s="202"/>
      <c r="AHD151" s="202"/>
      <c r="AHE151" s="202"/>
      <c r="AHF151" s="202"/>
      <c r="AHG151" s="202"/>
      <c r="AHH151" s="202"/>
      <c r="AHI151" s="202"/>
      <c r="AHJ151" s="202"/>
      <c r="AHK151" s="202"/>
      <c r="AHL151" s="202"/>
      <c r="AHM151" s="202"/>
      <c r="AHN151" s="202"/>
      <c r="AHO151" s="202"/>
      <c r="AHP151" s="202"/>
      <c r="AHQ151" s="202"/>
      <c r="AHR151" s="202"/>
      <c r="AHS151" s="202"/>
      <c r="AHT151" s="202"/>
      <c r="AHU151" s="202"/>
      <c r="AHV151" s="202"/>
      <c r="AHW151" s="202"/>
      <c r="AHX151" s="202"/>
      <c r="AHY151" s="202"/>
      <c r="AHZ151" s="202"/>
      <c r="AIA151" s="202"/>
      <c r="AIB151" s="202"/>
      <c r="AIC151" s="202"/>
      <c r="AID151" s="202"/>
      <c r="AIE151" s="202"/>
      <c r="AIF151" s="202"/>
      <c r="AIG151" s="202"/>
      <c r="AIH151" s="202"/>
      <c r="AII151" s="202"/>
      <c r="AIJ151" s="202"/>
      <c r="AIK151" s="202"/>
      <c r="AIL151" s="202"/>
      <c r="AIM151" s="202"/>
      <c r="AIN151" s="202"/>
      <c r="AIO151" s="202"/>
      <c r="AIP151" s="202"/>
      <c r="AIQ151" s="202"/>
      <c r="AIR151" s="202"/>
      <c r="AIS151" s="202"/>
      <c r="AIT151" s="202"/>
      <c r="AIU151" s="202"/>
      <c r="AIV151" s="202"/>
      <c r="AIW151" s="202"/>
      <c r="AIX151" s="202"/>
      <c r="AIY151" s="202"/>
      <c r="AIZ151" s="202"/>
      <c r="AJA151" s="202"/>
      <c r="AJB151" s="202"/>
      <c r="AJC151" s="202"/>
      <c r="AJD151" s="202"/>
      <c r="AJE151" s="202"/>
      <c r="AJF151" s="202"/>
      <c r="AJG151" s="202"/>
      <c r="AJH151" s="202"/>
      <c r="AJI151" s="202"/>
      <c r="AJJ151" s="202"/>
      <c r="AJK151" s="202"/>
      <c r="AJL151" s="202"/>
      <c r="AJM151" s="202"/>
      <c r="AJN151" s="202"/>
      <c r="AJO151" s="202"/>
      <c r="AJP151" s="202"/>
      <c r="AJQ151" s="202"/>
      <c r="AJR151" s="202"/>
      <c r="AJS151" s="202"/>
      <c r="AJT151" s="202"/>
      <c r="AJU151" s="202"/>
      <c r="AJV151" s="202"/>
      <c r="AJW151" s="202"/>
      <c r="AJX151" s="202"/>
      <c r="AJY151" s="202"/>
      <c r="AJZ151" s="202"/>
      <c r="AKA151" s="202"/>
      <c r="AKB151" s="202"/>
    </row>
    <row r="152" spans="1:964" s="99" customFormat="1" ht="13.5">
      <c r="A152" s="361"/>
      <c r="B152" s="67" t="s">
        <v>314</v>
      </c>
      <c r="C152" s="243">
        <v>1636597</v>
      </c>
      <c r="D152" s="320">
        <f t="shared" si="39"/>
        <v>9.4376980995813931E-2</v>
      </c>
      <c r="E152" s="110"/>
      <c r="F152" s="343">
        <v>25712</v>
      </c>
      <c r="G152" s="47">
        <f t="shared" si="37"/>
        <v>0.20132691678736636</v>
      </c>
      <c r="H152" s="50">
        <v>20582</v>
      </c>
      <c r="I152" s="49">
        <f t="shared" si="25"/>
        <v>-0.20169110231944765</v>
      </c>
      <c r="J152" s="394">
        <v>51581</v>
      </c>
      <c r="K152" s="461">
        <f>(J152-J140)/J140</f>
        <v>-0.18403859843391601</v>
      </c>
      <c r="L152" s="50">
        <v>10875</v>
      </c>
      <c r="M152" s="47">
        <f t="shared" si="26"/>
        <v>4.6780248339590047E-2</v>
      </c>
      <c r="N152" s="454"/>
      <c r="O152" s="434"/>
      <c r="P152" s="50">
        <v>4257</v>
      </c>
      <c r="Q152" s="47">
        <f t="shared" si="27"/>
        <v>0.1624795193883124</v>
      </c>
      <c r="R152" s="448"/>
      <c r="S152" s="434"/>
      <c r="T152" s="392">
        <f>9248-T149</f>
        <v>5897</v>
      </c>
      <c r="U152" s="434">
        <f>T152/T140-1</f>
        <v>-5.9002022926499809E-3</v>
      </c>
      <c r="V152" s="156">
        <v>429</v>
      </c>
      <c r="W152" s="47">
        <f t="shared" si="36"/>
        <v>-0.20260223048327142</v>
      </c>
      <c r="X152" s="50">
        <v>428</v>
      </c>
      <c r="Y152" s="47">
        <f t="shared" si="40"/>
        <v>1.1400000000000001</v>
      </c>
      <c r="Z152" s="50"/>
      <c r="AA152" s="47"/>
      <c r="AB152" s="50">
        <v>12</v>
      </c>
      <c r="AC152" s="318" t="s">
        <v>325</v>
      </c>
      <c r="AD152" s="156"/>
      <c r="AE152" s="47"/>
      <c r="AF152" s="50"/>
      <c r="AG152" s="47"/>
      <c r="AL152" s="202"/>
      <c r="AM152" s="202"/>
      <c r="AN152" s="202"/>
      <c r="AO152" s="202"/>
      <c r="AP152" s="202"/>
      <c r="AQ152" s="202"/>
      <c r="AR152" s="202"/>
      <c r="AS152" s="202"/>
      <c r="AT152" s="202"/>
      <c r="AU152" s="202"/>
      <c r="AV152" s="202"/>
      <c r="AW152" s="202"/>
      <c r="AX152" s="202"/>
      <c r="AY152" s="202"/>
      <c r="AZ152" s="202"/>
      <c r="BA152" s="202"/>
      <c r="BB152" s="202"/>
      <c r="BC152" s="202"/>
      <c r="BD152" s="202"/>
      <c r="BE152" s="202"/>
      <c r="BF152" s="202"/>
      <c r="BG152" s="202"/>
      <c r="BH152" s="202"/>
      <c r="BI152" s="202"/>
      <c r="BJ152" s="202"/>
      <c r="BK152" s="202"/>
      <c r="BL152" s="202"/>
      <c r="BM152" s="202"/>
      <c r="BN152" s="202"/>
      <c r="BO152" s="207"/>
      <c r="BP152" s="202"/>
      <c r="BQ152" s="202"/>
      <c r="BR152" s="202"/>
      <c r="BS152" s="202"/>
      <c r="BT152" s="202"/>
      <c r="BU152" s="202"/>
      <c r="BV152" s="202"/>
      <c r="BW152" s="202"/>
      <c r="BX152" s="202"/>
      <c r="BY152" s="202"/>
      <c r="BZ152" s="202"/>
      <c r="CA152" s="202"/>
      <c r="CB152" s="202"/>
      <c r="CC152" s="202"/>
      <c r="CD152" s="202"/>
      <c r="CE152" s="202"/>
      <c r="CF152" s="202"/>
      <c r="CG152" s="202"/>
      <c r="CH152" s="202"/>
      <c r="CI152" s="202"/>
      <c r="CJ152" s="202"/>
      <c r="CK152" s="202"/>
      <c r="CL152" s="202"/>
      <c r="CM152" s="202"/>
      <c r="CN152" s="202"/>
      <c r="CO152" s="202"/>
      <c r="CP152" s="202"/>
      <c r="CQ152" s="202"/>
      <c r="CR152" s="202"/>
      <c r="CS152" s="202"/>
      <c r="CT152" s="202"/>
      <c r="CU152" s="202"/>
      <c r="CV152" s="202"/>
      <c r="CW152" s="202"/>
      <c r="CX152" s="202"/>
      <c r="CY152" s="202"/>
      <c r="CZ152" s="202"/>
      <c r="DA152" s="202"/>
      <c r="DB152" s="202"/>
      <c r="DC152" s="202"/>
      <c r="DD152" s="202"/>
      <c r="DE152" s="202"/>
      <c r="DF152" s="202"/>
      <c r="DG152" s="202"/>
      <c r="DH152" s="202"/>
      <c r="DI152" s="202"/>
      <c r="DJ152" s="202"/>
      <c r="DK152" s="202"/>
      <c r="DL152" s="202"/>
      <c r="DM152" s="202"/>
      <c r="DN152" s="202"/>
      <c r="DO152" s="202"/>
      <c r="DP152" s="202"/>
      <c r="DQ152" s="202"/>
      <c r="DR152" s="202"/>
      <c r="DS152" s="202"/>
      <c r="DT152" s="202"/>
      <c r="DU152" s="202"/>
      <c r="DV152" s="202"/>
      <c r="DW152" s="202"/>
      <c r="DX152" s="202"/>
      <c r="DY152" s="202"/>
      <c r="DZ152" s="202"/>
      <c r="EA152" s="202"/>
      <c r="EB152" s="202"/>
      <c r="EC152" s="202"/>
      <c r="ED152" s="202"/>
      <c r="EE152" s="202"/>
      <c r="EF152" s="202"/>
      <c r="EG152" s="202"/>
      <c r="EH152" s="202"/>
      <c r="EI152" s="202"/>
      <c r="EJ152" s="202"/>
      <c r="EK152" s="202"/>
      <c r="EL152" s="202"/>
      <c r="EM152" s="202"/>
      <c r="EN152" s="202"/>
      <c r="EO152" s="202"/>
      <c r="EP152" s="202"/>
      <c r="EQ152" s="202"/>
      <c r="ER152" s="202"/>
      <c r="ES152" s="202"/>
      <c r="ET152" s="202"/>
      <c r="EU152" s="202"/>
      <c r="EV152" s="202"/>
      <c r="EW152" s="202"/>
      <c r="EX152" s="202"/>
      <c r="EY152" s="202"/>
      <c r="EZ152" s="202"/>
      <c r="FA152" s="202"/>
      <c r="FB152" s="202"/>
      <c r="FC152" s="202"/>
      <c r="FD152" s="202"/>
      <c r="FE152" s="202"/>
      <c r="FF152" s="202"/>
      <c r="FG152" s="202"/>
      <c r="FH152" s="202"/>
      <c r="FI152" s="202"/>
      <c r="FJ152" s="202"/>
      <c r="FK152" s="202"/>
      <c r="FL152" s="202"/>
      <c r="FM152" s="202"/>
      <c r="FN152" s="202"/>
      <c r="FO152" s="202"/>
      <c r="FP152" s="202"/>
      <c r="FQ152" s="202"/>
      <c r="FR152" s="202"/>
      <c r="FS152" s="202"/>
      <c r="FT152" s="202"/>
      <c r="FU152" s="202"/>
      <c r="FV152" s="202"/>
      <c r="FW152" s="202"/>
      <c r="FX152" s="202"/>
      <c r="FY152" s="202"/>
      <c r="FZ152" s="202"/>
      <c r="GA152" s="202"/>
      <c r="GB152" s="202"/>
      <c r="GC152" s="202"/>
      <c r="GD152" s="202"/>
      <c r="GE152" s="202"/>
      <c r="GF152" s="202"/>
      <c r="GG152" s="202"/>
      <c r="GH152" s="202"/>
      <c r="GI152" s="202"/>
      <c r="GJ152" s="202"/>
      <c r="GK152" s="202"/>
      <c r="GL152" s="202"/>
      <c r="GM152" s="202"/>
      <c r="GN152" s="202"/>
      <c r="GO152" s="202"/>
      <c r="GP152" s="202"/>
      <c r="GQ152" s="202"/>
      <c r="GR152" s="202"/>
      <c r="GS152" s="202"/>
      <c r="GT152" s="202"/>
      <c r="GU152" s="202"/>
      <c r="GV152" s="202"/>
      <c r="GW152" s="202"/>
      <c r="GX152" s="202"/>
      <c r="GY152" s="202"/>
      <c r="GZ152" s="202"/>
      <c r="HA152" s="202"/>
      <c r="HB152" s="202"/>
      <c r="HC152" s="202"/>
      <c r="HD152" s="202"/>
      <c r="HE152" s="202"/>
      <c r="HF152" s="202"/>
      <c r="HG152" s="202"/>
      <c r="HH152" s="202"/>
      <c r="HI152" s="202"/>
      <c r="HJ152" s="202"/>
      <c r="HK152" s="202"/>
      <c r="HL152" s="202"/>
      <c r="HM152" s="202"/>
      <c r="HN152" s="202"/>
      <c r="HO152" s="202"/>
      <c r="HP152" s="202"/>
      <c r="HQ152" s="202"/>
      <c r="HR152" s="202"/>
      <c r="HS152" s="202"/>
      <c r="HT152" s="202"/>
      <c r="HU152" s="202"/>
      <c r="HV152" s="202"/>
      <c r="HW152" s="202"/>
      <c r="HX152" s="202"/>
      <c r="HY152" s="202"/>
      <c r="HZ152" s="202"/>
      <c r="IA152" s="202"/>
      <c r="IB152" s="202"/>
      <c r="IC152" s="202"/>
      <c r="ID152" s="202"/>
      <c r="IE152" s="202"/>
      <c r="IF152" s="202"/>
      <c r="IG152" s="202"/>
      <c r="IH152" s="202"/>
      <c r="II152" s="202"/>
      <c r="IJ152" s="202"/>
      <c r="IK152" s="202"/>
      <c r="IL152" s="202"/>
      <c r="IM152" s="202"/>
      <c r="IN152" s="202"/>
      <c r="IO152" s="202"/>
      <c r="IP152" s="202"/>
      <c r="IQ152" s="202"/>
      <c r="IR152" s="202"/>
      <c r="IS152" s="202"/>
      <c r="IT152" s="202"/>
      <c r="IU152" s="202"/>
      <c r="IV152" s="202"/>
      <c r="IW152" s="202"/>
      <c r="IX152" s="202"/>
      <c r="IY152" s="202"/>
      <c r="IZ152" s="202"/>
      <c r="JA152" s="202"/>
      <c r="JB152" s="202"/>
      <c r="JC152" s="202"/>
      <c r="JD152" s="202"/>
      <c r="JE152" s="202"/>
      <c r="JF152" s="202"/>
      <c r="JG152" s="202"/>
      <c r="JH152" s="202"/>
      <c r="JI152" s="202"/>
      <c r="JJ152" s="202"/>
      <c r="JK152" s="202"/>
      <c r="JL152" s="202"/>
      <c r="JM152" s="202"/>
      <c r="JN152" s="202"/>
      <c r="JO152" s="202"/>
      <c r="JP152" s="202"/>
      <c r="JQ152" s="202"/>
      <c r="JR152" s="202"/>
      <c r="JS152" s="202"/>
      <c r="JT152" s="202"/>
      <c r="JU152" s="202"/>
      <c r="JV152" s="202"/>
      <c r="JW152" s="202"/>
      <c r="JX152" s="202"/>
      <c r="JY152" s="202"/>
      <c r="JZ152" s="202"/>
      <c r="KA152" s="202"/>
      <c r="KB152" s="202"/>
      <c r="KC152" s="202"/>
      <c r="KD152" s="202"/>
      <c r="KE152" s="202"/>
      <c r="KF152" s="202"/>
      <c r="KG152" s="202"/>
      <c r="KH152" s="202"/>
      <c r="KI152" s="202"/>
      <c r="KJ152" s="202"/>
      <c r="KK152" s="202"/>
      <c r="KL152" s="202"/>
      <c r="KM152" s="202"/>
      <c r="KN152" s="202"/>
      <c r="KO152" s="202"/>
      <c r="KP152" s="202"/>
      <c r="KQ152" s="202"/>
      <c r="KR152" s="202"/>
      <c r="KS152" s="202"/>
      <c r="KT152" s="202"/>
      <c r="KU152" s="202"/>
      <c r="KV152" s="202"/>
      <c r="KW152" s="202"/>
      <c r="KX152" s="202"/>
      <c r="KY152" s="202"/>
      <c r="KZ152" s="202"/>
      <c r="LA152" s="202"/>
      <c r="LB152" s="202"/>
      <c r="LC152" s="202"/>
      <c r="LD152" s="202"/>
      <c r="LE152" s="202"/>
      <c r="LF152" s="202"/>
      <c r="LG152" s="202"/>
      <c r="LH152" s="202"/>
      <c r="LI152" s="202"/>
      <c r="LJ152" s="202"/>
      <c r="LK152" s="202"/>
      <c r="LL152" s="202"/>
      <c r="LM152" s="202"/>
      <c r="LN152" s="202"/>
      <c r="LO152" s="202"/>
      <c r="LP152" s="202"/>
      <c r="LQ152" s="202"/>
      <c r="LR152" s="202"/>
      <c r="LS152" s="202"/>
      <c r="LT152" s="202"/>
      <c r="LU152" s="202"/>
      <c r="LV152" s="202"/>
      <c r="LW152" s="202"/>
      <c r="LX152" s="202"/>
      <c r="LY152" s="202"/>
      <c r="LZ152" s="202"/>
      <c r="MA152" s="202"/>
      <c r="MB152" s="202"/>
      <c r="MC152" s="202"/>
      <c r="MD152" s="202"/>
      <c r="ME152" s="202"/>
      <c r="MF152" s="202"/>
      <c r="MG152" s="202"/>
      <c r="MH152" s="202"/>
      <c r="MI152" s="202"/>
      <c r="MJ152" s="202"/>
      <c r="MK152" s="202"/>
      <c r="ML152" s="202"/>
      <c r="MM152" s="202"/>
      <c r="MN152" s="202"/>
      <c r="MO152" s="202"/>
      <c r="MP152" s="202"/>
      <c r="MQ152" s="202"/>
      <c r="MR152" s="202"/>
      <c r="MS152" s="202"/>
      <c r="MT152" s="202"/>
      <c r="MU152" s="202"/>
      <c r="MV152" s="202"/>
      <c r="MW152" s="202"/>
      <c r="MX152" s="202"/>
      <c r="MY152" s="202"/>
      <c r="MZ152" s="202"/>
      <c r="NA152" s="202"/>
      <c r="NB152" s="202"/>
      <c r="NC152" s="202"/>
      <c r="ND152" s="202"/>
      <c r="NE152" s="202"/>
      <c r="NF152" s="202"/>
      <c r="NG152" s="202"/>
      <c r="NH152" s="202"/>
      <c r="NI152" s="202"/>
      <c r="NJ152" s="202"/>
      <c r="NK152" s="202"/>
      <c r="NL152" s="202"/>
      <c r="NM152" s="202"/>
      <c r="NN152" s="202"/>
      <c r="NO152" s="202"/>
      <c r="NP152" s="202"/>
      <c r="NQ152" s="202"/>
      <c r="NR152" s="202"/>
      <c r="NS152" s="202"/>
      <c r="NT152" s="202"/>
      <c r="NU152" s="202"/>
      <c r="NV152" s="202"/>
      <c r="NW152" s="202"/>
      <c r="NX152" s="202"/>
      <c r="NY152" s="202"/>
      <c r="NZ152" s="202"/>
      <c r="OA152" s="202"/>
      <c r="OB152" s="202"/>
      <c r="OC152" s="202"/>
      <c r="OD152" s="202"/>
      <c r="OE152" s="202"/>
      <c r="OF152" s="202"/>
      <c r="OG152" s="202"/>
      <c r="OH152" s="202"/>
      <c r="OI152" s="202"/>
      <c r="OJ152" s="202"/>
      <c r="OK152" s="202"/>
      <c r="OL152" s="202"/>
      <c r="OM152" s="202"/>
      <c r="ON152" s="202"/>
      <c r="OO152" s="202"/>
      <c r="OP152" s="202"/>
      <c r="OQ152" s="202"/>
      <c r="OR152" s="202"/>
      <c r="OS152" s="202"/>
      <c r="OT152" s="202"/>
      <c r="OU152" s="202"/>
      <c r="OV152" s="202"/>
      <c r="OW152" s="202"/>
      <c r="OX152" s="202"/>
      <c r="OY152" s="202"/>
      <c r="OZ152" s="202"/>
      <c r="PA152" s="202"/>
      <c r="PB152" s="202"/>
      <c r="PC152" s="202"/>
      <c r="PD152" s="202"/>
      <c r="PE152" s="202"/>
      <c r="PF152" s="202"/>
      <c r="PG152" s="202"/>
      <c r="PH152" s="202"/>
      <c r="PI152" s="202"/>
      <c r="PJ152" s="202"/>
      <c r="PK152" s="202"/>
      <c r="PL152" s="202"/>
      <c r="PM152" s="202"/>
      <c r="PN152" s="202"/>
      <c r="PO152" s="202"/>
      <c r="PP152" s="202"/>
      <c r="PQ152" s="202"/>
      <c r="PR152" s="202"/>
      <c r="PS152" s="202"/>
      <c r="PT152" s="202"/>
      <c r="PU152" s="202"/>
      <c r="PV152" s="202"/>
      <c r="PW152" s="202"/>
      <c r="PX152" s="202"/>
      <c r="PY152" s="202"/>
      <c r="PZ152" s="202"/>
      <c r="QA152" s="202"/>
      <c r="QB152" s="202"/>
      <c r="QC152" s="202"/>
      <c r="QD152" s="202"/>
      <c r="QE152" s="202"/>
      <c r="QF152" s="202"/>
      <c r="QG152" s="202"/>
      <c r="QH152" s="202"/>
      <c r="QI152" s="202"/>
      <c r="QJ152" s="202"/>
      <c r="QK152" s="202"/>
      <c r="QL152" s="202"/>
      <c r="QM152" s="202"/>
      <c r="QN152" s="202"/>
      <c r="QO152" s="202"/>
      <c r="QP152" s="202"/>
      <c r="QQ152" s="202"/>
      <c r="QR152" s="202"/>
      <c r="QS152" s="202"/>
      <c r="QT152" s="202"/>
      <c r="QU152" s="202"/>
      <c r="QV152" s="202"/>
      <c r="QW152" s="202"/>
      <c r="QX152" s="202"/>
      <c r="QY152" s="202"/>
      <c r="QZ152" s="202"/>
      <c r="RA152" s="202"/>
      <c r="RB152" s="202"/>
      <c r="RC152" s="202"/>
      <c r="RD152" s="202"/>
      <c r="RE152" s="202"/>
      <c r="RF152" s="202"/>
      <c r="RG152" s="202"/>
      <c r="RH152" s="202"/>
      <c r="RI152" s="202"/>
      <c r="RJ152" s="202"/>
      <c r="RK152" s="202"/>
      <c r="RL152" s="202"/>
      <c r="RM152" s="202"/>
      <c r="RN152" s="202"/>
      <c r="RO152" s="202"/>
      <c r="RP152" s="202"/>
      <c r="RQ152" s="202"/>
      <c r="RR152" s="202"/>
      <c r="RS152" s="202"/>
      <c r="RT152" s="202"/>
      <c r="RU152" s="202"/>
      <c r="RV152" s="202"/>
      <c r="RW152" s="202"/>
      <c r="RX152" s="202"/>
      <c r="RY152" s="202"/>
      <c r="RZ152" s="202"/>
      <c r="SA152" s="202"/>
      <c r="SB152" s="202"/>
      <c r="SC152" s="202"/>
      <c r="SD152" s="202"/>
      <c r="SE152" s="202"/>
      <c r="SF152" s="202"/>
      <c r="SG152" s="202"/>
      <c r="SH152" s="202"/>
      <c r="SI152" s="202"/>
      <c r="SJ152" s="202"/>
      <c r="SK152" s="202"/>
      <c r="SL152" s="202"/>
      <c r="SM152" s="202"/>
      <c r="SN152" s="202"/>
      <c r="SO152" s="202"/>
      <c r="SP152" s="202"/>
      <c r="SQ152" s="202"/>
      <c r="SR152" s="202"/>
      <c r="SS152" s="202"/>
      <c r="ST152" s="202"/>
      <c r="SU152" s="202"/>
      <c r="SV152" s="202"/>
      <c r="SW152" s="202"/>
      <c r="SX152" s="202"/>
      <c r="SY152" s="202"/>
      <c r="SZ152" s="202"/>
      <c r="TA152" s="202"/>
      <c r="TB152" s="202"/>
      <c r="TC152" s="202"/>
      <c r="TD152" s="202"/>
      <c r="TE152" s="202"/>
      <c r="TF152" s="202"/>
      <c r="TG152" s="202"/>
      <c r="TH152" s="202"/>
      <c r="TI152" s="202"/>
      <c r="TJ152" s="202"/>
      <c r="TK152" s="202"/>
      <c r="TL152" s="202"/>
      <c r="TM152" s="202"/>
      <c r="TN152" s="202"/>
      <c r="TO152" s="202"/>
      <c r="TP152" s="202"/>
      <c r="TQ152" s="202"/>
      <c r="TR152" s="202"/>
      <c r="TS152" s="202"/>
      <c r="TT152" s="202"/>
      <c r="TU152" s="202"/>
      <c r="TV152" s="202"/>
      <c r="TW152" s="202"/>
      <c r="TX152" s="202"/>
      <c r="TY152" s="202"/>
      <c r="TZ152" s="202"/>
      <c r="UA152" s="202"/>
      <c r="UB152" s="202"/>
      <c r="UC152" s="202"/>
      <c r="UD152" s="202"/>
      <c r="UE152" s="202"/>
      <c r="UF152" s="202"/>
      <c r="UG152" s="202"/>
      <c r="UH152" s="202"/>
      <c r="UI152" s="202"/>
      <c r="UJ152" s="202"/>
      <c r="UK152" s="202"/>
      <c r="UL152" s="202"/>
      <c r="UM152" s="202"/>
      <c r="UN152" s="202"/>
      <c r="UO152" s="202"/>
      <c r="UP152" s="202"/>
      <c r="UQ152" s="202"/>
      <c r="UR152" s="202"/>
      <c r="US152" s="202"/>
      <c r="UT152" s="202"/>
      <c r="UU152" s="202"/>
      <c r="UV152" s="202"/>
      <c r="UW152" s="202"/>
      <c r="UX152" s="202"/>
      <c r="UY152" s="202"/>
      <c r="UZ152" s="202"/>
      <c r="VA152" s="202"/>
      <c r="VB152" s="202"/>
      <c r="VC152" s="202"/>
      <c r="VD152" s="202"/>
      <c r="VE152" s="202"/>
      <c r="VF152" s="202"/>
      <c r="VG152" s="202"/>
      <c r="VH152" s="202"/>
      <c r="VI152" s="202"/>
      <c r="VJ152" s="202"/>
      <c r="VK152" s="202"/>
      <c r="VL152" s="202"/>
      <c r="VM152" s="202"/>
      <c r="VN152" s="202"/>
      <c r="VO152" s="202"/>
      <c r="VP152" s="202"/>
      <c r="VQ152" s="202"/>
      <c r="VR152" s="202"/>
      <c r="VS152" s="202"/>
      <c r="VT152" s="202"/>
      <c r="VU152" s="202"/>
      <c r="VV152" s="202"/>
      <c r="VW152" s="202"/>
      <c r="VX152" s="202"/>
      <c r="VY152" s="202"/>
      <c r="VZ152" s="202"/>
      <c r="WA152" s="202"/>
      <c r="WB152" s="202"/>
      <c r="WC152" s="202"/>
      <c r="WD152" s="202"/>
      <c r="WE152" s="202"/>
      <c r="WF152" s="202"/>
      <c r="WG152" s="202"/>
      <c r="WH152" s="202"/>
      <c r="WI152" s="202"/>
      <c r="WJ152" s="202"/>
      <c r="WK152" s="202"/>
      <c r="WL152" s="202"/>
      <c r="WM152" s="202"/>
      <c r="WN152" s="202"/>
      <c r="WO152" s="202"/>
      <c r="WP152" s="202"/>
      <c r="WQ152" s="202"/>
      <c r="WR152" s="202"/>
      <c r="WS152" s="202"/>
      <c r="WT152" s="202"/>
      <c r="WU152" s="202"/>
      <c r="WV152" s="202"/>
      <c r="WW152" s="202"/>
      <c r="WX152" s="202"/>
      <c r="WY152" s="202"/>
      <c r="WZ152" s="202"/>
      <c r="XA152" s="202"/>
      <c r="XB152" s="202"/>
      <c r="XC152" s="202"/>
      <c r="XD152" s="202"/>
      <c r="XE152" s="202"/>
      <c r="XF152" s="202"/>
      <c r="XG152" s="202"/>
      <c r="XH152" s="202"/>
      <c r="XI152" s="202"/>
      <c r="XJ152" s="202"/>
      <c r="XK152" s="202"/>
      <c r="XL152" s="202"/>
      <c r="XM152" s="202"/>
      <c r="XN152" s="202"/>
      <c r="XO152" s="202"/>
      <c r="XP152" s="202"/>
      <c r="XQ152" s="202"/>
      <c r="XR152" s="202"/>
      <c r="XS152" s="202"/>
      <c r="XT152" s="202"/>
      <c r="XU152" s="202"/>
      <c r="XV152" s="202"/>
      <c r="XW152" s="202"/>
      <c r="XX152" s="202"/>
      <c r="XY152" s="202"/>
      <c r="XZ152" s="202"/>
      <c r="YA152" s="202"/>
      <c r="YB152" s="202"/>
      <c r="YC152" s="202"/>
      <c r="YD152" s="202"/>
      <c r="YE152" s="202"/>
      <c r="YF152" s="202"/>
      <c r="YG152" s="202"/>
      <c r="YH152" s="202"/>
      <c r="YI152" s="202"/>
      <c r="YJ152" s="202"/>
      <c r="YK152" s="202"/>
      <c r="YL152" s="202"/>
      <c r="YM152" s="202"/>
      <c r="YN152" s="202"/>
      <c r="YO152" s="202"/>
      <c r="YP152" s="202"/>
      <c r="YQ152" s="202"/>
      <c r="YR152" s="202"/>
      <c r="YS152" s="202"/>
      <c r="YT152" s="202"/>
      <c r="YU152" s="202"/>
      <c r="YV152" s="202"/>
      <c r="YW152" s="202"/>
      <c r="YX152" s="202"/>
      <c r="YY152" s="202"/>
      <c r="YZ152" s="202"/>
      <c r="ZA152" s="202"/>
      <c r="ZB152" s="202"/>
      <c r="ZC152" s="202"/>
      <c r="ZD152" s="202"/>
      <c r="ZE152" s="202"/>
      <c r="ZF152" s="202"/>
      <c r="ZG152" s="202"/>
      <c r="ZH152" s="202"/>
      <c r="ZI152" s="202"/>
      <c r="ZJ152" s="202"/>
      <c r="ZK152" s="202"/>
      <c r="ZL152" s="202"/>
      <c r="ZM152" s="202"/>
      <c r="ZN152" s="202"/>
      <c r="ZO152" s="202"/>
      <c r="ZP152" s="202"/>
      <c r="ZQ152" s="202"/>
      <c r="ZR152" s="202"/>
      <c r="ZS152" s="202"/>
      <c r="ZT152" s="202"/>
      <c r="ZU152" s="202"/>
      <c r="ZV152" s="202"/>
      <c r="ZW152" s="202"/>
      <c r="ZX152" s="202"/>
      <c r="ZY152" s="202"/>
      <c r="ZZ152" s="202"/>
      <c r="AAA152" s="202"/>
      <c r="AAB152" s="202"/>
      <c r="AAC152" s="202"/>
      <c r="AAD152" s="202"/>
      <c r="AAE152" s="202"/>
      <c r="AAF152" s="202"/>
      <c r="AAG152" s="202"/>
      <c r="AAH152" s="202"/>
      <c r="AAI152" s="202"/>
      <c r="AAJ152" s="202"/>
      <c r="AAK152" s="202"/>
      <c r="AAL152" s="202"/>
      <c r="AAM152" s="202"/>
      <c r="AAN152" s="202"/>
      <c r="AAO152" s="202"/>
      <c r="AAP152" s="202"/>
      <c r="AAQ152" s="202"/>
      <c r="AAR152" s="202"/>
      <c r="AAS152" s="202"/>
      <c r="AAT152" s="202"/>
      <c r="AAU152" s="202"/>
      <c r="AAV152" s="202"/>
      <c r="AAW152" s="202"/>
      <c r="AAX152" s="202"/>
      <c r="AAY152" s="202"/>
      <c r="AAZ152" s="202"/>
      <c r="ABA152" s="202"/>
      <c r="ABB152" s="202"/>
      <c r="ABC152" s="202"/>
      <c r="ABD152" s="202"/>
      <c r="ABE152" s="202"/>
      <c r="ABF152" s="202"/>
      <c r="ABG152" s="202"/>
      <c r="ABH152" s="202"/>
      <c r="ABI152" s="202"/>
      <c r="ABJ152" s="202"/>
      <c r="ABK152" s="202"/>
      <c r="ABL152" s="202"/>
      <c r="ABM152" s="202"/>
      <c r="ABN152" s="202"/>
      <c r="ABO152" s="202"/>
      <c r="ABP152" s="202"/>
      <c r="ABQ152" s="202"/>
      <c r="ABR152" s="202"/>
      <c r="ABS152" s="202"/>
      <c r="ABT152" s="202"/>
      <c r="ABU152" s="202"/>
      <c r="ABV152" s="202"/>
      <c r="ABW152" s="202"/>
      <c r="ABX152" s="202"/>
      <c r="ABY152" s="202"/>
      <c r="ABZ152" s="202"/>
      <c r="ACA152" s="202"/>
      <c r="ACB152" s="202"/>
      <c r="ACC152" s="202"/>
      <c r="ACD152" s="202"/>
      <c r="ACE152" s="202"/>
      <c r="ACF152" s="202"/>
      <c r="ACG152" s="202"/>
      <c r="ACH152" s="202"/>
      <c r="ACI152" s="202"/>
      <c r="ACJ152" s="202"/>
      <c r="ACK152" s="202"/>
      <c r="ACL152" s="202"/>
      <c r="ACM152" s="202"/>
      <c r="ACN152" s="202"/>
      <c r="ACO152" s="202"/>
      <c r="ACP152" s="202"/>
      <c r="ACQ152" s="202"/>
      <c r="ACR152" s="202"/>
      <c r="ACS152" s="202"/>
      <c r="ACT152" s="202"/>
      <c r="ACU152" s="202"/>
      <c r="ACV152" s="202"/>
      <c r="ACW152" s="202"/>
      <c r="ACX152" s="202"/>
      <c r="ACY152" s="202"/>
      <c r="ACZ152" s="202"/>
      <c r="ADA152" s="202"/>
      <c r="ADB152" s="202"/>
      <c r="ADC152" s="202"/>
      <c r="ADD152" s="202"/>
      <c r="ADE152" s="202"/>
      <c r="ADF152" s="202"/>
      <c r="ADG152" s="202"/>
      <c r="ADH152" s="202"/>
      <c r="ADI152" s="202"/>
      <c r="ADJ152" s="202"/>
      <c r="ADK152" s="202"/>
      <c r="ADL152" s="202"/>
      <c r="ADM152" s="202"/>
      <c r="ADN152" s="202"/>
      <c r="ADO152" s="202"/>
      <c r="ADP152" s="202"/>
      <c r="ADQ152" s="202"/>
      <c r="ADR152" s="202"/>
      <c r="ADS152" s="202"/>
      <c r="ADT152" s="202"/>
      <c r="ADU152" s="202"/>
      <c r="ADV152" s="202"/>
      <c r="ADW152" s="202"/>
      <c r="ADX152" s="202"/>
      <c r="ADY152" s="202"/>
      <c r="ADZ152" s="202"/>
      <c r="AEA152" s="202"/>
      <c r="AEB152" s="202"/>
      <c r="AEC152" s="202"/>
      <c r="AED152" s="202"/>
      <c r="AEE152" s="202"/>
      <c r="AEF152" s="202"/>
      <c r="AEG152" s="202"/>
      <c r="AEH152" s="202"/>
      <c r="AEI152" s="202"/>
      <c r="AEJ152" s="202"/>
      <c r="AEK152" s="202"/>
      <c r="AEL152" s="202"/>
      <c r="AEM152" s="202"/>
      <c r="AEN152" s="202"/>
      <c r="AEO152" s="202"/>
      <c r="AEP152" s="202"/>
      <c r="AEQ152" s="202"/>
      <c r="AER152" s="202"/>
      <c r="AES152" s="202"/>
      <c r="AET152" s="202"/>
      <c r="AEU152" s="202"/>
      <c r="AEV152" s="202"/>
      <c r="AEW152" s="202"/>
      <c r="AEX152" s="202"/>
      <c r="AEY152" s="202"/>
      <c r="AEZ152" s="202"/>
      <c r="AFA152" s="202"/>
      <c r="AFB152" s="202"/>
      <c r="AFC152" s="202"/>
      <c r="AFD152" s="202"/>
      <c r="AFE152" s="202"/>
      <c r="AFF152" s="202"/>
      <c r="AFG152" s="202"/>
      <c r="AFH152" s="202"/>
      <c r="AFI152" s="202"/>
      <c r="AFJ152" s="202"/>
      <c r="AFK152" s="202"/>
      <c r="AFL152" s="202"/>
      <c r="AFM152" s="202"/>
      <c r="AFN152" s="202"/>
      <c r="AFO152" s="202"/>
      <c r="AFP152" s="202"/>
      <c r="AFQ152" s="202"/>
      <c r="AFR152" s="202"/>
      <c r="AFS152" s="202"/>
      <c r="AFT152" s="202"/>
      <c r="AFU152" s="202"/>
      <c r="AFV152" s="202"/>
      <c r="AFW152" s="202"/>
      <c r="AFX152" s="202"/>
      <c r="AFY152" s="202"/>
      <c r="AFZ152" s="202"/>
      <c r="AGA152" s="202"/>
      <c r="AGB152" s="202"/>
      <c r="AGC152" s="202"/>
      <c r="AGD152" s="202"/>
      <c r="AGE152" s="202"/>
      <c r="AGF152" s="202"/>
      <c r="AGG152" s="202"/>
      <c r="AGH152" s="202"/>
      <c r="AGI152" s="202"/>
      <c r="AGJ152" s="202"/>
      <c r="AGK152" s="202"/>
      <c r="AGL152" s="202"/>
      <c r="AGM152" s="202"/>
      <c r="AGN152" s="202"/>
      <c r="AGO152" s="202"/>
      <c r="AGP152" s="202"/>
      <c r="AGQ152" s="202"/>
      <c r="AGR152" s="202"/>
      <c r="AGS152" s="202"/>
      <c r="AGT152" s="202"/>
      <c r="AGU152" s="202"/>
      <c r="AGV152" s="202"/>
      <c r="AGW152" s="202"/>
      <c r="AGX152" s="202"/>
      <c r="AGY152" s="202"/>
      <c r="AGZ152" s="202"/>
      <c r="AHA152" s="202"/>
      <c r="AHB152" s="202"/>
      <c r="AHC152" s="202"/>
      <c r="AHD152" s="202"/>
      <c r="AHE152" s="202"/>
      <c r="AHF152" s="202"/>
      <c r="AHG152" s="202"/>
      <c r="AHH152" s="202"/>
      <c r="AHI152" s="202"/>
      <c r="AHJ152" s="202"/>
      <c r="AHK152" s="202"/>
      <c r="AHL152" s="202"/>
      <c r="AHM152" s="202"/>
      <c r="AHN152" s="202"/>
      <c r="AHO152" s="202"/>
      <c r="AHP152" s="202"/>
      <c r="AHQ152" s="202"/>
      <c r="AHR152" s="202"/>
      <c r="AHS152" s="202"/>
      <c r="AHT152" s="202"/>
      <c r="AHU152" s="202"/>
      <c r="AHV152" s="202"/>
      <c r="AHW152" s="202"/>
      <c r="AHX152" s="202"/>
      <c r="AHY152" s="202"/>
      <c r="AHZ152" s="202"/>
      <c r="AIA152" s="202"/>
      <c r="AIB152" s="202"/>
      <c r="AIC152" s="202"/>
      <c r="AID152" s="202"/>
      <c r="AIE152" s="202"/>
      <c r="AIF152" s="202"/>
      <c r="AIG152" s="202"/>
      <c r="AIH152" s="202"/>
      <c r="AII152" s="202"/>
      <c r="AIJ152" s="202"/>
      <c r="AIK152" s="202"/>
      <c r="AIL152" s="202"/>
      <c r="AIM152" s="202"/>
      <c r="AIN152" s="202"/>
      <c r="AIO152" s="202"/>
      <c r="AIP152" s="202"/>
      <c r="AIQ152" s="202"/>
      <c r="AIR152" s="202"/>
      <c r="AIS152" s="202"/>
      <c r="AIT152" s="202"/>
      <c r="AIU152" s="202"/>
      <c r="AIV152" s="202"/>
      <c r="AIW152" s="202"/>
      <c r="AIX152" s="202"/>
      <c r="AIY152" s="202"/>
      <c r="AIZ152" s="202"/>
      <c r="AJA152" s="202"/>
      <c r="AJB152" s="202"/>
      <c r="AJC152" s="202"/>
      <c r="AJD152" s="202"/>
      <c r="AJE152" s="202"/>
      <c r="AJF152" s="202"/>
      <c r="AJG152" s="202"/>
      <c r="AJH152" s="202"/>
      <c r="AJI152" s="202"/>
      <c r="AJJ152" s="202"/>
      <c r="AJK152" s="202"/>
      <c r="AJL152" s="202"/>
      <c r="AJM152" s="202"/>
      <c r="AJN152" s="202"/>
      <c r="AJO152" s="202"/>
      <c r="AJP152" s="202"/>
      <c r="AJQ152" s="202"/>
      <c r="AJR152" s="202"/>
      <c r="AJS152" s="202"/>
      <c r="AJT152" s="202"/>
      <c r="AJU152" s="202"/>
      <c r="AJV152" s="202"/>
      <c r="AJW152" s="202"/>
      <c r="AJX152" s="202"/>
      <c r="AJY152" s="202"/>
      <c r="AJZ152" s="202"/>
      <c r="AKA152" s="202"/>
      <c r="AKB152" s="202"/>
    </row>
    <row r="153" spans="1:964" s="99" customFormat="1" ht="13.5">
      <c r="A153" s="361"/>
      <c r="B153" s="141" t="s">
        <v>315</v>
      </c>
      <c r="C153" s="243">
        <v>1656728</v>
      </c>
      <c r="D153" s="320">
        <f t="shared" si="39"/>
        <v>4.9050032768408025E-2</v>
      </c>
      <c r="E153" s="110"/>
      <c r="F153" s="343">
        <v>26877</v>
      </c>
      <c r="G153" s="47">
        <f t="shared" si="37"/>
        <v>8.9770100960953725E-2</v>
      </c>
      <c r="H153" s="50">
        <v>24923</v>
      </c>
      <c r="I153" s="49">
        <f t="shared" si="25"/>
        <v>-0.13033009979761323</v>
      </c>
      <c r="J153" s="394"/>
      <c r="K153" s="461"/>
      <c r="L153" s="50">
        <v>13438</v>
      </c>
      <c r="M153" s="47">
        <f t="shared" si="26"/>
        <v>8.774485996438397E-2</v>
      </c>
      <c r="N153" s="454"/>
      <c r="O153" s="434"/>
      <c r="P153" s="50">
        <v>5455</v>
      </c>
      <c r="Q153" s="47">
        <f t="shared" si="27"/>
        <v>0.12776514368410163</v>
      </c>
      <c r="R153" s="448"/>
      <c r="S153" s="434"/>
      <c r="T153" s="392"/>
      <c r="U153" s="434"/>
      <c r="V153" s="156">
        <v>268</v>
      </c>
      <c r="W153" s="47">
        <f t="shared" si="36"/>
        <v>-0.568438003220612</v>
      </c>
      <c r="X153" s="50">
        <v>304</v>
      </c>
      <c r="Y153" s="47">
        <f t="shared" si="40"/>
        <v>-0.34056399132321036</v>
      </c>
      <c r="Z153" s="50"/>
      <c r="AA153" s="47"/>
      <c r="AB153" s="50">
        <v>14</v>
      </c>
      <c r="AC153" s="47">
        <f t="shared" si="41"/>
        <v>0.75</v>
      </c>
      <c r="AD153" s="156"/>
      <c r="AE153" s="47"/>
      <c r="AF153" s="50"/>
      <c r="AG153" s="47"/>
      <c r="AL153" s="202"/>
      <c r="AM153" s="202"/>
      <c r="AN153" s="202"/>
      <c r="AO153" s="202"/>
      <c r="AP153" s="202"/>
      <c r="AQ153" s="202"/>
      <c r="AR153" s="202"/>
      <c r="AS153" s="202"/>
      <c r="AT153" s="202"/>
      <c r="AU153" s="202"/>
      <c r="AV153" s="202"/>
      <c r="AW153" s="202"/>
      <c r="AX153" s="202"/>
      <c r="AY153" s="202"/>
      <c r="AZ153" s="202"/>
      <c r="BA153" s="202"/>
      <c r="BB153" s="202"/>
      <c r="BC153" s="202"/>
      <c r="BD153" s="202"/>
      <c r="BE153" s="202"/>
      <c r="BF153" s="202"/>
      <c r="BG153" s="202"/>
      <c r="BH153" s="202"/>
      <c r="BI153" s="202"/>
      <c r="BJ153" s="202"/>
      <c r="BK153" s="202"/>
      <c r="BL153" s="202"/>
      <c r="BM153" s="202"/>
      <c r="BN153" s="202"/>
      <c r="BO153" s="207"/>
      <c r="BP153" s="202"/>
      <c r="BQ153" s="202"/>
      <c r="BR153" s="202"/>
      <c r="BS153" s="202"/>
      <c r="BT153" s="202"/>
      <c r="BU153" s="202"/>
      <c r="BV153" s="202"/>
      <c r="BW153" s="202"/>
      <c r="BX153" s="202"/>
      <c r="BY153" s="202"/>
      <c r="BZ153" s="202"/>
      <c r="CA153" s="202"/>
      <c r="CB153" s="202"/>
      <c r="CC153" s="202"/>
      <c r="CD153" s="202"/>
      <c r="CE153" s="202"/>
      <c r="CF153" s="202"/>
      <c r="CG153" s="202"/>
      <c r="CH153" s="202"/>
      <c r="CI153" s="202"/>
      <c r="CJ153" s="202"/>
      <c r="CK153" s="202"/>
      <c r="CL153" s="202"/>
      <c r="CM153" s="202"/>
      <c r="CN153" s="202"/>
      <c r="CO153" s="202"/>
      <c r="CP153" s="202"/>
      <c r="CQ153" s="202"/>
      <c r="CR153" s="202"/>
      <c r="CS153" s="202"/>
      <c r="CT153" s="202"/>
      <c r="CU153" s="202"/>
      <c r="CV153" s="202"/>
      <c r="CW153" s="202"/>
      <c r="CX153" s="202"/>
      <c r="CY153" s="202"/>
      <c r="CZ153" s="202"/>
      <c r="DA153" s="202"/>
      <c r="DB153" s="202"/>
      <c r="DC153" s="202"/>
      <c r="DD153" s="202"/>
      <c r="DE153" s="202"/>
      <c r="DF153" s="202"/>
      <c r="DG153" s="202"/>
      <c r="DH153" s="202"/>
      <c r="DI153" s="202"/>
      <c r="DJ153" s="202"/>
      <c r="DK153" s="202"/>
      <c r="DL153" s="202"/>
      <c r="DM153" s="202"/>
      <c r="DN153" s="202"/>
      <c r="DO153" s="202"/>
      <c r="DP153" s="202"/>
      <c r="DQ153" s="202"/>
      <c r="DR153" s="202"/>
      <c r="DS153" s="202"/>
      <c r="DT153" s="202"/>
      <c r="DU153" s="202"/>
      <c r="DV153" s="202"/>
      <c r="DW153" s="202"/>
      <c r="DX153" s="202"/>
      <c r="DY153" s="202"/>
      <c r="DZ153" s="202"/>
      <c r="EA153" s="202"/>
      <c r="EB153" s="202"/>
      <c r="EC153" s="202"/>
      <c r="ED153" s="202"/>
      <c r="EE153" s="202"/>
      <c r="EF153" s="202"/>
      <c r="EG153" s="202"/>
      <c r="EH153" s="202"/>
      <c r="EI153" s="202"/>
      <c r="EJ153" s="202"/>
      <c r="EK153" s="202"/>
      <c r="EL153" s="202"/>
      <c r="EM153" s="202"/>
      <c r="EN153" s="202"/>
      <c r="EO153" s="202"/>
      <c r="EP153" s="202"/>
      <c r="EQ153" s="202"/>
      <c r="ER153" s="202"/>
      <c r="ES153" s="202"/>
      <c r="ET153" s="202"/>
      <c r="EU153" s="202"/>
      <c r="EV153" s="202"/>
      <c r="EW153" s="202"/>
      <c r="EX153" s="202"/>
      <c r="EY153" s="202"/>
      <c r="EZ153" s="202"/>
      <c r="FA153" s="202"/>
      <c r="FB153" s="202"/>
      <c r="FC153" s="202"/>
      <c r="FD153" s="202"/>
      <c r="FE153" s="202"/>
      <c r="FF153" s="202"/>
      <c r="FG153" s="202"/>
      <c r="FH153" s="202"/>
      <c r="FI153" s="202"/>
      <c r="FJ153" s="202"/>
      <c r="FK153" s="202"/>
      <c r="FL153" s="202"/>
      <c r="FM153" s="202"/>
      <c r="FN153" s="202"/>
      <c r="FO153" s="202"/>
      <c r="FP153" s="202"/>
      <c r="FQ153" s="202"/>
      <c r="FR153" s="202"/>
      <c r="FS153" s="202"/>
      <c r="FT153" s="202"/>
      <c r="FU153" s="202"/>
      <c r="FV153" s="202"/>
      <c r="FW153" s="202"/>
      <c r="FX153" s="202"/>
      <c r="FY153" s="202"/>
      <c r="FZ153" s="202"/>
      <c r="GA153" s="202"/>
      <c r="GB153" s="202"/>
      <c r="GC153" s="202"/>
      <c r="GD153" s="202"/>
      <c r="GE153" s="202"/>
      <c r="GF153" s="202"/>
      <c r="GG153" s="202"/>
      <c r="GH153" s="202"/>
      <c r="GI153" s="202"/>
      <c r="GJ153" s="202"/>
      <c r="GK153" s="202"/>
      <c r="GL153" s="202"/>
      <c r="GM153" s="202"/>
      <c r="GN153" s="202"/>
      <c r="GO153" s="202"/>
      <c r="GP153" s="202"/>
      <c r="GQ153" s="202"/>
      <c r="GR153" s="202"/>
      <c r="GS153" s="202"/>
      <c r="GT153" s="202"/>
      <c r="GU153" s="202"/>
      <c r="GV153" s="202"/>
      <c r="GW153" s="202"/>
      <c r="GX153" s="202"/>
      <c r="GY153" s="202"/>
      <c r="GZ153" s="202"/>
      <c r="HA153" s="202"/>
      <c r="HB153" s="202"/>
      <c r="HC153" s="202"/>
      <c r="HD153" s="202"/>
      <c r="HE153" s="202"/>
      <c r="HF153" s="202"/>
      <c r="HG153" s="202"/>
      <c r="HH153" s="202"/>
      <c r="HI153" s="202"/>
      <c r="HJ153" s="202"/>
      <c r="HK153" s="202"/>
      <c r="HL153" s="202"/>
      <c r="HM153" s="202"/>
      <c r="HN153" s="202"/>
      <c r="HO153" s="202"/>
      <c r="HP153" s="202"/>
      <c r="HQ153" s="202"/>
      <c r="HR153" s="202"/>
      <c r="HS153" s="202"/>
      <c r="HT153" s="202"/>
      <c r="HU153" s="202"/>
      <c r="HV153" s="202"/>
      <c r="HW153" s="202"/>
      <c r="HX153" s="202"/>
      <c r="HY153" s="202"/>
      <c r="HZ153" s="202"/>
      <c r="IA153" s="202"/>
      <c r="IB153" s="202"/>
      <c r="IC153" s="202"/>
      <c r="ID153" s="202"/>
      <c r="IE153" s="202"/>
      <c r="IF153" s="202"/>
      <c r="IG153" s="202"/>
      <c r="IH153" s="202"/>
      <c r="II153" s="202"/>
      <c r="IJ153" s="202"/>
      <c r="IK153" s="202"/>
      <c r="IL153" s="202"/>
      <c r="IM153" s="202"/>
      <c r="IN153" s="202"/>
      <c r="IO153" s="202"/>
      <c r="IP153" s="202"/>
      <c r="IQ153" s="202"/>
      <c r="IR153" s="202"/>
      <c r="IS153" s="202"/>
      <c r="IT153" s="202"/>
      <c r="IU153" s="202"/>
      <c r="IV153" s="202"/>
      <c r="IW153" s="202"/>
      <c r="IX153" s="202"/>
      <c r="IY153" s="202"/>
      <c r="IZ153" s="202"/>
      <c r="JA153" s="202"/>
      <c r="JB153" s="202"/>
      <c r="JC153" s="202"/>
      <c r="JD153" s="202"/>
      <c r="JE153" s="202"/>
      <c r="JF153" s="202"/>
      <c r="JG153" s="202"/>
      <c r="JH153" s="202"/>
      <c r="JI153" s="202"/>
      <c r="JJ153" s="202"/>
      <c r="JK153" s="202"/>
      <c r="JL153" s="202"/>
      <c r="JM153" s="202"/>
      <c r="JN153" s="202"/>
      <c r="JO153" s="202"/>
      <c r="JP153" s="202"/>
      <c r="JQ153" s="202"/>
      <c r="JR153" s="202"/>
      <c r="JS153" s="202"/>
      <c r="JT153" s="202"/>
      <c r="JU153" s="202"/>
      <c r="JV153" s="202"/>
      <c r="JW153" s="202"/>
      <c r="JX153" s="202"/>
      <c r="JY153" s="202"/>
      <c r="JZ153" s="202"/>
      <c r="KA153" s="202"/>
      <c r="KB153" s="202"/>
      <c r="KC153" s="202"/>
      <c r="KD153" s="202"/>
      <c r="KE153" s="202"/>
      <c r="KF153" s="202"/>
      <c r="KG153" s="202"/>
      <c r="KH153" s="202"/>
      <c r="KI153" s="202"/>
      <c r="KJ153" s="202"/>
      <c r="KK153" s="202"/>
      <c r="KL153" s="202"/>
      <c r="KM153" s="202"/>
      <c r="KN153" s="202"/>
      <c r="KO153" s="202"/>
      <c r="KP153" s="202"/>
      <c r="KQ153" s="202"/>
      <c r="KR153" s="202"/>
      <c r="KS153" s="202"/>
      <c r="KT153" s="202"/>
      <c r="KU153" s="202"/>
      <c r="KV153" s="202"/>
      <c r="KW153" s="202"/>
      <c r="KX153" s="202"/>
      <c r="KY153" s="202"/>
      <c r="KZ153" s="202"/>
      <c r="LA153" s="202"/>
      <c r="LB153" s="202"/>
      <c r="LC153" s="202"/>
      <c r="LD153" s="202"/>
      <c r="LE153" s="202"/>
      <c r="LF153" s="202"/>
      <c r="LG153" s="202"/>
      <c r="LH153" s="202"/>
      <c r="LI153" s="202"/>
      <c r="LJ153" s="202"/>
      <c r="LK153" s="202"/>
      <c r="LL153" s="202"/>
      <c r="LM153" s="202"/>
      <c r="LN153" s="202"/>
      <c r="LO153" s="202"/>
      <c r="LP153" s="202"/>
      <c r="LQ153" s="202"/>
      <c r="LR153" s="202"/>
      <c r="LS153" s="202"/>
      <c r="LT153" s="202"/>
      <c r="LU153" s="202"/>
      <c r="LV153" s="202"/>
      <c r="LW153" s="202"/>
      <c r="LX153" s="202"/>
      <c r="LY153" s="202"/>
      <c r="LZ153" s="202"/>
      <c r="MA153" s="202"/>
      <c r="MB153" s="202"/>
      <c r="MC153" s="202"/>
      <c r="MD153" s="202"/>
      <c r="ME153" s="202"/>
      <c r="MF153" s="202"/>
      <c r="MG153" s="202"/>
      <c r="MH153" s="202"/>
      <c r="MI153" s="202"/>
      <c r="MJ153" s="202"/>
      <c r="MK153" s="202"/>
      <c r="ML153" s="202"/>
      <c r="MM153" s="202"/>
      <c r="MN153" s="202"/>
      <c r="MO153" s="202"/>
      <c r="MP153" s="202"/>
      <c r="MQ153" s="202"/>
      <c r="MR153" s="202"/>
      <c r="MS153" s="202"/>
      <c r="MT153" s="202"/>
      <c r="MU153" s="202"/>
      <c r="MV153" s="202"/>
      <c r="MW153" s="202"/>
      <c r="MX153" s="202"/>
      <c r="MY153" s="202"/>
      <c r="MZ153" s="202"/>
      <c r="NA153" s="202"/>
      <c r="NB153" s="202"/>
      <c r="NC153" s="202"/>
      <c r="ND153" s="202"/>
      <c r="NE153" s="202"/>
      <c r="NF153" s="202"/>
      <c r="NG153" s="202"/>
      <c r="NH153" s="202"/>
      <c r="NI153" s="202"/>
      <c r="NJ153" s="202"/>
      <c r="NK153" s="202"/>
      <c r="NL153" s="202"/>
      <c r="NM153" s="202"/>
      <c r="NN153" s="202"/>
      <c r="NO153" s="202"/>
      <c r="NP153" s="202"/>
      <c r="NQ153" s="202"/>
      <c r="NR153" s="202"/>
      <c r="NS153" s="202"/>
      <c r="NT153" s="202"/>
      <c r="NU153" s="202"/>
      <c r="NV153" s="202"/>
      <c r="NW153" s="202"/>
      <c r="NX153" s="202"/>
      <c r="NY153" s="202"/>
      <c r="NZ153" s="202"/>
      <c r="OA153" s="202"/>
      <c r="OB153" s="202"/>
      <c r="OC153" s="202"/>
      <c r="OD153" s="202"/>
      <c r="OE153" s="202"/>
      <c r="OF153" s="202"/>
      <c r="OG153" s="202"/>
      <c r="OH153" s="202"/>
      <c r="OI153" s="202"/>
      <c r="OJ153" s="202"/>
      <c r="OK153" s="202"/>
      <c r="OL153" s="202"/>
      <c r="OM153" s="202"/>
      <c r="ON153" s="202"/>
      <c r="OO153" s="202"/>
      <c r="OP153" s="202"/>
      <c r="OQ153" s="202"/>
      <c r="OR153" s="202"/>
      <c r="OS153" s="202"/>
      <c r="OT153" s="202"/>
      <c r="OU153" s="202"/>
      <c r="OV153" s="202"/>
      <c r="OW153" s="202"/>
      <c r="OX153" s="202"/>
      <c r="OY153" s="202"/>
      <c r="OZ153" s="202"/>
      <c r="PA153" s="202"/>
      <c r="PB153" s="202"/>
      <c r="PC153" s="202"/>
      <c r="PD153" s="202"/>
      <c r="PE153" s="202"/>
      <c r="PF153" s="202"/>
      <c r="PG153" s="202"/>
      <c r="PH153" s="202"/>
      <c r="PI153" s="202"/>
      <c r="PJ153" s="202"/>
      <c r="PK153" s="202"/>
      <c r="PL153" s="202"/>
      <c r="PM153" s="202"/>
      <c r="PN153" s="202"/>
      <c r="PO153" s="202"/>
      <c r="PP153" s="202"/>
      <c r="PQ153" s="202"/>
      <c r="PR153" s="202"/>
      <c r="PS153" s="202"/>
      <c r="PT153" s="202"/>
      <c r="PU153" s="202"/>
      <c r="PV153" s="202"/>
      <c r="PW153" s="202"/>
      <c r="PX153" s="202"/>
      <c r="PY153" s="202"/>
      <c r="PZ153" s="202"/>
      <c r="QA153" s="202"/>
      <c r="QB153" s="202"/>
      <c r="QC153" s="202"/>
      <c r="QD153" s="202"/>
      <c r="QE153" s="202"/>
      <c r="QF153" s="202"/>
      <c r="QG153" s="202"/>
      <c r="QH153" s="202"/>
      <c r="QI153" s="202"/>
      <c r="QJ153" s="202"/>
      <c r="QK153" s="202"/>
      <c r="QL153" s="202"/>
      <c r="QM153" s="202"/>
      <c r="QN153" s="202"/>
      <c r="QO153" s="202"/>
      <c r="QP153" s="202"/>
      <c r="QQ153" s="202"/>
      <c r="QR153" s="202"/>
      <c r="QS153" s="202"/>
      <c r="QT153" s="202"/>
      <c r="QU153" s="202"/>
      <c r="QV153" s="202"/>
      <c r="QW153" s="202"/>
      <c r="QX153" s="202"/>
      <c r="QY153" s="202"/>
      <c r="QZ153" s="202"/>
      <c r="RA153" s="202"/>
      <c r="RB153" s="202"/>
      <c r="RC153" s="202"/>
      <c r="RD153" s="202"/>
      <c r="RE153" s="202"/>
      <c r="RF153" s="202"/>
      <c r="RG153" s="202"/>
      <c r="RH153" s="202"/>
      <c r="RI153" s="202"/>
      <c r="RJ153" s="202"/>
      <c r="RK153" s="202"/>
      <c r="RL153" s="202"/>
      <c r="RM153" s="202"/>
      <c r="RN153" s="202"/>
      <c r="RO153" s="202"/>
      <c r="RP153" s="202"/>
      <c r="RQ153" s="202"/>
      <c r="RR153" s="202"/>
      <c r="RS153" s="202"/>
      <c r="RT153" s="202"/>
      <c r="RU153" s="202"/>
      <c r="RV153" s="202"/>
      <c r="RW153" s="202"/>
      <c r="RX153" s="202"/>
      <c r="RY153" s="202"/>
      <c r="RZ153" s="202"/>
      <c r="SA153" s="202"/>
      <c r="SB153" s="202"/>
      <c r="SC153" s="202"/>
      <c r="SD153" s="202"/>
      <c r="SE153" s="202"/>
      <c r="SF153" s="202"/>
      <c r="SG153" s="202"/>
      <c r="SH153" s="202"/>
      <c r="SI153" s="202"/>
      <c r="SJ153" s="202"/>
      <c r="SK153" s="202"/>
      <c r="SL153" s="202"/>
      <c r="SM153" s="202"/>
      <c r="SN153" s="202"/>
      <c r="SO153" s="202"/>
      <c r="SP153" s="202"/>
      <c r="SQ153" s="202"/>
      <c r="SR153" s="202"/>
      <c r="SS153" s="202"/>
      <c r="ST153" s="202"/>
      <c r="SU153" s="202"/>
      <c r="SV153" s="202"/>
      <c r="SW153" s="202"/>
      <c r="SX153" s="202"/>
      <c r="SY153" s="202"/>
      <c r="SZ153" s="202"/>
      <c r="TA153" s="202"/>
      <c r="TB153" s="202"/>
      <c r="TC153" s="202"/>
      <c r="TD153" s="202"/>
      <c r="TE153" s="202"/>
      <c r="TF153" s="202"/>
      <c r="TG153" s="202"/>
      <c r="TH153" s="202"/>
      <c r="TI153" s="202"/>
      <c r="TJ153" s="202"/>
      <c r="TK153" s="202"/>
      <c r="TL153" s="202"/>
      <c r="TM153" s="202"/>
      <c r="TN153" s="202"/>
      <c r="TO153" s="202"/>
      <c r="TP153" s="202"/>
      <c r="TQ153" s="202"/>
      <c r="TR153" s="202"/>
      <c r="TS153" s="202"/>
      <c r="TT153" s="202"/>
      <c r="TU153" s="202"/>
      <c r="TV153" s="202"/>
      <c r="TW153" s="202"/>
      <c r="TX153" s="202"/>
      <c r="TY153" s="202"/>
      <c r="TZ153" s="202"/>
      <c r="UA153" s="202"/>
      <c r="UB153" s="202"/>
      <c r="UC153" s="202"/>
      <c r="UD153" s="202"/>
      <c r="UE153" s="202"/>
      <c r="UF153" s="202"/>
      <c r="UG153" s="202"/>
      <c r="UH153" s="202"/>
      <c r="UI153" s="202"/>
      <c r="UJ153" s="202"/>
      <c r="UK153" s="202"/>
      <c r="UL153" s="202"/>
      <c r="UM153" s="202"/>
      <c r="UN153" s="202"/>
      <c r="UO153" s="202"/>
      <c r="UP153" s="202"/>
      <c r="UQ153" s="202"/>
      <c r="UR153" s="202"/>
      <c r="US153" s="202"/>
      <c r="UT153" s="202"/>
      <c r="UU153" s="202"/>
      <c r="UV153" s="202"/>
      <c r="UW153" s="202"/>
      <c r="UX153" s="202"/>
      <c r="UY153" s="202"/>
      <c r="UZ153" s="202"/>
      <c r="VA153" s="202"/>
      <c r="VB153" s="202"/>
      <c r="VC153" s="202"/>
      <c r="VD153" s="202"/>
      <c r="VE153" s="202"/>
      <c r="VF153" s="202"/>
      <c r="VG153" s="202"/>
      <c r="VH153" s="202"/>
      <c r="VI153" s="202"/>
      <c r="VJ153" s="202"/>
      <c r="VK153" s="202"/>
      <c r="VL153" s="202"/>
      <c r="VM153" s="202"/>
      <c r="VN153" s="202"/>
      <c r="VO153" s="202"/>
      <c r="VP153" s="202"/>
      <c r="VQ153" s="202"/>
      <c r="VR153" s="202"/>
      <c r="VS153" s="202"/>
      <c r="VT153" s="202"/>
      <c r="VU153" s="202"/>
      <c r="VV153" s="202"/>
      <c r="VW153" s="202"/>
      <c r="VX153" s="202"/>
      <c r="VY153" s="202"/>
      <c r="VZ153" s="202"/>
      <c r="WA153" s="202"/>
      <c r="WB153" s="202"/>
      <c r="WC153" s="202"/>
      <c r="WD153" s="202"/>
      <c r="WE153" s="202"/>
      <c r="WF153" s="202"/>
      <c r="WG153" s="202"/>
      <c r="WH153" s="202"/>
      <c r="WI153" s="202"/>
      <c r="WJ153" s="202"/>
      <c r="WK153" s="202"/>
      <c r="WL153" s="202"/>
      <c r="WM153" s="202"/>
      <c r="WN153" s="202"/>
      <c r="WO153" s="202"/>
      <c r="WP153" s="202"/>
      <c r="WQ153" s="202"/>
      <c r="WR153" s="202"/>
      <c r="WS153" s="202"/>
      <c r="WT153" s="202"/>
      <c r="WU153" s="202"/>
      <c r="WV153" s="202"/>
      <c r="WW153" s="202"/>
      <c r="WX153" s="202"/>
      <c r="WY153" s="202"/>
      <c r="WZ153" s="202"/>
      <c r="XA153" s="202"/>
      <c r="XB153" s="202"/>
      <c r="XC153" s="202"/>
      <c r="XD153" s="202"/>
      <c r="XE153" s="202"/>
      <c r="XF153" s="202"/>
      <c r="XG153" s="202"/>
      <c r="XH153" s="202"/>
      <c r="XI153" s="202"/>
      <c r="XJ153" s="202"/>
      <c r="XK153" s="202"/>
      <c r="XL153" s="202"/>
      <c r="XM153" s="202"/>
      <c r="XN153" s="202"/>
      <c r="XO153" s="202"/>
      <c r="XP153" s="202"/>
      <c r="XQ153" s="202"/>
      <c r="XR153" s="202"/>
      <c r="XS153" s="202"/>
      <c r="XT153" s="202"/>
      <c r="XU153" s="202"/>
      <c r="XV153" s="202"/>
      <c r="XW153" s="202"/>
      <c r="XX153" s="202"/>
      <c r="XY153" s="202"/>
      <c r="XZ153" s="202"/>
      <c r="YA153" s="202"/>
      <c r="YB153" s="202"/>
      <c r="YC153" s="202"/>
      <c r="YD153" s="202"/>
      <c r="YE153" s="202"/>
      <c r="YF153" s="202"/>
      <c r="YG153" s="202"/>
      <c r="YH153" s="202"/>
      <c r="YI153" s="202"/>
      <c r="YJ153" s="202"/>
      <c r="YK153" s="202"/>
      <c r="YL153" s="202"/>
      <c r="YM153" s="202"/>
      <c r="YN153" s="202"/>
      <c r="YO153" s="202"/>
      <c r="YP153" s="202"/>
      <c r="YQ153" s="202"/>
      <c r="YR153" s="202"/>
      <c r="YS153" s="202"/>
      <c r="YT153" s="202"/>
      <c r="YU153" s="202"/>
      <c r="YV153" s="202"/>
      <c r="YW153" s="202"/>
      <c r="YX153" s="202"/>
      <c r="YY153" s="202"/>
      <c r="YZ153" s="202"/>
      <c r="ZA153" s="202"/>
      <c r="ZB153" s="202"/>
      <c r="ZC153" s="202"/>
      <c r="ZD153" s="202"/>
      <c r="ZE153" s="202"/>
      <c r="ZF153" s="202"/>
      <c r="ZG153" s="202"/>
      <c r="ZH153" s="202"/>
      <c r="ZI153" s="202"/>
      <c r="ZJ153" s="202"/>
      <c r="ZK153" s="202"/>
      <c r="ZL153" s="202"/>
      <c r="ZM153" s="202"/>
      <c r="ZN153" s="202"/>
      <c r="ZO153" s="202"/>
      <c r="ZP153" s="202"/>
      <c r="ZQ153" s="202"/>
      <c r="ZR153" s="202"/>
      <c r="ZS153" s="202"/>
      <c r="ZT153" s="202"/>
      <c r="ZU153" s="202"/>
      <c r="ZV153" s="202"/>
      <c r="ZW153" s="202"/>
      <c r="ZX153" s="202"/>
      <c r="ZY153" s="202"/>
      <c r="ZZ153" s="202"/>
      <c r="AAA153" s="202"/>
      <c r="AAB153" s="202"/>
      <c r="AAC153" s="202"/>
      <c r="AAD153" s="202"/>
      <c r="AAE153" s="202"/>
      <c r="AAF153" s="202"/>
      <c r="AAG153" s="202"/>
      <c r="AAH153" s="202"/>
      <c r="AAI153" s="202"/>
      <c r="AAJ153" s="202"/>
      <c r="AAK153" s="202"/>
      <c r="AAL153" s="202"/>
      <c r="AAM153" s="202"/>
      <c r="AAN153" s="202"/>
      <c r="AAO153" s="202"/>
      <c r="AAP153" s="202"/>
      <c r="AAQ153" s="202"/>
      <c r="AAR153" s="202"/>
      <c r="AAS153" s="202"/>
      <c r="AAT153" s="202"/>
      <c r="AAU153" s="202"/>
      <c r="AAV153" s="202"/>
      <c r="AAW153" s="202"/>
      <c r="AAX153" s="202"/>
      <c r="AAY153" s="202"/>
      <c r="AAZ153" s="202"/>
      <c r="ABA153" s="202"/>
      <c r="ABB153" s="202"/>
      <c r="ABC153" s="202"/>
      <c r="ABD153" s="202"/>
      <c r="ABE153" s="202"/>
      <c r="ABF153" s="202"/>
      <c r="ABG153" s="202"/>
      <c r="ABH153" s="202"/>
      <c r="ABI153" s="202"/>
      <c r="ABJ153" s="202"/>
      <c r="ABK153" s="202"/>
      <c r="ABL153" s="202"/>
      <c r="ABM153" s="202"/>
      <c r="ABN153" s="202"/>
      <c r="ABO153" s="202"/>
      <c r="ABP153" s="202"/>
      <c r="ABQ153" s="202"/>
      <c r="ABR153" s="202"/>
      <c r="ABS153" s="202"/>
      <c r="ABT153" s="202"/>
      <c r="ABU153" s="202"/>
      <c r="ABV153" s="202"/>
      <c r="ABW153" s="202"/>
      <c r="ABX153" s="202"/>
      <c r="ABY153" s="202"/>
      <c r="ABZ153" s="202"/>
      <c r="ACA153" s="202"/>
      <c r="ACB153" s="202"/>
      <c r="ACC153" s="202"/>
      <c r="ACD153" s="202"/>
      <c r="ACE153" s="202"/>
      <c r="ACF153" s="202"/>
      <c r="ACG153" s="202"/>
      <c r="ACH153" s="202"/>
      <c r="ACI153" s="202"/>
      <c r="ACJ153" s="202"/>
      <c r="ACK153" s="202"/>
      <c r="ACL153" s="202"/>
      <c r="ACM153" s="202"/>
      <c r="ACN153" s="202"/>
      <c r="ACO153" s="202"/>
      <c r="ACP153" s="202"/>
      <c r="ACQ153" s="202"/>
      <c r="ACR153" s="202"/>
      <c r="ACS153" s="202"/>
      <c r="ACT153" s="202"/>
      <c r="ACU153" s="202"/>
      <c r="ACV153" s="202"/>
      <c r="ACW153" s="202"/>
      <c r="ACX153" s="202"/>
      <c r="ACY153" s="202"/>
      <c r="ACZ153" s="202"/>
      <c r="ADA153" s="202"/>
      <c r="ADB153" s="202"/>
      <c r="ADC153" s="202"/>
      <c r="ADD153" s="202"/>
      <c r="ADE153" s="202"/>
      <c r="ADF153" s="202"/>
      <c r="ADG153" s="202"/>
      <c r="ADH153" s="202"/>
      <c r="ADI153" s="202"/>
      <c r="ADJ153" s="202"/>
      <c r="ADK153" s="202"/>
      <c r="ADL153" s="202"/>
      <c r="ADM153" s="202"/>
      <c r="ADN153" s="202"/>
      <c r="ADO153" s="202"/>
      <c r="ADP153" s="202"/>
      <c r="ADQ153" s="202"/>
      <c r="ADR153" s="202"/>
      <c r="ADS153" s="202"/>
      <c r="ADT153" s="202"/>
      <c r="ADU153" s="202"/>
      <c r="ADV153" s="202"/>
      <c r="ADW153" s="202"/>
      <c r="ADX153" s="202"/>
      <c r="ADY153" s="202"/>
      <c r="ADZ153" s="202"/>
      <c r="AEA153" s="202"/>
      <c r="AEB153" s="202"/>
      <c r="AEC153" s="202"/>
      <c r="AED153" s="202"/>
      <c r="AEE153" s="202"/>
      <c r="AEF153" s="202"/>
      <c r="AEG153" s="202"/>
      <c r="AEH153" s="202"/>
      <c r="AEI153" s="202"/>
      <c r="AEJ153" s="202"/>
      <c r="AEK153" s="202"/>
      <c r="AEL153" s="202"/>
      <c r="AEM153" s="202"/>
      <c r="AEN153" s="202"/>
      <c r="AEO153" s="202"/>
      <c r="AEP153" s="202"/>
      <c r="AEQ153" s="202"/>
      <c r="AER153" s="202"/>
      <c r="AES153" s="202"/>
      <c r="AET153" s="202"/>
      <c r="AEU153" s="202"/>
      <c r="AEV153" s="202"/>
      <c r="AEW153" s="202"/>
      <c r="AEX153" s="202"/>
      <c r="AEY153" s="202"/>
      <c r="AEZ153" s="202"/>
      <c r="AFA153" s="202"/>
      <c r="AFB153" s="202"/>
      <c r="AFC153" s="202"/>
      <c r="AFD153" s="202"/>
      <c r="AFE153" s="202"/>
      <c r="AFF153" s="202"/>
      <c r="AFG153" s="202"/>
      <c r="AFH153" s="202"/>
      <c r="AFI153" s="202"/>
      <c r="AFJ153" s="202"/>
      <c r="AFK153" s="202"/>
      <c r="AFL153" s="202"/>
      <c r="AFM153" s="202"/>
      <c r="AFN153" s="202"/>
      <c r="AFO153" s="202"/>
      <c r="AFP153" s="202"/>
      <c r="AFQ153" s="202"/>
      <c r="AFR153" s="202"/>
      <c r="AFS153" s="202"/>
      <c r="AFT153" s="202"/>
      <c r="AFU153" s="202"/>
      <c r="AFV153" s="202"/>
      <c r="AFW153" s="202"/>
      <c r="AFX153" s="202"/>
      <c r="AFY153" s="202"/>
      <c r="AFZ153" s="202"/>
      <c r="AGA153" s="202"/>
      <c r="AGB153" s="202"/>
      <c r="AGC153" s="202"/>
      <c r="AGD153" s="202"/>
      <c r="AGE153" s="202"/>
      <c r="AGF153" s="202"/>
      <c r="AGG153" s="202"/>
      <c r="AGH153" s="202"/>
      <c r="AGI153" s="202"/>
      <c r="AGJ153" s="202"/>
      <c r="AGK153" s="202"/>
      <c r="AGL153" s="202"/>
      <c r="AGM153" s="202"/>
      <c r="AGN153" s="202"/>
      <c r="AGO153" s="202"/>
      <c r="AGP153" s="202"/>
      <c r="AGQ153" s="202"/>
      <c r="AGR153" s="202"/>
      <c r="AGS153" s="202"/>
      <c r="AGT153" s="202"/>
      <c r="AGU153" s="202"/>
      <c r="AGV153" s="202"/>
      <c r="AGW153" s="202"/>
      <c r="AGX153" s="202"/>
      <c r="AGY153" s="202"/>
      <c r="AGZ153" s="202"/>
      <c r="AHA153" s="202"/>
      <c r="AHB153" s="202"/>
      <c r="AHC153" s="202"/>
      <c r="AHD153" s="202"/>
      <c r="AHE153" s="202"/>
      <c r="AHF153" s="202"/>
      <c r="AHG153" s="202"/>
      <c r="AHH153" s="202"/>
      <c r="AHI153" s="202"/>
      <c r="AHJ153" s="202"/>
      <c r="AHK153" s="202"/>
      <c r="AHL153" s="202"/>
      <c r="AHM153" s="202"/>
      <c r="AHN153" s="202"/>
      <c r="AHO153" s="202"/>
      <c r="AHP153" s="202"/>
      <c r="AHQ153" s="202"/>
      <c r="AHR153" s="202"/>
      <c r="AHS153" s="202"/>
      <c r="AHT153" s="202"/>
      <c r="AHU153" s="202"/>
      <c r="AHV153" s="202"/>
      <c r="AHW153" s="202"/>
      <c r="AHX153" s="202"/>
      <c r="AHY153" s="202"/>
      <c r="AHZ153" s="202"/>
      <c r="AIA153" s="202"/>
      <c r="AIB153" s="202"/>
      <c r="AIC153" s="202"/>
      <c r="AID153" s="202"/>
      <c r="AIE153" s="202"/>
      <c r="AIF153" s="202"/>
      <c r="AIG153" s="202"/>
      <c r="AIH153" s="202"/>
      <c r="AII153" s="202"/>
      <c r="AIJ153" s="202"/>
      <c r="AIK153" s="202"/>
      <c r="AIL153" s="202"/>
      <c r="AIM153" s="202"/>
      <c r="AIN153" s="202"/>
      <c r="AIO153" s="202"/>
      <c r="AIP153" s="202"/>
      <c r="AIQ153" s="202"/>
      <c r="AIR153" s="202"/>
      <c r="AIS153" s="202"/>
      <c r="AIT153" s="202"/>
      <c r="AIU153" s="202"/>
      <c r="AIV153" s="202"/>
      <c r="AIW153" s="202"/>
      <c r="AIX153" s="202"/>
      <c r="AIY153" s="202"/>
      <c r="AIZ153" s="202"/>
      <c r="AJA153" s="202"/>
      <c r="AJB153" s="202"/>
      <c r="AJC153" s="202"/>
      <c r="AJD153" s="202"/>
      <c r="AJE153" s="202"/>
      <c r="AJF153" s="202"/>
      <c r="AJG153" s="202"/>
      <c r="AJH153" s="202"/>
      <c r="AJI153" s="202"/>
      <c r="AJJ153" s="202"/>
      <c r="AJK153" s="202"/>
      <c r="AJL153" s="202"/>
      <c r="AJM153" s="202"/>
      <c r="AJN153" s="202"/>
      <c r="AJO153" s="202"/>
      <c r="AJP153" s="202"/>
      <c r="AJQ153" s="202"/>
      <c r="AJR153" s="202"/>
      <c r="AJS153" s="202"/>
      <c r="AJT153" s="202"/>
      <c r="AJU153" s="202"/>
      <c r="AJV153" s="202"/>
      <c r="AJW153" s="202"/>
      <c r="AJX153" s="202"/>
      <c r="AJY153" s="202"/>
      <c r="AJZ153" s="202"/>
      <c r="AKA153" s="202"/>
      <c r="AKB153" s="202"/>
    </row>
    <row r="154" spans="1:964" s="99" customFormat="1" ht="13.5">
      <c r="A154" s="361"/>
      <c r="B154" s="141" t="s">
        <v>15</v>
      </c>
      <c r="C154" s="243">
        <v>1778317</v>
      </c>
      <c r="D154" s="320">
        <f t="shared" ref="D154:D160" si="42">C154/C142-1</f>
        <v>0.29468581800020521</v>
      </c>
      <c r="E154" s="110"/>
      <c r="F154" s="343">
        <v>30789</v>
      </c>
      <c r="G154" s="47">
        <f t="shared" si="37"/>
        <v>6.4516129032258007E-2</v>
      </c>
      <c r="H154" s="50">
        <v>24630</v>
      </c>
      <c r="I154" s="49">
        <f t="shared" si="25"/>
        <v>-5.2983697323900292E-2</v>
      </c>
      <c r="J154" s="394"/>
      <c r="K154" s="461"/>
      <c r="L154" s="50">
        <v>12296</v>
      </c>
      <c r="M154" s="47">
        <f t="shared" si="26"/>
        <v>2.4239900041649332E-2</v>
      </c>
      <c r="N154" s="454"/>
      <c r="O154" s="434"/>
      <c r="P154" s="50">
        <v>6088</v>
      </c>
      <c r="Q154" s="47">
        <f t="shared" si="27"/>
        <v>0.3103745157124409</v>
      </c>
      <c r="R154" s="448"/>
      <c r="S154" s="434"/>
      <c r="T154" s="392"/>
      <c r="U154" s="434"/>
      <c r="V154" s="156">
        <v>411</v>
      </c>
      <c r="W154" s="47">
        <f t="shared" si="36"/>
        <v>-0.44233378561736769</v>
      </c>
      <c r="X154" s="50">
        <v>335</v>
      </c>
      <c r="Y154" s="47">
        <f t="shared" si="40"/>
        <v>0.78191489361702127</v>
      </c>
      <c r="Z154" s="50"/>
      <c r="AA154" s="47"/>
      <c r="AB154" s="50">
        <v>38</v>
      </c>
      <c r="AC154" s="47">
        <f t="shared" si="41"/>
        <v>1</v>
      </c>
      <c r="AD154" s="156"/>
      <c r="AE154" s="47"/>
      <c r="AF154" s="50"/>
      <c r="AG154" s="47"/>
      <c r="AL154" s="202"/>
      <c r="AM154" s="202"/>
      <c r="AN154" s="202"/>
      <c r="AO154" s="202"/>
      <c r="AP154" s="202"/>
      <c r="AQ154" s="202"/>
      <c r="AR154" s="202"/>
      <c r="AS154" s="202"/>
      <c r="AT154" s="202"/>
      <c r="AU154" s="202"/>
      <c r="AV154" s="202"/>
      <c r="AW154" s="202"/>
      <c r="AX154" s="202"/>
      <c r="AY154" s="202"/>
      <c r="AZ154" s="202"/>
      <c r="BA154" s="202"/>
      <c r="BB154" s="202"/>
      <c r="BC154" s="202"/>
      <c r="BD154" s="202"/>
      <c r="BE154" s="202"/>
      <c r="BF154" s="202"/>
      <c r="BG154" s="202"/>
      <c r="BH154" s="202"/>
      <c r="BI154" s="202"/>
      <c r="BJ154" s="202"/>
      <c r="BK154" s="202"/>
      <c r="BL154" s="202"/>
      <c r="BM154" s="202"/>
      <c r="BN154" s="202"/>
      <c r="BO154" s="207"/>
      <c r="BP154" s="202"/>
      <c r="BQ154" s="202"/>
      <c r="BR154" s="202"/>
      <c r="BS154" s="202"/>
      <c r="BT154" s="202"/>
      <c r="BU154" s="202"/>
      <c r="BV154" s="202"/>
      <c r="BW154" s="202"/>
      <c r="BX154" s="202"/>
      <c r="BY154" s="202"/>
      <c r="BZ154" s="202"/>
      <c r="CA154" s="202"/>
      <c r="CB154" s="202"/>
      <c r="CC154" s="202"/>
      <c r="CD154" s="202"/>
      <c r="CE154" s="202"/>
      <c r="CF154" s="202"/>
      <c r="CG154" s="202"/>
      <c r="CH154" s="202"/>
      <c r="CI154" s="202"/>
      <c r="CJ154" s="202"/>
      <c r="CK154" s="202"/>
      <c r="CL154" s="202"/>
      <c r="CM154" s="202"/>
      <c r="CN154" s="202"/>
      <c r="CO154" s="202"/>
      <c r="CP154" s="202"/>
      <c r="CQ154" s="202"/>
      <c r="CR154" s="202"/>
      <c r="CS154" s="202"/>
      <c r="CT154" s="202"/>
      <c r="CU154" s="202"/>
      <c r="CV154" s="202"/>
      <c r="CW154" s="202"/>
      <c r="CX154" s="202"/>
      <c r="CY154" s="202"/>
      <c r="CZ154" s="202"/>
      <c r="DA154" s="202"/>
      <c r="DB154" s="202"/>
      <c r="DC154" s="202"/>
      <c r="DD154" s="202"/>
      <c r="DE154" s="202"/>
      <c r="DF154" s="202"/>
      <c r="DG154" s="202"/>
      <c r="DH154" s="202"/>
      <c r="DI154" s="202"/>
      <c r="DJ154" s="202"/>
      <c r="DK154" s="202"/>
      <c r="DL154" s="202"/>
      <c r="DM154" s="202"/>
      <c r="DN154" s="202"/>
      <c r="DO154" s="202"/>
      <c r="DP154" s="202"/>
      <c r="DQ154" s="202"/>
      <c r="DR154" s="202"/>
      <c r="DS154" s="202"/>
      <c r="DT154" s="202"/>
      <c r="DU154" s="202"/>
      <c r="DV154" s="202"/>
      <c r="DW154" s="202"/>
      <c r="DX154" s="202"/>
      <c r="DY154" s="202"/>
      <c r="DZ154" s="202"/>
      <c r="EA154" s="202"/>
      <c r="EB154" s="202"/>
      <c r="EC154" s="202"/>
      <c r="ED154" s="202"/>
      <c r="EE154" s="202"/>
      <c r="EF154" s="202"/>
      <c r="EG154" s="202"/>
      <c r="EH154" s="202"/>
      <c r="EI154" s="202"/>
      <c r="EJ154" s="202"/>
      <c r="EK154" s="202"/>
      <c r="EL154" s="202"/>
      <c r="EM154" s="202"/>
      <c r="EN154" s="202"/>
      <c r="EO154" s="202"/>
      <c r="EP154" s="202"/>
      <c r="EQ154" s="202"/>
      <c r="ER154" s="202"/>
      <c r="ES154" s="202"/>
      <c r="ET154" s="202"/>
      <c r="EU154" s="202"/>
      <c r="EV154" s="202"/>
      <c r="EW154" s="202"/>
      <c r="EX154" s="202"/>
      <c r="EY154" s="202"/>
      <c r="EZ154" s="202"/>
      <c r="FA154" s="202"/>
      <c r="FB154" s="202"/>
      <c r="FC154" s="202"/>
      <c r="FD154" s="202"/>
      <c r="FE154" s="202"/>
      <c r="FF154" s="202"/>
      <c r="FG154" s="202"/>
      <c r="FH154" s="202"/>
      <c r="FI154" s="202"/>
      <c r="FJ154" s="202"/>
      <c r="FK154" s="202"/>
      <c r="FL154" s="202"/>
      <c r="FM154" s="202"/>
      <c r="FN154" s="202"/>
      <c r="FO154" s="202"/>
      <c r="FP154" s="202"/>
      <c r="FQ154" s="202"/>
      <c r="FR154" s="202"/>
      <c r="FS154" s="202"/>
      <c r="FT154" s="202"/>
      <c r="FU154" s="202"/>
      <c r="FV154" s="202"/>
      <c r="FW154" s="202"/>
      <c r="FX154" s="202"/>
      <c r="FY154" s="202"/>
      <c r="FZ154" s="202"/>
      <c r="GA154" s="202"/>
      <c r="GB154" s="202"/>
      <c r="GC154" s="202"/>
      <c r="GD154" s="202"/>
      <c r="GE154" s="202"/>
      <c r="GF154" s="202"/>
      <c r="GG154" s="202"/>
      <c r="GH154" s="202"/>
      <c r="GI154" s="202"/>
      <c r="GJ154" s="202"/>
      <c r="GK154" s="202"/>
      <c r="GL154" s="202"/>
      <c r="GM154" s="202"/>
      <c r="GN154" s="202"/>
      <c r="GO154" s="202"/>
      <c r="GP154" s="202"/>
      <c r="GQ154" s="202"/>
      <c r="GR154" s="202"/>
      <c r="GS154" s="202"/>
      <c r="GT154" s="202"/>
      <c r="GU154" s="202"/>
      <c r="GV154" s="202"/>
      <c r="GW154" s="202"/>
      <c r="GX154" s="202"/>
      <c r="GY154" s="202"/>
      <c r="GZ154" s="202"/>
      <c r="HA154" s="202"/>
      <c r="HB154" s="202"/>
      <c r="HC154" s="202"/>
      <c r="HD154" s="202"/>
      <c r="HE154" s="202"/>
      <c r="HF154" s="202"/>
      <c r="HG154" s="202"/>
      <c r="HH154" s="202"/>
      <c r="HI154" s="202"/>
      <c r="HJ154" s="202"/>
      <c r="HK154" s="202"/>
      <c r="HL154" s="202"/>
      <c r="HM154" s="202"/>
      <c r="HN154" s="202"/>
      <c r="HO154" s="202"/>
      <c r="HP154" s="202"/>
      <c r="HQ154" s="202"/>
      <c r="HR154" s="202"/>
      <c r="HS154" s="202"/>
      <c r="HT154" s="202"/>
      <c r="HU154" s="202"/>
      <c r="HV154" s="202"/>
      <c r="HW154" s="202"/>
      <c r="HX154" s="202"/>
      <c r="HY154" s="202"/>
      <c r="HZ154" s="202"/>
      <c r="IA154" s="202"/>
      <c r="IB154" s="202"/>
      <c r="IC154" s="202"/>
      <c r="ID154" s="202"/>
      <c r="IE154" s="202"/>
      <c r="IF154" s="202"/>
      <c r="IG154" s="202"/>
      <c r="IH154" s="202"/>
      <c r="II154" s="202"/>
      <c r="IJ154" s="202"/>
      <c r="IK154" s="202"/>
      <c r="IL154" s="202"/>
      <c r="IM154" s="202"/>
      <c r="IN154" s="202"/>
      <c r="IO154" s="202"/>
      <c r="IP154" s="202"/>
      <c r="IQ154" s="202"/>
      <c r="IR154" s="202"/>
      <c r="IS154" s="202"/>
      <c r="IT154" s="202"/>
      <c r="IU154" s="202"/>
      <c r="IV154" s="202"/>
      <c r="IW154" s="202"/>
      <c r="IX154" s="202"/>
      <c r="IY154" s="202"/>
      <c r="IZ154" s="202"/>
      <c r="JA154" s="202"/>
      <c r="JB154" s="202"/>
      <c r="JC154" s="202"/>
      <c r="JD154" s="202"/>
      <c r="JE154" s="202"/>
      <c r="JF154" s="202"/>
      <c r="JG154" s="202"/>
      <c r="JH154" s="202"/>
      <c r="JI154" s="202"/>
      <c r="JJ154" s="202"/>
      <c r="JK154" s="202"/>
      <c r="JL154" s="202"/>
      <c r="JM154" s="202"/>
      <c r="JN154" s="202"/>
      <c r="JO154" s="202"/>
      <c r="JP154" s="202"/>
      <c r="JQ154" s="202"/>
      <c r="JR154" s="202"/>
      <c r="JS154" s="202"/>
      <c r="JT154" s="202"/>
      <c r="JU154" s="202"/>
      <c r="JV154" s="202"/>
      <c r="JW154" s="202"/>
      <c r="JX154" s="202"/>
      <c r="JY154" s="202"/>
      <c r="JZ154" s="202"/>
      <c r="KA154" s="202"/>
      <c r="KB154" s="202"/>
      <c r="KC154" s="202"/>
      <c r="KD154" s="202"/>
      <c r="KE154" s="202"/>
      <c r="KF154" s="202"/>
      <c r="KG154" s="202"/>
      <c r="KH154" s="202"/>
      <c r="KI154" s="202"/>
      <c r="KJ154" s="202"/>
      <c r="KK154" s="202"/>
      <c r="KL154" s="202"/>
      <c r="KM154" s="202"/>
      <c r="KN154" s="202"/>
      <c r="KO154" s="202"/>
      <c r="KP154" s="202"/>
      <c r="KQ154" s="202"/>
      <c r="KR154" s="202"/>
      <c r="KS154" s="202"/>
      <c r="KT154" s="202"/>
      <c r="KU154" s="202"/>
      <c r="KV154" s="202"/>
      <c r="KW154" s="202"/>
      <c r="KX154" s="202"/>
      <c r="KY154" s="202"/>
      <c r="KZ154" s="202"/>
      <c r="LA154" s="202"/>
      <c r="LB154" s="202"/>
      <c r="LC154" s="202"/>
      <c r="LD154" s="202"/>
      <c r="LE154" s="202"/>
      <c r="LF154" s="202"/>
      <c r="LG154" s="202"/>
      <c r="LH154" s="202"/>
      <c r="LI154" s="202"/>
      <c r="LJ154" s="202"/>
      <c r="LK154" s="202"/>
      <c r="LL154" s="202"/>
      <c r="LM154" s="202"/>
      <c r="LN154" s="202"/>
      <c r="LO154" s="202"/>
      <c r="LP154" s="202"/>
      <c r="LQ154" s="202"/>
      <c r="LR154" s="202"/>
      <c r="LS154" s="202"/>
      <c r="LT154" s="202"/>
      <c r="LU154" s="202"/>
      <c r="LV154" s="202"/>
      <c r="LW154" s="202"/>
      <c r="LX154" s="202"/>
      <c r="LY154" s="202"/>
      <c r="LZ154" s="202"/>
      <c r="MA154" s="202"/>
      <c r="MB154" s="202"/>
      <c r="MC154" s="202"/>
      <c r="MD154" s="202"/>
      <c r="ME154" s="202"/>
      <c r="MF154" s="202"/>
      <c r="MG154" s="202"/>
      <c r="MH154" s="202"/>
      <c r="MI154" s="202"/>
      <c r="MJ154" s="202"/>
      <c r="MK154" s="202"/>
      <c r="ML154" s="202"/>
      <c r="MM154" s="202"/>
      <c r="MN154" s="202"/>
      <c r="MO154" s="202"/>
      <c r="MP154" s="202"/>
      <c r="MQ154" s="202"/>
      <c r="MR154" s="202"/>
      <c r="MS154" s="202"/>
      <c r="MT154" s="202"/>
      <c r="MU154" s="202"/>
      <c r="MV154" s="202"/>
      <c r="MW154" s="202"/>
      <c r="MX154" s="202"/>
      <c r="MY154" s="202"/>
      <c r="MZ154" s="202"/>
      <c r="NA154" s="202"/>
      <c r="NB154" s="202"/>
      <c r="NC154" s="202"/>
      <c r="ND154" s="202"/>
      <c r="NE154" s="202"/>
      <c r="NF154" s="202"/>
      <c r="NG154" s="202"/>
      <c r="NH154" s="202"/>
      <c r="NI154" s="202"/>
      <c r="NJ154" s="202"/>
      <c r="NK154" s="202"/>
      <c r="NL154" s="202"/>
      <c r="NM154" s="202"/>
      <c r="NN154" s="202"/>
      <c r="NO154" s="202"/>
      <c r="NP154" s="202"/>
      <c r="NQ154" s="202"/>
      <c r="NR154" s="202"/>
      <c r="NS154" s="202"/>
      <c r="NT154" s="202"/>
      <c r="NU154" s="202"/>
      <c r="NV154" s="202"/>
      <c r="NW154" s="202"/>
      <c r="NX154" s="202"/>
      <c r="NY154" s="202"/>
      <c r="NZ154" s="202"/>
      <c r="OA154" s="202"/>
      <c r="OB154" s="202"/>
      <c r="OC154" s="202"/>
      <c r="OD154" s="202"/>
      <c r="OE154" s="202"/>
      <c r="OF154" s="202"/>
      <c r="OG154" s="202"/>
      <c r="OH154" s="202"/>
      <c r="OI154" s="202"/>
      <c r="OJ154" s="202"/>
      <c r="OK154" s="202"/>
      <c r="OL154" s="202"/>
      <c r="OM154" s="202"/>
      <c r="ON154" s="202"/>
      <c r="OO154" s="202"/>
      <c r="OP154" s="202"/>
      <c r="OQ154" s="202"/>
      <c r="OR154" s="202"/>
      <c r="OS154" s="202"/>
      <c r="OT154" s="202"/>
      <c r="OU154" s="202"/>
      <c r="OV154" s="202"/>
      <c r="OW154" s="202"/>
      <c r="OX154" s="202"/>
      <c r="OY154" s="202"/>
      <c r="OZ154" s="202"/>
      <c r="PA154" s="202"/>
      <c r="PB154" s="202"/>
      <c r="PC154" s="202"/>
      <c r="PD154" s="202"/>
      <c r="PE154" s="202"/>
      <c r="PF154" s="202"/>
      <c r="PG154" s="202"/>
      <c r="PH154" s="202"/>
      <c r="PI154" s="202"/>
      <c r="PJ154" s="202"/>
      <c r="PK154" s="202"/>
      <c r="PL154" s="202"/>
      <c r="PM154" s="202"/>
      <c r="PN154" s="202"/>
      <c r="PO154" s="202"/>
      <c r="PP154" s="202"/>
      <c r="PQ154" s="202"/>
      <c r="PR154" s="202"/>
      <c r="PS154" s="202"/>
      <c r="PT154" s="202"/>
      <c r="PU154" s="202"/>
      <c r="PV154" s="202"/>
      <c r="PW154" s="202"/>
      <c r="PX154" s="202"/>
      <c r="PY154" s="202"/>
      <c r="PZ154" s="202"/>
      <c r="QA154" s="202"/>
      <c r="QB154" s="202"/>
      <c r="QC154" s="202"/>
      <c r="QD154" s="202"/>
      <c r="QE154" s="202"/>
      <c r="QF154" s="202"/>
      <c r="QG154" s="202"/>
      <c r="QH154" s="202"/>
      <c r="QI154" s="202"/>
      <c r="QJ154" s="202"/>
      <c r="QK154" s="202"/>
      <c r="QL154" s="202"/>
      <c r="QM154" s="202"/>
      <c r="QN154" s="202"/>
      <c r="QO154" s="202"/>
      <c r="QP154" s="202"/>
      <c r="QQ154" s="202"/>
      <c r="QR154" s="202"/>
      <c r="QS154" s="202"/>
      <c r="QT154" s="202"/>
      <c r="QU154" s="202"/>
      <c r="QV154" s="202"/>
      <c r="QW154" s="202"/>
      <c r="QX154" s="202"/>
      <c r="QY154" s="202"/>
      <c r="QZ154" s="202"/>
      <c r="RA154" s="202"/>
      <c r="RB154" s="202"/>
      <c r="RC154" s="202"/>
      <c r="RD154" s="202"/>
      <c r="RE154" s="202"/>
      <c r="RF154" s="202"/>
      <c r="RG154" s="202"/>
      <c r="RH154" s="202"/>
      <c r="RI154" s="202"/>
      <c r="RJ154" s="202"/>
      <c r="RK154" s="202"/>
      <c r="RL154" s="202"/>
      <c r="RM154" s="202"/>
      <c r="RN154" s="202"/>
      <c r="RO154" s="202"/>
      <c r="RP154" s="202"/>
      <c r="RQ154" s="202"/>
      <c r="RR154" s="202"/>
      <c r="RS154" s="202"/>
      <c r="RT154" s="202"/>
      <c r="RU154" s="202"/>
      <c r="RV154" s="202"/>
      <c r="RW154" s="202"/>
      <c r="RX154" s="202"/>
      <c r="RY154" s="202"/>
      <c r="RZ154" s="202"/>
      <c r="SA154" s="202"/>
      <c r="SB154" s="202"/>
      <c r="SC154" s="202"/>
      <c r="SD154" s="202"/>
      <c r="SE154" s="202"/>
      <c r="SF154" s="202"/>
      <c r="SG154" s="202"/>
      <c r="SH154" s="202"/>
      <c r="SI154" s="202"/>
      <c r="SJ154" s="202"/>
      <c r="SK154" s="202"/>
      <c r="SL154" s="202"/>
      <c r="SM154" s="202"/>
      <c r="SN154" s="202"/>
      <c r="SO154" s="202"/>
      <c r="SP154" s="202"/>
      <c r="SQ154" s="202"/>
      <c r="SR154" s="202"/>
      <c r="SS154" s="202"/>
      <c r="ST154" s="202"/>
      <c r="SU154" s="202"/>
      <c r="SV154" s="202"/>
      <c r="SW154" s="202"/>
      <c r="SX154" s="202"/>
      <c r="SY154" s="202"/>
      <c r="SZ154" s="202"/>
      <c r="TA154" s="202"/>
      <c r="TB154" s="202"/>
      <c r="TC154" s="202"/>
      <c r="TD154" s="202"/>
      <c r="TE154" s="202"/>
      <c r="TF154" s="202"/>
      <c r="TG154" s="202"/>
      <c r="TH154" s="202"/>
      <c r="TI154" s="202"/>
      <c r="TJ154" s="202"/>
      <c r="TK154" s="202"/>
      <c r="TL154" s="202"/>
      <c r="TM154" s="202"/>
      <c r="TN154" s="202"/>
      <c r="TO154" s="202"/>
      <c r="TP154" s="202"/>
      <c r="TQ154" s="202"/>
      <c r="TR154" s="202"/>
      <c r="TS154" s="202"/>
      <c r="TT154" s="202"/>
      <c r="TU154" s="202"/>
      <c r="TV154" s="202"/>
      <c r="TW154" s="202"/>
      <c r="TX154" s="202"/>
      <c r="TY154" s="202"/>
      <c r="TZ154" s="202"/>
      <c r="UA154" s="202"/>
      <c r="UB154" s="202"/>
      <c r="UC154" s="202"/>
      <c r="UD154" s="202"/>
      <c r="UE154" s="202"/>
      <c r="UF154" s="202"/>
      <c r="UG154" s="202"/>
      <c r="UH154" s="202"/>
      <c r="UI154" s="202"/>
      <c r="UJ154" s="202"/>
      <c r="UK154" s="202"/>
      <c r="UL154" s="202"/>
      <c r="UM154" s="202"/>
      <c r="UN154" s="202"/>
      <c r="UO154" s="202"/>
      <c r="UP154" s="202"/>
      <c r="UQ154" s="202"/>
      <c r="UR154" s="202"/>
      <c r="US154" s="202"/>
      <c r="UT154" s="202"/>
      <c r="UU154" s="202"/>
      <c r="UV154" s="202"/>
      <c r="UW154" s="202"/>
      <c r="UX154" s="202"/>
      <c r="UY154" s="202"/>
      <c r="UZ154" s="202"/>
      <c r="VA154" s="202"/>
      <c r="VB154" s="202"/>
      <c r="VC154" s="202"/>
      <c r="VD154" s="202"/>
      <c r="VE154" s="202"/>
      <c r="VF154" s="202"/>
      <c r="VG154" s="202"/>
      <c r="VH154" s="202"/>
      <c r="VI154" s="202"/>
      <c r="VJ154" s="202"/>
      <c r="VK154" s="202"/>
      <c r="VL154" s="202"/>
      <c r="VM154" s="202"/>
      <c r="VN154" s="202"/>
      <c r="VO154" s="202"/>
      <c r="VP154" s="202"/>
      <c r="VQ154" s="202"/>
      <c r="VR154" s="202"/>
      <c r="VS154" s="202"/>
      <c r="VT154" s="202"/>
      <c r="VU154" s="202"/>
      <c r="VV154" s="202"/>
      <c r="VW154" s="202"/>
      <c r="VX154" s="202"/>
      <c r="VY154" s="202"/>
      <c r="VZ154" s="202"/>
      <c r="WA154" s="202"/>
      <c r="WB154" s="202"/>
      <c r="WC154" s="202"/>
      <c r="WD154" s="202"/>
      <c r="WE154" s="202"/>
      <c r="WF154" s="202"/>
      <c r="WG154" s="202"/>
      <c r="WH154" s="202"/>
      <c r="WI154" s="202"/>
      <c r="WJ154" s="202"/>
      <c r="WK154" s="202"/>
      <c r="WL154" s="202"/>
      <c r="WM154" s="202"/>
      <c r="WN154" s="202"/>
      <c r="WO154" s="202"/>
      <c r="WP154" s="202"/>
      <c r="WQ154" s="202"/>
      <c r="WR154" s="202"/>
      <c r="WS154" s="202"/>
      <c r="WT154" s="202"/>
      <c r="WU154" s="202"/>
      <c r="WV154" s="202"/>
      <c r="WW154" s="202"/>
      <c r="WX154" s="202"/>
      <c r="WY154" s="202"/>
      <c r="WZ154" s="202"/>
      <c r="XA154" s="202"/>
      <c r="XB154" s="202"/>
      <c r="XC154" s="202"/>
      <c r="XD154" s="202"/>
      <c r="XE154" s="202"/>
      <c r="XF154" s="202"/>
      <c r="XG154" s="202"/>
      <c r="XH154" s="202"/>
      <c r="XI154" s="202"/>
      <c r="XJ154" s="202"/>
      <c r="XK154" s="202"/>
      <c r="XL154" s="202"/>
      <c r="XM154" s="202"/>
      <c r="XN154" s="202"/>
      <c r="XO154" s="202"/>
      <c r="XP154" s="202"/>
      <c r="XQ154" s="202"/>
      <c r="XR154" s="202"/>
      <c r="XS154" s="202"/>
      <c r="XT154" s="202"/>
      <c r="XU154" s="202"/>
      <c r="XV154" s="202"/>
      <c r="XW154" s="202"/>
      <c r="XX154" s="202"/>
      <c r="XY154" s="202"/>
      <c r="XZ154" s="202"/>
      <c r="YA154" s="202"/>
      <c r="YB154" s="202"/>
      <c r="YC154" s="202"/>
      <c r="YD154" s="202"/>
      <c r="YE154" s="202"/>
      <c r="YF154" s="202"/>
      <c r="YG154" s="202"/>
      <c r="YH154" s="202"/>
      <c r="YI154" s="202"/>
      <c r="YJ154" s="202"/>
      <c r="YK154" s="202"/>
      <c r="YL154" s="202"/>
      <c r="YM154" s="202"/>
      <c r="YN154" s="202"/>
      <c r="YO154" s="202"/>
      <c r="YP154" s="202"/>
      <c r="YQ154" s="202"/>
      <c r="YR154" s="202"/>
      <c r="YS154" s="202"/>
      <c r="YT154" s="202"/>
      <c r="YU154" s="202"/>
      <c r="YV154" s="202"/>
      <c r="YW154" s="202"/>
      <c r="YX154" s="202"/>
      <c r="YY154" s="202"/>
      <c r="YZ154" s="202"/>
      <c r="ZA154" s="202"/>
      <c r="ZB154" s="202"/>
      <c r="ZC154" s="202"/>
      <c r="ZD154" s="202"/>
      <c r="ZE154" s="202"/>
      <c r="ZF154" s="202"/>
      <c r="ZG154" s="202"/>
      <c r="ZH154" s="202"/>
      <c r="ZI154" s="202"/>
      <c r="ZJ154" s="202"/>
      <c r="ZK154" s="202"/>
      <c r="ZL154" s="202"/>
      <c r="ZM154" s="202"/>
      <c r="ZN154" s="202"/>
      <c r="ZO154" s="202"/>
      <c r="ZP154" s="202"/>
      <c r="ZQ154" s="202"/>
      <c r="ZR154" s="202"/>
      <c r="ZS154" s="202"/>
      <c r="ZT154" s="202"/>
      <c r="ZU154" s="202"/>
      <c r="ZV154" s="202"/>
      <c r="ZW154" s="202"/>
      <c r="ZX154" s="202"/>
      <c r="ZY154" s="202"/>
      <c r="ZZ154" s="202"/>
      <c r="AAA154" s="202"/>
      <c r="AAB154" s="202"/>
      <c r="AAC154" s="202"/>
      <c r="AAD154" s="202"/>
      <c r="AAE154" s="202"/>
      <c r="AAF154" s="202"/>
      <c r="AAG154" s="202"/>
      <c r="AAH154" s="202"/>
      <c r="AAI154" s="202"/>
      <c r="AAJ154" s="202"/>
      <c r="AAK154" s="202"/>
      <c r="AAL154" s="202"/>
      <c r="AAM154" s="202"/>
      <c r="AAN154" s="202"/>
      <c r="AAO154" s="202"/>
      <c r="AAP154" s="202"/>
      <c r="AAQ154" s="202"/>
      <c r="AAR154" s="202"/>
      <c r="AAS154" s="202"/>
      <c r="AAT154" s="202"/>
      <c r="AAU154" s="202"/>
      <c r="AAV154" s="202"/>
      <c r="AAW154" s="202"/>
      <c r="AAX154" s="202"/>
      <c r="AAY154" s="202"/>
      <c r="AAZ154" s="202"/>
      <c r="ABA154" s="202"/>
      <c r="ABB154" s="202"/>
      <c r="ABC154" s="202"/>
      <c r="ABD154" s="202"/>
      <c r="ABE154" s="202"/>
      <c r="ABF154" s="202"/>
      <c r="ABG154" s="202"/>
      <c r="ABH154" s="202"/>
      <c r="ABI154" s="202"/>
      <c r="ABJ154" s="202"/>
      <c r="ABK154" s="202"/>
      <c r="ABL154" s="202"/>
      <c r="ABM154" s="202"/>
      <c r="ABN154" s="202"/>
      <c r="ABO154" s="202"/>
      <c r="ABP154" s="202"/>
      <c r="ABQ154" s="202"/>
      <c r="ABR154" s="202"/>
      <c r="ABS154" s="202"/>
      <c r="ABT154" s="202"/>
      <c r="ABU154" s="202"/>
      <c r="ABV154" s="202"/>
      <c r="ABW154" s="202"/>
      <c r="ABX154" s="202"/>
      <c r="ABY154" s="202"/>
      <c r="ABZ154" s="202"/>
      <c r="ACA154" s="202"/>
      <c r="ACB154" s="202"/>
      <c r="ACC154" s="202"/>
      <c r="ACD154" s="202"/>
      <c r="ACE154" s="202"/>
      <c r="ACF154" s="202"/>
      <c r="ACG154" s="202"/>
      <c r="ACH154" s="202"/>
      <c r="ACI154" s="202"/>
      <c r="ACJ154" s="202"/>
      <c r="ACK154" s="202"/>
      <c r="ACL154" s="202"/>
      <c r="ACM154" s="202"/>
      <c r="ACN154" s="202"/>
      <c r="ACO154" s="202"/>
      <c r="ACP154" s="202"/>
      <c r="ACQ154" s="202"/>
      <c r="ACR154" s="202"/>
      <c r="ACS154" s="202"/>
      <c r="ACT154" s="202"/>
      <c r="ACU154" s="202"/>
      <c r="ACV154" s="202"/>
      <c r="ACW154" s="202"/>
      <c r="ACX154" s="202"/>
      <c r="ACY154" s="202"/>
      <c r="ACZ154" s="202"/>
      <c r="ADA154" s="202"/>
      <c r="ADB154" s="202"/>
      <c r="ADC154" s="202"/>
      <c r="ADD154" s="202"/>
      <c r="ADE154" s="202"/>
      <c r="ADF154" s="202"/>
      <c r="ADG154" s="202"/>
      <c r="ADH154" s="202"/>
      <c r="ADI154" s="202"/>
      <c r="ADJ154" s="202"/>
      <c r="ADK154" s="202"/>
      <c r="ADL154" s="202"/>
      <c r="ADM154" s="202"/>
      <c r="ADN154" s="202"/>
      <c r="ADO154" s="202"/>
      <c r="ADP154" s="202"/>
      <c r="ADQ154" s="202"/>
      <c r="ADR154" s="202"/>
      <c r="ADS154" s="202"/>
      <c r="ADT154" s="202"/>
      <c r="ADU154" s="202"/>
      <c r="ADV154" s="202"/>
      <c r="ADW154" s="202"/>
      <c r="ADX154" s="202"/>
      <c r="ADY154" s="202"/>
      <c r="ADZ154" s="202"/>
      <c r="AEA154" s="202"/>
      <c r="AEB154" s="202"/>
      <c r="AEC154" s="202"/>
      <c r="AED154" s="202"/>
      <c r="AEE154" s="202"/>
      <c r="AEF154" s="202"/>
      <c r="AEG154" s="202"/>
      <c r="AEH154" s="202"/>
      <c r="AEI154" s="202"/>
      <c r="AEJ154" s="202"/>
      <c r="AEK154" s="202"/>
      <c r="AEL154" s="202"/>
      <c r="AEM154" s="202"/>
      <c r="AEN154" s="202"/>
      <c r="AEO154" s="202"/>
      <c r="AEP154" s="202"/>
      <c r="AEQ154" s="202"/>
      <c r="AER154" s="202"/>
      <c r="AES154" s="202"/>
      <c r="AET154" s="202"/>
      <c r="AEU154" s="202"/>
      <c r="AEV154" s="202"/>
      <c r="AEW154" s="202"/>
      <c r="AEX154" s="202"/>
      <c r="AEY154" s="202"/>
      <c r="AEZ154" s="202"/>
      <c r="AFA154" s="202"/>
      <c r="AFB154" s="202"/>
      <c r="AFC154" s="202"/>
      <c r="AFD154" s="202"/>
      <c r="AFE154" s="202"/>
      <c r="AFF154" s="202"/>
      <c r="AFG154" s="202"/>
      <c r="AFH154" s="202"/>
      <c r="AFI154" s="202"/>
      <c r="AFJ154" s="202"/>
      <c r="AFK154" s="202"/>
      <c r="AFL154" s="202"/>
      <c r="AFM154" s="202"/>
      <c r="AFN154" s="202"/>
      <c r="AFO154" s="202"/>
      <c r="AFP154" s="202"/>
      <c r="AFQ154" s="202"/>
      <c r="AFR154" s="202"/>
      <c r="AFS154" s="202"/>
      <c r="AFT154" s="202"/>
      <c r="AFU154" s="202"/>
      <c r="AFV154" s="202"/>
      <c r="AFW154" s="202"/>
      <c r="AFX154" s="202"/>
      <c r="AFY154" s="202"/>
      <c r="AFZ154" s="202"/>
      <c r="AGA154" s="202"/>
      <c r="AGB154" s="202"/>
      <c r="AGC154" s="202"/>
      <c r="AGD154" s="202"/>
      <c r="AGE154" s="202"/>
      <c r="AGF154" s="202"/>
      <c r="AGG154" s="202"/>
      <c r="AGH154" s="202"/>
      <c r="AGI154" s="202"/>
      <c r="AGJ154" s="202"/>
      <c r="AGK154" s="202"/>
      <c r="AGL154" s="202"/>
      <c r="AGM154" s="202"/>
      <c r="AGN154" s="202"/>
      <c r="AGO154" s="202"/>
      <c r="AGP154" s="202"/>
      <c r="AGQ154" s="202"/>
      <c r="AGR154" s="202"/>
      <c r="AGS154" s="202"/>
      <c r="AGT154" s="202"/>
      <c r="AGU154" s="202"/>
      <c r="AGV154" s="202"/>
      <c r="AGW154" s="202"/>
      <c r="AGX154" s="202"/>
      <c r="AGY154" s="202"/>
      <c r="AGZ154" s="202"/>
      <c r="AHA154" s="202"/>
      <c r="AHB154" s="202"/>
      <c r="AHC154" s="202"/>
      <c r="AHD154" s="202"/>
      <c r="AHE154" s="202"/>
      <c r="AHF154" s="202"/>
      <c r="AHG154" s="202"/>
      <c r="AHH154" s="202"/>
      <c r="AHI154" s="202"/>
      <c r="AHJ154" s="202"/>
      <c r="AHK154" s="202"/>
      <c r="AHL154" s="202"/>
      <c r="AHM154" s="202"/>
      <c r="AHN154" s="202"/>
      <c r="AHO154" s="202"/>
      <c r="AHP154" s="202"/>
      <c r="AHQ154" s="202"/>
      <c r="AHR154" s="202"/>
      <c r="AHS154" s="202"/>
      <c r="AHT154" s="202"/>
      <c r="AHU154" s="202"/>
      <c r="AHV154" s="202"/>
      <c r="AHW154" s="202"/>
      <c r="AHX154" s="202"/>
      <c r="AHY154" s="202"/>
      <c r="AHZ154" s="202"/>
      <c r="AIA154" s="202"/>
      <c r="AIB154" s="202"/>
      <c r="AIC154" s="202"/>
      <c r="AID154" s="202"/>
      <c r="AIE154" s="202"/>
      <c r="AIF154" s="202"/>
      <c r="AIG154" s="202"/>
      <c r="AIH154" s="202"/>
      <c r="AII154" s="202"/>
      <c r="AIJ154" s="202"/>
      <c r="AIK154" s="202"/>
      <c r="AIL154" s="202"/>
      <c r="AIM154" s="202"/>
      <c r="AIN154" s="202"/>
      <c r="AIO154" s="202"/>
      <c r="AIP154" s="202"/>
      <c r="AIQ154" s="202"/>
      <c r="AIR154" s="202"/>
      <c r="AIS154" s="202"/>
      <c r="AIT154" s="202"/>
      <c r="AIU154" s="202"/>
      <c r="AIV154" s="202"/>
      <c r="AIW154" s="202"/>
      <c r="AIX154" s="202"/>
      <c r="AIY154" s="202"/>
      <c r="AIZ154" s="202"/>
      <c r="AJA154" s="202"/>
      <c r="AJB154" s="202"/>
      <c r="AJC154" s="202"/>
      <c r="AJD154" s="202"/>
      <c r="AJE154" s="202"/>
      <c r="AJF154" s="202"/>
      <c r="AJG154" s="202"/>
      <c r="AJH154" s="202"/>
      <c r="AJI154" s="202"/>
      <c r="AJJ154" s="202"/>
      <c r="AJK154" s="202"/>
      <c r="AJL154" s="202"/>
      <c r="AJM154" s="202"/>
      <c r="AJN154" s="202"/>
      <c r="AJO154" s="202"/>
      <c r="AJP154" s="202"/>
      <c r="AJQ154" s="202"/>
      <c r="AJR154" s="202"/>
      <c r="AJS154" s="202"/>
      <c r="AJT154" s="202"/>
      <c r="AJU154" s="202"/>
      <c r="AJV154" s="202"/>
      <c r="AJW154" s="202"/>
      <c r="AJX154" s="202"/>
      <c r="AJY154" s="202"/>
      <c r="AJZ154" s="202"/>
      <c r="AKA154" s="202"/>
      <c r="AKB154" s="202"/>
    </row>
    <row r="155" spans="1:964" s="99" customFormat="1" ht="13.5">
      <c r="A155" s="361"/>
      <c r="B155" s="141" t="s">
        <v>16</v>
      </c>
      <c r="C155" s="243">
        <v>2086068</v>
      </c>
      <c r="D155" s="320">
        <f t="shared" si="42"/>
        <v>0.24516692810738405</v>
      </c>
      <c r="E155" s="110"/>
      <c r="F155" s="343">
        <v>37460</v>
      </c>
      <c r="G155" s="47">
        <f t="shared" si="37"/>
        <v>2.7963008698992819E-2</v>
      </c>
      <c r="H155" s="50">
        <v>34470</v>
      </c>
      <c r="I155" s="49">
        <f t="shared" si="25"/>
        <v>-2.0460358056266004E-2</v>
      </c>
      <c r="J155" s="394">
        <v>72440</v>
      </c>
      <c r="K155" s="461">
        <f>(J155-J143)/J143</f>
        <v>-0.1761066375506119</v>
      </c>
      <c r="L155" s="50">
        <v>11864</v>
      </c>
      <c r="M155" s="47">
        <f t="shared" si="26"/>
        <v>0.54178037686809621</v>
      </c>
      <c r="N155" s="454"/>
      <c r="O155" s="434"/>
      <c r="P155" s="50">
        <v>5251</v>
      </c>
      <c r="Q155" s="47">
        <f t="shared" si="27"/>
        <v>0.94193786982248517</v>
      </c>
      <c r="R155" s="448"/>
      <c r="S155" s="434"/>
      <c r="T155" s="392">
        <f>15312-T152-T149</f>
        <v>6064</v>
      </c>
      <c r="U155" s="434">
        <f>T155/T143-1</f>
        <v>0.13049962714392249</v>
      </c>
      <c r="V155" s="156">
        <v>285</v>
      </c>
      <c r="W155" s="47">
        <f t="shared" si="36"/>
        <v>-7.4675324675324672E-2</v>
      </c>
      <c r="X155" s="50">
        <v>462</v>
      </c>
      <c r="Y155" s="47">
        <f t="shared" si="40"/>
        <v>0.88571428571428568</v>
      </c>
      <c r="Z155" s="50"/>
      <c r="AA155" s="47"/>
      <c r="AB155" s="50">
        <v>44</v>
      </c>
      <c r="AC155" s="47">
        <f t="shared" si="41"/>
        <v>10</v>
      </c>
      <c r="AD155" s="156"/>
      <c r="AE155" s="47"/>
      <c r="AF155" s="50"/>
      <c r="AG155" s="47"/>
      <c r="AL155" s="202"/>
      <c r="AM155" s="202"/>
      <c r="AN155" s="202"/>
      <c r="AO155" s="202"/>
      <c r="AP155" s="202"/>
      <c r="AQ155" s="202"/>
      <c r="AR155" s="202"/>
      <c r="AS155" s="202"/>
      <c r="AT155" s="202"/>
      <c r="AU155" s="202"/>
      <c r="AV155" s="202"/>
      <c r="AW155" s="202"/>
      <c r="AX155" s="202"/>
      <c r="AY155" s="202"/>
      <c r="AZ155" s="202"/>
      <c r="BA155" s="202"/>
      <c r="BB155" s="202"/>
      <c r="BC155" s="202"/>
      <c r="BD155" s="202"/>
      <c r="BE155" s="202"/>
      <c r="BF155" s="202"/>
      <c r="BG155" s="202"/>
      <c r="BH155" s="202"/>
      <c r="BI155" s="202"/>
      <c r="BJ155" s="202"/>
      <c r="BK155" s="202"/>
      <c r="BL155" s="202"/>
      <c r="BM155" s="202"/>
      <c r="BN155" s="202"/>
      <c r="BO155" s="207"/>
      <c r="BP155" s="202"/>
      <c r="BQ155" s="202"/>
      <c r="BR155" s="202"/>
      <c r="BS155" s="202"/>
      <c r="BT155" s="202"/>
      <c r="BU155" s="202"/>
      <c r="BV155" s="202"/>
      <c r="BW155" s="202"/>
      <c r="BX155" s="202"/>
      <c r="BY155" s="202"/>
      <c r="BZ155" s="202"/>
      <c r="CA155" s="202"/>
      <c r="CB155" s="202"/>
      <c r="CC155" s="202"/>
      <c r="CD155" s="202"/>
      <c r="CE155" s="202"/>
      <c r="CF155" s="202"/>
      <c r="CG155" s="202"/>
      <c r="CH155" s="202"/>
      <c r="CI155" s="202"/>
      <c r="CJ155" s="202"/>
      <c r="CK155" s="202"/>
      <c r="CL155" s="202"/>
      <c r="CM155" s="202"/>
      <c r="CN155" s="202"/>
      <c r="CO155" s="202"/>
      <c r="CP155" s="202"/>
      <c r="CQ155" s="202"/>
      <c r="CR155" s="202"/>
      <c r="CS155" s="202"/>
      <c r="CT155" s="202"/>
      <c r="CU155" s="202"/>
      <c r="CV155" s="202"/>
      <c r="CW155" s="202"/>
      <c r="CX155" s="202"/>
      <c r="CY155" s="202"/>
      <c r="CZ155" s="202"/>
      <c r="DA155" s="202"/>
      <c r="DB155" s="202"/>
      <c r="DC155" s="202"/>
      <c r="DD155" s="202"/>
      <c r="DE155" s="202"/>
      <c r="DF155" s="202"/>
      <c r="DG155" s="202"/>
      <c r="DH155" s="202"/>
      <c r="DI155" s="202"/>
      <c r="DJ155" s="202"/>
      <c r="DK155" s="202"/>
      <c r="DL155" s="202"/>
      <c r="DM155" s="202"/>
      <c r="DN155" s="202"/>
      <c r="DO155" s="202"/>
      <c r="DP155" s="202"/>
      <c r="DQ155" s="202"/>
      <c r="DR155" s="202"/>
      <c r="DS155" s="202"/>
      <c r="DT155" s="202"/>
      <c r="DU155" s="202"/>
      <c r="DV155" s="202"/>
      <c r="DW155" s="202"/>
      <c r="DX155" s="202"/>
      <c r="DY155" s="202"/>
      <c r="DZ155" s="202"/>
      <c r="EA155" s="202"/>
      <c r="EB155" s="202"/>
      <c r="EC155" s="202"/>
      <c r="ED155" s="202"/>
      <c r="EE155" s="202"/>
      <c r="EF155" s="202"/>
      <c r="EG155" s="202"/>
      <c r="EH155" s="202"/>
      <c r="EI155" s="202"/>
      <c r="EJ155" s="202"/>
      <c r="EK155" s="202"/>
      <c r="EL155" s="202"/>
      <c r="EM155" s="202"/>
      <c r="EN155" s="202"/>
      <c r="EO155" s="202"/>
      <c r="EP155" s="202"/>
      <c r="EQ155" s="202"/>
      <c r="ER155" s="202"/>
      <c r="ES155" s="202"/>
      <c r="ET155" s="202"/>
      <c r="EU155" s="202"/>
      <c r="EV155" s="202"/>
      <c r="EW155" s="202"/>
      <c r="EX155" s="202"/>
      <c r="EY155" s="202"/>
      <c r="EZ155" s="202"/>
      <c r="FA155" s="202"/>
      <c r="FB155" s="202"/>
      <c r="FC155" s="202"/>
      <c r="FD155" s="202"/>
      <c r="FE155" s="202"/>
      <c r="FF155" s="202"/>
      <c r="FG155" s="202"/>
      <c r="FH155" s="202"/>
      <c r="FI155" s="202"/>
      <c r="FJ155" s="202"/>
      <c r="FK155" s="202"/>
      <c r="FL155" s="202"/>
      <c r="FM155" s="202"/>
      <c r="FN155" s="202"/>
      <c r="FO155" s="202"/>
      <c r="FP155" s="202"/>
      <c r="FQ155" s="202"/>
      <c r="FR155" s="202"/>
      <c r="FS155" s="202"/>
      <c r="FT155" s="202"/>
      <c r="FU155" s="202"/>
      <c r="FV155" s="202"/>
      <c r="FW155" s="202"/>
      <c r="FX155" s="202"/>
      <c r="FY155" s="202"/>
      <c r="FZ155" s="202"/>
      <c r="GA155" s="202"/>
      <c r="GB155" s="202"/>
      <c r="GC155" s="202"/>
      <c r="GD155" s="202"/>
      <c r="GE155" s="202"/>
      <c r="GF155" s="202"/>
      <c r="GG155" s="202"/>
      <c r="GH155" s="202"/>
      <c r="GI155" s="202"/>
      <c r="GJ155" s="202"/>
      <c r="GK155" s="202"/>
      <c r="GL155" s="202"/>
      <c r="GM155" s="202"/>
      <c r="GN155" s="202"/>
      <c r="GO155" s="202"/>
      <c r="GP155" s="202"/>
      <c r="GQ155" s="202"/>
      <c r="GR155" s="202"/>
      <c r="GS155" s="202"/>
      <c r="GT155" s="202"/>
      <c r="GU155" s="202"/>
      <c r="GV155" s="202"/>
      <c r="GW155" s="202"/>
      <c r="GX155" s="202"/>
      <c r="GY155" s="202"/>
      <c r="GZ155" s="202"/>
      <c r="HA155" s="202"/>
      <c r="HB155" s="202"/>
      <c r="HC155" s="202"/>
      <c r="HD155" s="202"/>
      <c r="HE155" s="202"/>
      <c r="HF155" s="202"/>
      <c r="HG155" s="202"/>
      <c r="HH155" s="202"/>
      <c r="HI155" s="202"/>
      <c r="HJ155" s="202"/>
      <c r="HK155" s="202"/>
      <c r="HL155" s="202"/>
      <c r="HM155" s="202"/>
      <c r="HN155" s="202"/>
      <c r="HO155" s="202"/>
      <c r="HP155" s="202"/>
      <c r="HQ155" s="202"/>
      <c r="HR155" s="202"/>
      <c r="HS155" s="202"/>
      <c r="HT155" s="202"/>
      <c r="HU155" s="202"/>
      <c r="HV155" s="202"/>
      <c r="HW155" s="202"/>
      <c r="HX155" s="202"/>
      <c r="HY155" s="202"/>
      <c r="HZ155" s="202"/>
      <c r="IA155" s="202"/>
      <c r="IB155" s="202"/>
      <c r="IC155" s="202"/>
      <c r="ID155" s="202"/>
      <c r="IE155" s="202"/>
      <c r="IF155" s="202"/>
      <c r="IG155" s="202"/>
      <c r="IH155" s="202"/>
      <c r="II155" s="202"/>
      <c r="IJ155" s="202"/>
      <c r="IK155" s="202"/>
      <c r="IL155" s="202"/>
      <c r="IM155" s="202"/>
      <c r="IN155" s="202"/>
      <c r="IO155" s="202"/>
      <c r="IP155" s="202"/>
      <c r="IQ155" s="202"/>
      <c r="IR155" s="202"/>
      <c r="IS155" s="202"/>
      <c r="IT155" s="202"/>
      <c r="IU155" s="202"/>
      <c r="IV155" s="202"/>
      <c r="IW155" s="202"/>
      <c r="IX155" s="202"/>
      <c r="IY155" s="202"/>
      <c r="IZ155" s="202"/>
      <c r="JA155" s="202"/>
      <c r="JB155" s="202"/>
      <c r="JC155" s="202"/>
      <c r="JD155" s="202"/>
      <c r="JE155" s="202"/>
      <c r="JF155" s="202"/>
      <c r="JG155" s="202"/>
      <c r="JH155" s="202"/>
      <c r="JI155" s="202"/>
      <c r="JJ155" s="202"/>
      <c r="JK155" s="202"/>
      <c r="JL155" s="202"/>
      <c r="JM155" s="202"/>
      <c r="JN155" s="202"/>
      <c r="JO155" s="202"/>
      <c r="JP155" s="202"/>
      <c r="JQ155" s="202"/>
      <c r="JR155" s="202"/>
      <c r="JS155" s="202"/>
      <c r="JT155" s="202"/>
      <c r="JU155" s="202"/>
      <c r="JV155" s="202"/>
      <c r="JW155" s="202"/>
      <c r="JX155" s="202"/>
      <c r="JY155" s="202"/>
      <c r="JZ155" s="202"/>
      <c r="KA155" s="202"/>
      <c r="KB155" s="202"/>
      <c r="KC155" s="202"/>
      <c r="KD155" s="202"/>
      <c r="KE155" s="202"/>
      <c r="KF155" s="202"/>
      <c r="KG155" s="202"/>
      <c r="KH155" s="202"/>
      <c r="KI155" s="202"/>
      <c r="KJ155" s="202"/>
      <c r="KK155" s="202"/>
      <c r="KL155" s="202"/>
      <c r="KM155" s="202"/>
      <c r="KN155" s="202"/>
      <c r="KO155" s="202"/>
      <c r="KP155" s="202"/>
      <c r="KQ155" s="202"/>
      <c r="KR155" s="202"/>
      <c r="KS155" s="202"/>
      <c r="KT155" s="202"/>
      <c r="KU155" s="202"/>
      <c r="KV155" s="202"/>
      <c r="KW155" s="202"/>
      <c r="KX155" s="202"/>
      <c r="KY155" s="202"/>
      <c r="KZ155" s="202"/>
      <c r="LA155" s="202"/>
      <c r="LB155" s="202"/>
      <c r="LC155" s="202"/>
      <c r="LD155" s="202"/>
      <c r="LE155" s="202"/>
      <c r="LF155" s="202"/>
      <c r="LG155" s="202"/>
      <c r="LH155" s="202"/>
      <c r="LI155" s="202"/>
      <c r="LJ155" s="202"/>
      <c r="LK155" s="202"/>
      <c r="LL155" s="202"/>
      <c r="LM155" s="202"/>
      <c r="LN155" s="202"/>
      <c r="LO155" s="202"/>
      <c r="LP155" s="202"/>
      <c r="LQ155" s="202"/>
      <c r="LR155" s="202"/>
      <c r="LS155" s="202"/>
      <c r="LT155" s="202"/>
      <c r="LU155" s="202"/>
      <c r="LV155" s="202"/>
      <c r="LW155" s="202"/>
      <c r="LX155" s="202"/>
      <c r="LY155" s="202"/>
      <c r="LZ155" s="202"/>
      <c r="MA155" s="202"/>
      <c r="MB155" s="202"/>
      <c r="MC155" s="202"/>
      <c r="MD155" s="202"/>
      <c r="ME155" s="202"/>
      <c r="MF155" s="202"/>
      <c r="MG155" s="202"/>
      <c r="MH155" s="202"/>
      <c r="MI155" s="202"/>
      <c r="MJ155" s="202"/>
      <c r="MK155" s="202"/>
      <c r="ML155" s="202"/>
      <c r="MM155" s="202"/>
      <c r="MN155" s="202"/>
      <c r="MO155" s="202"/>
      <c r="MP155" s="202"/>
      <c r="MQ155" s="202"/>
      <c r="MR155" s="202"/>
      <c r="MS155" s="202"/>
      <c r="MT155" s="202"/>
      <c r="MU155" s="202"/>
      <c r="MV155" s="202"/>
      <c r="MW155" s="202"/>
      <c r="MX155" s="202"/>
      <c r="MY155" s="202"/>
      <c r="MZ155" s="202"/>
      <c r="NA155" s="202"/>
      <c r="NB155" s="202"/>
      <c r="NC155" s="202"/>
      <c r="ND155" s="202"/>
      <c r="NE155" s="202"/>
      <c r="NF155" s="202"/>
      <c r="NG155" s="202"/>
      <c r="NH155" s="202"/>
      <c r="NI155" s="202"/>
      <c r="NJ155" s="202"/>
      <c r="NK155" s="202"/>
      <c r="NL155" s="202"/>
      <c r="NM155" s="202"/>
      <c r="NN155" s="202"/>
      <c r="NO155" s="202"/>
      <c r="NP155" s="202"/>
      <c r="NQ155" s="202"/>
      <c r="NR155" s="202"/>
      <c r="NS155" s="202"/>
      <c r="NT155" s="202"/>
      <c r="NU155" s="202"/>
      <c r="NV155" s="202"/>
      <c r="NW155" s="202"/>
      <c r="NX155" s="202"/>
      <c r="NY155" s="202"/>
      <c r="NZ155" s="202"/>
      <c r="OA155" s="202"/>
      <c r="OB155" s="202"/>
      <c r="OC155" s="202"/>
      <c r="OD155" s="202"/>
      <c r="OE155" s="202"/>
      <c r="OF155" s="202"/>
      <c r="OG155" s="202"/>
      <c r="OH155" s="202"/>
      <c r="OI155" s="202"/>
      <c r="OJ155" s="202"/>
      <c r="OK155" s="202"/>
      <c r="OL155" s="202"/>
      <c r="OM155" s="202"/>
      <c r="ON155" s="202"/>
      <c r="OO155" s="202"/>
      <c r="OP155" s="202"/>
      <c r="OQ155" s="202"/>
      <c r="OR155" s="202"/>
      <c r="OS155" s="202"/>
      <c r="OT155" s="202"/>
      <c r="OU155" s="202"/>
      <c r="OV155" s="202"/>
      <c r="OW155" s="202"/>
      <c r="OX155" s="202"/>
      <c r="OY155" s="202"/>
      <c r="OZ155" s="202"/>
      <c r="PA155" s="202"/>
      <c r="PB155" s="202"/>
      <c r="PC155" s="202"/>
      <c r="PD155" s="202"/>
      <c r="PE155" s="202"/>
      <c r="PF155" s="202"/>
      <c r="PG155" s="202"/>
      <c r="PH155" s="202"/>
      <c r="PI155" s="202"/>
      <c r="PJ155" s="202"/>
      <c r="PK155" s="202"/>
      <c r="PL155" s="202"/>
      <c r="PM155" s="202"/>
      <c r="PN155" s="202"/>
      <c r="PO155" s="202"/>
      <c r="PP155" s="202"/>
      <c r="PQ155" s="202"/>
      <c r="PR155" s="202"/>
      <c r="PS155" s="202"/>
      <c r="PT155" s="202"/>
      <c r="PU155" s="202"/>
      <c r="PV155" s="202"/>
      <c r="PW155" s="202"/>
      <c r="PX155" s="202"/>
      <c r="PY155" s="202"/>
      <c r="PZ155" s="202"/>
      <c r="QA155" s="202"/>
      <c r="QB155" s="202"/>
      <c r="QC155" s="202"/>
      <c r="QD155" s="202"/>
      <c r="QE155" s="202"/>
      <c r="QF155" s="202"/>
      <c r="QG155" s="202"/>
      <c r="QH155" s="202"/>
      <c r="QI155" s="202"/>
      <c r="QJ155" s="202"/>
      <c r="QK155" s="202"/>
      <c r="QL155" s="202"/>
      <c r="QM155" s="202"/>
      <c r="QN155" s="202"/>
      <c r="QO155" s="202"/>
      <c r="QP155" s="202"/>
      <c r="QQ155" s="202"/>
      <c r="QR155" s="202"/>
      <c r="QS155" s="202"/>
      <c r="QT155" s="202"/>
      <c r="QU155" s="202"/>
      <c r="QV155" s="202"/>
      <c r="QW155" s="202"/>
      <c r="QX155" s="202"/>
      <c r="QY155" s="202"/>
      <c r="QZ155" s="202"/>
      <c r="RA155" s="202"/>
      <c r="RB155" s="202"/>
      <c r="RC155" s="202"/>
      <c r="RD155" s="202"/>
      <c r="RE155" s="202"/>
      <c r="RF155" s="202"/>
      <c r="RG155" s="202"/>
      <c r="RH155" s="202"/>
      <c r="RI155" s="202"/>
      <c r="RJ155" s="202"/>
      <c r="RK155" s="202"/>
      <c r="RL155" s="202"/>
      <c r="RM155" s="202"/>
      <c r="RN155" s="202"/>
      <c r="RO155" s="202"/>
      <c r="RP155" s="202"/>
      <c r="RQ155" s="202"/>
      <c r="RR155" s="202"/>
      <c r="RS155" s="202"/>
      <c r="RT155" s="202"/>
      <c r="RU155" s="202"/>
      <c r="RV155" s="202"/>
      <c r="RW155" s="202"/>
      <c r="RX155" s="202"/>
      <c r="RY155" s="202"/>
      <c r="RZ155" s="202"/>
      <c r="SA155" s="202"/>
      <c r="SB155" s="202"/>
      <c r="SC155" s="202"/>
      <c r="SD155" s="202"/>
      <c r="SE155" s="202"/>
      <c r="SF155" s="202"/>
      <c r="SG155" s="202"/>
      <c r="SH155" s="202"/>
      <c r="SI155" s="202"/>
      <c r="SJ155" s="202"/>
      <c r="SK155" s="202"/>
      <c r="SL155" s="202"/>
      <c r="SM155" s="202"/>
      <c r="SN155" s="202"/>
      <c r="SO155" s="202"/>
      <c r="SP155" s="202"/>
      <c r="SQ155" s="202"/>
      <c r="SR155" s="202"/>
      <c r="SS155" s="202"/>
      <c r="ST155" s="202"/>
      <c r="SU155" s="202"/>
      <c r="SV155" s="202"/>
      <c r="SW155" s="202"/>
      <c r="SX155" s="202"/>
      <c r="SY155" s="202"/>
      <c r="SZ155" s="202"/>
      <c r="TA155" s="202"/>
      <c r="TB155" s="202"/>
      <c r="TC155" s="202"/>
      <c r="TD155" s="202"/>
      <c r="TE155" s="202"/>
      <c r="TF155" s="202"/>
      <c r="TG155" s="202"/>
      <c r="TH155" s="202"/>
      <c r="TI155" s="202"/>
      <c r="TJ155" s="202"/>
      <c r="TK155" s="202"/>
      <c r="TL155" s="202"/>
      <c r="TM155" s="202"/>
      <c r="TN155" s="202"/>
      <c r="TO155" s="202"/>
      <c r="TP155" s="202"/>
      <c r="TQ155" s="202"/>
      <c r="TR155" s="202"/>
      <c r="TS155" s="202"/>
      <c r="TT155" s="202"/>
      <c r="TU155" s="202"/>
      <c r="TV155" s="202"/>
      <c r="TW155" s="202"/>
      <c r="TX155" s="202"/>
      <c r="TY155" s="202"/>
      <c r="TZ155" s="202"/>
      <c r="UA155" s="202"/>
      <c r="UB155" s="202"/>
      <c r="UC155" s="202"/>
      <c r="UD155" s="202"/>
      <c r="UE155" s="202"/>
      <c r="UF155" s="202"/>
      <c r="UG155" s="202"/>
      <c r="UH155" s="202"/>
      <c r="UI155" s="202"/>
      <c r="UJ155" s="202"/>
      <c r="UK155" s="202"/>
      <c r="UL155" s="202"/>
      <c r="UM155" s="202"/>
      <c r="UN155" s="202"/>
      <c r="UO155" s="202"/>
      <c r="UP155" s="202"/>
      <c r="UQ155" s="202"/>
      <c r="UR155" s="202"/>
      <c r="US155" s="202"/>
      <c r="UT155" s="202"/>
      <c r="UU155" s="202"/>
      <c r="UV155" s="202"/>
      <c r="UW155" s="202"/>
      <c r="UX155" s="202"/>
      <c r="UY155" s="202"/>
      <c r="UZ155" s="202"/>
      <c r="VA155" s="202"/>
      <c r="VB155" s="202"/>
      <c r="VC155" s="202"/>
      <c r="VD155" s="202"/>
      <c r="VE155" s="202"/>
      <c r="VF155" s="202"/>
      <c r="VG155" s="202"/>
      <c r="VH155" s="202"/>
      <c r="VI155" s="202"/>
      <c r="VJ155" s="202"/>
      <c r="VK155" s="202"/>
      <c r="VL155" s="202"/>
      <c r="VM155" s="202"/>
      <c r="VN155" s="202"/>
      <c r="VO155" s="202"/>
      <c r="VP155" s="202"/>
      <c r="VQ155" s="202"/>
      <c r="VR155" s="202"/>
      <c r="VS155" s="202"/>
      <c r="VT155" s="202"/>
      <c r="VU155" s="202"/>
      <c r="VV155" s="202"/>
      <c r="VW155" s="202"/>
      <c r="VX155" s="202"/>
      <c r="VY155" s="202"/>
      <c r="VZ155" s="202"/>
      <c r="WA155" s="202"/>
      <c r="WB155" s="202"/>
      <c r="WC155" s="202"/>
      <c r="WD155" s="202"/>
      <c r="WE155" s="202"/>
      <c r="WF155" s="202"/>
      <c r="WG155" s="202"/>
      <c r="WH155" s="202"/>
      <c r="WI155" s="202"/>
      <c r="WJ155" s="202"/>
      <c r="WK155" s="202"/>
      <c r="WL155" s="202"/>
      <c r="WM155" s="202"/>
      <c r="WN155" s="202"/>
      <c r="WO155" s="202"/>
      <c r="WP155" s="202"/>
      <c r="WQ155" s="202"/>
      <c r="WR155" s="202"/>
      <c r="WS155" s="202"/>
      <c r="WT155" s="202"/>
      <c r="WU155" s="202"/>
      <c r="WV155" s="202"/>
      <c r="WW155" s="202"/>
      <c r="WX155" s="202"/>
      <c r="WY155" s="202"/>
      <c r="WZ155" s="202"/>
      <c r="XA155" s="202"/>
      <c r="XB155" s="202"/>
      <c r="XC155" s="202"/>
      <c r="XD155" s="202"/>
      <c r="XE155" s="202"/>
      <c r="XF155" s="202"/>
      <c r="XG155" s="202"/>
      <c r="XH155" s="202"/>
      <c r="XI155" s="202"/>
      <c r="XJ155" s="202"/>
      <c r="XK155" s="202"/>
      <c r="XL155" s="202"/>
      <c r="XM155" s="202"/>
      <c r="XN155" s="202"/>
      <c r="XO155" s="202"/>
      <c r="XP155" s="202"/>
      <c r="XQ155" s="202"/>
      <c r="XR155" s="202"/>
      <c r="XS155" s="202"/>
      <c r="XT155" s="202"/>
      <c r="XU155" s="202"/>
      <c r="XV155" s="202"/>
      <c r="XW155" s="202"/>
      <c r="XX155" s="202"/>
      <c r="XY155" s="202"/>
      <c r="XZ155" s="202"/>
      <c r="YA155" s="202"/>
      <c r="YB155" s="202"/>
      <c r="YC155" s="202"/>
      <c r="YD155" s="202"/>
      <c r="YE155" s="202"/>
      <c r="YF155" s="202"/>
      <c r="YG155" s="202"/>
      <c r="YH155" s="202"/>
      <c r="YI155" s="202"/>
      <c r="YJ155" s="202"/>
      <c r="YK155" s="202"/>
      <c r="YL155" s="202"/>
      <c r="YM155" s="202"/>
      <c r="YN155" s="202"/>
      <c r="YO155" s="202"/>
      <c r="YP155" s="202"/>
      <c r="YQ155" s="202"/>
      <c r="YR155" s="202"/>
      <c r="YS155" s="202"/>
      <c r="YT155" s="202"/>
      <c r="YU155" s="202"/>
      <c r="YV155" s="202"/>
      <c r="YW155" s="202"/>
      <c r="YX155" s="202"/>
      <c r="YY155" s="202"/>
      <c r="YZ155" s="202"/>
      <c r="ZA155" s="202"/>
      <c r="ZB155" s="202"/>
      <c r="ZC155" s="202"/>
      <c r="ZD155" s="202"/>
      <c r="ZE155" s="202"/>
      <c r="ZF155" s="202"/>
      <c r="ZG155" s="202"/>
      <c r="ZH155" s="202"/>
      <c r="ZI155" s="202"/>
      <c r="ZJ155" s="202"/>
      <c r="ZK155" s="202"/>
      <c r="ZL155" s="202"/>
      <c r="ZM155" s="202"/>
      <c r="ZN155" s="202"/>
      <c r="ZO155" s="202"/>
      <c r="ZP155" s="202"/>
      <c r="ZQ155" s="202"/>
      <c r="ZR155" s="202"/>
      <c r="ZS155" s="202"/>
      <c r="ZT155" s="202"/>
      <c r="ZU155" s="202"/>
      <c r="ZV155" s="202"/>
      <c r="ZW155" s="202"/>
      <c r="ZX155" s="202"/>
      <c r="ZY155" s="202"/>
      <c r="ZZ155" s="202"/>
      <c r="AAA155" s="202"/>
      <c r="AAB155" s="202"/>
      <c r="AAC155" s="202"/>
      <c r="AAD155" s="202"/>
      <c r="AAE155" s="202"/>
      <c r="AAF155" s="202"/>
      <c r="AAG155" s="202"/>
      <c r="AAH155" s="202"/>
      <c r="AAI155" s="202"/>
      <c r="AAJ155" s="202"/>
      <c r="AAK155" s="202"/>
      <c r="AAL155" s="202"/>
      <c r="AAM155" s="202"/>
      <c r="AAN155" s="202"/>
      <c r="AAO155" s="202"/>
      <c r="AAP155" s="202"/>
      <c r="AAQ155" s="202"/>
      <c r="AAR155" s="202"/>
      <c r="AAS155" s="202"/>
      <c r="AAT155" s="202"/>
      <c r="AAU155" s="202"/>
      <c r="AAV155" s="202"/>
      <c r="AAW155" s="202"/>
      <c r="AAX155" s="202"/>
      <c r="AAY155" s="202"/>
      <c r="AAZ155" s="202"/>
      <c r="ABA155" s="202"/>
      <c r="ABB155" s="202"/>
      <c r="ABC155" s="202"/>
      <c r="ABD155" s="202"/>
      <c r="ABE155" s="202"/>
      <c r="ABF155" s="202"/>
      <c r="ABG155" s="202"/>
      <c r="ABH155" s="202"/>
      <c r="ABI155" s="202"/>
      <c r="ABJ155" s="202"/>
      <c r="ABK155" s="202"/>
      <c r="ABL155" s="202"/>
      <c r="ABM155" s="202"/>
      <c r="ABN155" s="202"/>
      <c r="ABO155" s="202"/>
      <c r="ABP155" s="202"/>
      <c r="ABQ155" s="202"/>
      <c r="ABR155" s="202"/>
      <c r="ABS155" s="202"/>
      <c r="ABT155" s="202"/>
      <c r="ABU155" s="202"/>
      <c r="ABV155" s="202"/>
      <c r="ABW155" s="202"/>
      <c r="ABX155" s="202"/>
      <c r="ABY155" s="202"/>
      <c r="ABZ155" s="202"/>
      <c r="ACA155" s="202"/>
      <c r="ACB155" s="202"/>
      <c r="ACC155" s="202"/>
      <c r="ACD155" s="202"/>
      <c r="ACE155" s="202"/>
      <c r="ACF155" s="202"/>
      <c r="ACG155" s="202"/>
      <c r="ACH155" s="202"/>
      <c r="ACI155" s="202"/>
      <c r="ACJ155" s="202"/>
      <c r="ACK155" s="202"/>
      <c r="ACL155" s="202"/>
      <c r="ACM155" s="202"/>
      <c r="ACN155" s="202"/>
      <c r="ACO155" s="202"/>
      <c r="ACP155" s="202"/>
      <c r="ACQ155" s="202"/>
      <c r="ACR155" s="202"/>
      <c r="ACS155" s="202"/>
      <c r="ACT155" s="202"/>
      <c r="ACU155" s="202"/>
      <c r="ACV155" s="202"/>
      <c r="ACW155" s="202"/>
      <c r="ACX155" s="202"/>
      <c r="ACY155" s="202"/>
      <c r="ACZ155" s="202"/>
      <c r="ADA155" s="202"/>
      <c r="ADB155" s="202"/>
      <c r="ADC155" s="202"/>
      <c r="ADD155" s="202"/>
      <c r="ADE155" s="202"/>
      <c r="ADF155" s="202"/>
      <c r="ADG155" s="202"/>
      <c r="ADH155" s="202"/>
      <c r="ADI155" s="202"/>
      <c r="ADJ155" s="202"/>
      <c r="ADK155" s="202"/>
      <c r="ADL155" s="202"/>
      <c r="ADM155" s="202"/>
      <c r="ADN155" s="202"/>
      <c r="ADO155" s="202"/>
      <c r="ADP155" s="202"/>
      <c r="ADQ155" s="202"/>
      <c r="ADR155" s="202"/>
      <c r="ADS155" s="202"/>
      <c r="ADT155" s="202"/>
      <c r="ADU155" s="202"/>
      <c r="ADV155" s="202"/>
      <c r="ADW155" s="202"/>
      <c r="ADX155" s="202"/>
      <c r="ADY155" s="202"/>
      <c r="ADZ155" s="202"/>
      <c r="AEA155" s="202"/>
      <c r="AEB155" s="202"/>
      <c r="AEC155" s="202"/>
      <c r="AED155" s="202"/>
      <c r="AEE155" s="202"/>
      <c r="AEF155" s="202"/>
      <c r="AEG155" s="202"/>
      <c r="AEH155" s="202"/>
      <c r="AEI155" s="202"/>
      <c r="AEJ155" s="202"/>
      <c r="AEK155" s="202"/>
      <c r="AEL155" s="202"/>
      <c r="AEM155" s="202"/>
      <c r="AEN155" s="202"/>
      <c r="AEO155" s="202"/>
      <c r="AEP155" s="202"/>
      <c r="AEQ155" s="202"/>
      <c r="AER155" s="202"/>
      <c r="AES155" s="202"/>
      <c r="AET155" s="202"/>
      <c r="AEU155" s="202"/>
      <c r="AEV155" s="202"/>
      <c r="AEW155" s="202"/>
      <c r="AEX155" s="202"/>
      <c r="AEY155" s="202"/>
      <c r="AEZ155" s="202"/>
      <c r="AFA155" s="202"/>
      <c r="AFB155" s="202"/>
      <c r="AFC155" s="202"/>
      <c r="AFD155" s="202"/>
      <c r="AFE155" s="202"/>
      <c r="AFF155" s="202"/>
      <c r="AFG155" s="202"/>
      <c r="AFH155" s="202"/>
      <c r="AFI155" s="202"/>
      <c r="AFJ155" s="202"/>
      <c r="AFK155" s="202"/>
      <c r="AFL155" s="202"/>
      <c r="AFM155" s="202"/>
      <c r="AFN155" s="202"/>
      <c r="AFO155" s="202"/>
      <c r="AFP155" s="202"/>
      <c r="AFQ155" s="202"/>
      <c r="AFR155" s="202"/>
      <c r="AFS155" s="202"/>
      <c r="AFT155" s="202"/>
      <c r="AFU155" s="202"/>
      <c r="AFV155" s="202"/>
      <c r="AFW155" s="202"/>
      <c r="AFX155" s="202"/>
      <c r="AFY155" s="202"/>
      <c r="AFZ155" s="202"/>
      <c r="AGA155" s="202"/>
      <c r="AGB155" s="202"/>
      <c r="AGC155" s="202"/>
      <c r="AGD155" s="202"/>
      <c r="AGE155" s="202"/>
      <c r="AGF155" s="202"/>
      <c r="AGG155" s="202"/>
      <c r="AGH155" s="202"/>
      <c r="AGI155" s="202"/>
      <c r="AGJ155" s="202"/>
      <c r="AGK155" s="202"/>
      <c r="AGL155" s="202"/>
      <c r="AGM155" s="202"/>
      <c r="AGN155" s="202"/>
      <c r="AGO155" s="202"/>
      <c r="AGP155" s="202"/>
      <c r="AGQ155" s="202"/>
      <c r="AGR155" s="202"/>
      <c r="AGS155" s="202"/>
      <c r="AGT155" s="202"/>
      <c r="AGU155" s="202"/>
      <c r="AGV155" s="202"/>
      <c r="AGW155" s="202"/>
      <c r="AGX155" s="202"/>
      <c r="AGY155" s="202"/>
      <c r="AGZ155" s="202"/>
      <c r="AHA155" s="202"/>
      <c r="AHB155" s="202"/>
      <c r="AHC155" s="202"/>
      <c r="AHD155" s="202"/>
      <c r="AHE155" s="202"/>
      <c r="AHF155" s="202"/>
      <c r="AHG155" s="202"/>
      <c r="AHH155" s="202"/>
      <c r="AHI155" s="202"/>
      <c r="AHJ155" s="202"/>
      <c r="AHK155" s="202"/>
      <c r="AHL155" s="202"/>
      <c r="AHM155" s="202"/>
      <c r="AHN155" s="202"/>
      <c r="AHO155" s="202"/>
      <c r="AHP155" s="202"/>
      <c r="AHQ155" s="202"/>
      <c r="AHR155" s="202"/>
      <c r="AHS155" s="202"/>
      <c r="AHT155" s="202"/>
      <c r="AHU155" s="202"/>
      <c r="AHV155" s="202"/>
      <c r="AHW155" s="202"/>
      <c r="AHX155" s="202"/>
      <c r="AHY155" s="202"/>
      <c r="AHZ155" s="202"/>
      <c r="AIA155" s="202"/>
      <c r="AIB155" s="202"/>
      <c r="AIC155" s="202"/>
      <c r="AID155" s="202"/>
      <c r="AIE155" s="202"/>
      <c r="AIF155" s="202"/>
      <c r="AIG155" s="202"/>
      <c r="AIH155" s="202"/>
      <c r="AII155" s="202"/>
      <c r="AIJ155" s="202"/>
      <c r="AIK155" s="202"/>
      <c r="AIL155" s="202"/>
      <c r="AIM155" s="202"/>
      <c r="AIN155" s="202"/>
      <c r="AIO155" s="202"/>
      <c r="AIP155" s="202"/>
      <c r="AIQ155" s="202"/>
      <c r="AIR155" s="202"/>
      <c r="AIS155" s="202"/>
      <c r="AIT155" s="202"/>
      <c r="AIU155" s="202"/>
      <c r="AIV155" s="202"/>
      <c r="AIW155" s="202"/>
      <c r="AIX155" s="202"/>
      <c r="AIY155" s="202"/>
      <c r="AIZ155" s="202"/>
      <c r="AJA155" s="202"/>
      <c r="AJB155" s="202"/>
      <c r="AJC155" s="202"/>
      <c r="AJD155" s="202"/>
      <c r="AJE155" s="202"/>
      <c r="AJF155" s="202"/>
      <c r="AJG155" s="202"/>
      <c r="AJH155" s="202"/>
      <c r="AJI155" s="202"/>
      <c r="AJJ155" s="202"/>
      <c r="AJK155" s="202"/>
      <c r="AJL155" s="202"/>
      <c r="AJM155" s="202"/>
      <c r="AJN155" s="202"/>
      <c r="AJO155" s="202"/>
      <c r="AJP155" s="202"/>
      <c r="AJQ155" s="202"/>
      <c r="AJR155" s="202"/>
      <c r="AJS155" s="202"/>
      <c r="AJT155" s="202"/>
      <c r="AJU155" s="202"/>
      <c r="AJV155" s="202"/>
      <c r="AJW155" s="202"/>
      <c r="AJX155" s="202"/>
      <c r="AJY155" s="202"/>
      <c r="AJZ155" s="202"/>
      <c r="AKA155" s="202"/>
      <c r="AKB155" s="202"/>
    </row>
    <row r="156" spans="1:964" s="155" customFormat="1" ht="13.5">
      <c r="A156" s="361"/>
      <c r="B156" s="141" t="s">
        <v>318</v>
      </c>
      <c r="C156" s="243">
        <v>2064241</v>
      </c>
      <c r="D156" s="320">
        <f t="shared" si="42"/>
        <v>0.1247743494207052</v>
      </c>
      <c r="E156" s="142"/>
      <c r="F156" s="316">
        <v>32807</v>
      </c>
      <c r="G156" s="47">
        <f t="shared" si="37"/>
        <v>7.7936586167241639E-2</v>
      </c>
      <c r="H156" s="133">
        <v>33031</v>
      </c>
      <c r="I156" s="49">
        <f t="shared" si="25"/>
        <v>9.4248989597826904E-2</v>
      </c>
      <c r="J156" s="394"/>
      <c r="K156" s="461"/>
      <c r="L156" s="133">
        <v>10794</v>
      </c>
      <c r="M156" s="47">
        <f t="shared" si="26"/>
        <v>0.20576407506702421</v>
      </c>
      <c r="N156" s="454"/>
      <c r="O156" s="434"/>
      <c r="P156" s="133">
        <v>4795</v>
      </c>
      <c r="Q156" s="47">
        <f t="shared" si="27"/>
        <v>0.55884265279583878</v>
      </c>
      <c r="R156" s="448"/>
      <c r="S156" s="434"/>
      <c r="T156" s="392"/>
      <c r="U156" s="434"/>
      <c r="V156" s="134">
        <v>180</v>
      </c>
      <c r="W156" s="47">
        <f t="shared" si="36"/>
        <v>-0.40594059405940597</v>
      </c>
      <c r="X156" s="134">
        <v>321</v>
      </c>
      <c r="Y156" s="47">
        <f t="shared" si="40"/>
        <v>0.34309623430962333</v>
      </c>
      <c r="Z156" s="133"/>
      <c r="AA156" s="320"/>
      <c r="AB156" s="133">
        <v>36</v>
      </c>
      <c r="AC156" s="47">
        <f t="shared" si="41"/>
        <v>2.6</v>
      </c>
      <c r="AD156" s="133"/>
      <c r="AE156" s="320"/>
      <c r="AF156" s="133"/>
      <c r="AG156" s="320"/>
      <c r="AH156" s="99"/>
      <c r="AI156" s="99"/>
      <c r="AJ156" s="99"/>
      <c r="AK156" s="99"/>
      <c r="AL156" s="202"/>
      <c r="AM156" s="203"/>
      <c r="AN156" s="204"/>
      <c r="AO156" s="203"/>
      <c r="AP156" s="200"/>
      <c r="AQ156" s="200"/>
      <c r="AR156" s="200"/>
      <c r="AS156" s="200"/>
      <c r="AT156" s="200"/>
      <c r="AU156" s="200"/>
      <c r="AV156" s="200"/>
      <c r="AW156" s="200"/>
      <c r="AX156" s="200"/>
      <c r="AY156" s="200"/>
      <c r="AZ156" s="200"/>
      <c r="BA156" s="200"/>
      <c r="BB156" s="200"/>
      <c r="BC156" s="200"/>
      <c r="BD156" s="200"/>
      <c r="BE156" s="200"/>
      <c r="BF156" s="200"/>
      <c r="BG156" s="200"/>
      <c r="BH156" s="200"/>
      <c r="BI156" s="200"/>
      <c r="BJ156" s="200"/>
      <c r="BK156" s="200"/>
      <c r="BL156" s="200"/>
      <c r="BM156" s="200"/>
      <c r="BN156" s="200"/>
      <c r="BO156" s="201"/>
      <c r="BP156" s="200"/>
      <c r="BQ156" s="200"/>
      <c r="BR156" s="200"/>
      <c r="BS156" s="200"/>
      <c r="BT156" s="200"/>
      <c r="BU156" s="200"/>
      <c r="BV156" s="200"/>
      <c r="BW156" s="200"/>
      <c r="BX156" s="200"/>
      <c r="BY156" s="200"/>
      <c r="BZ156" s="200"/>
      <c r="CA156" s="200"/>
      <c r="CB156" s="200"/>
      <c r="CC156" s="200"/>
      <c r="CD156" s="200"/>
      <c r="CE156" s="200"/>
      <c r="CF156" s="200"/>
      <c r="CG156" s="200"/>
      <c r="CH156" s="200"/>
      <c r="CI156" s="200"/>
      <c r="CJ156" s="200"/>
      <c r="CK156" s="200"/>
      <c r="CL156" s="200"/>
      <c r="CM156" s="200"/>
      <c r="CN156" s="200"/>
      <c r="CO156" s="200"/>
      <c r="CP156" s="200"/>
      <c r="CQ156" s="200"/>
      <c r="CR156" s="200"/>
      <c r="CS156" s="200"/>
      <c r="CT156" s="200"/>
      <c r="CU156" s="200"/>
      <c r="CV156" s="200"/>
      <c r="CW156" s="200"/>
      <c r="CX156" s="200"/>
      <c r="CY156" s="200"/>
      <c r="CZ156" s="200"/>
      <c r="DA156" s="200"/>
      <c r="DB156" s="200"/>
      <c r="DC156" s="200"/>
      <c r="DD156" s="200"/>
      <c r="DE156" s="200"/>
      <c r="DF156" s="200"/>
      <c r="DG156" s="200"/>
      <c r="DH156" s="200"/>
      <c r="DI156" s="200"/>
      <c r="DJ156" s="200"/>
      <c r="DK156" s="200"/>
      <c r="DL156" s="200"/>
      <c r="DM156" s="200"/>
      <c r="DN156" s="200"/>
      <c r="DO156" s="200"/>
      <c r="DP156" s="200"/>
      <c r="DQ156" s="200"/>
      <c r="DR156" s="200"/>
      <c r="DS156" s="200"/>
      <c r="DT156" s="200"/>
      <c r="DU156" s="200"/>
      <c r="DV156" s="200"/>
      <c r="DW156" s="200"/>
      <c r="DX156" s="200"/>
      <c r="DY156" s="200"/>
      <c r="DZ156" s="200"/>
      <c r="EA156" s="200"/>
      <c r="EB156" s="200"/>
      <c r="EC156" s="200"/>
      <c r="ED156" s="200"/>
      <c r="EE156" s="200"/>
      <c r="EF156" s="200"/>
      <c r="EG156" s="200"/>
      <c r="EH156" s="200"/>
      <c r="EI156" s="200"/>
      <c r="EJ156" s="200"/>
      <c r="EK156" s="200"/>
      <c r="EL156" s="200"/>
      <c r="EM156" s="200"/>
      <c r="EN156" s="200"/>
      <c r="EO156" s="200"/>
      <c r="EP156" s="200"/>
      <c r="EQ156" s="200"/>
      <c r="ER156" s="200"/>
      <c r="ES156" s="200"/>
      <c r="ET156" s="200"/>
      <c r="EU156" s="200"/>
      <c r="EV156" s="200"/>
      <c r="EW156" s="200"/>
      <c r="EX156" s="200"/>
      <c r="EY156" s="200"/>
      <c r="EZ156" s="200"/>
      <c r="FA156" s="200"/>
      <c r="FB156" s="200"/>
      <c r="FC156" s="200"/>
      <c r="FD156" s="200"/>
      <c r="FE156" s="200"/>
      <c r="FF156" s="200"/>
      <c r="FG156" s="200"/>
      <c r="FH156" s="200"/>
      <c r="FI156" s="200"/>
      <c r="FJ156" s="200"/>
      <c r="FK156" s="200"/>
      <c r="FL156" s="200"/>
      <c r="FM156" s="200"/>
      <c r="FN156" s="200"/>
      <c r="FO156" s="200"/>
      <c r="FP156" s="200"/>
      <c r="FQ156" s="200"/>
      <c r="FR156" s="200"/>
      <c r="FS156" s="200"/>
      <c r="FT156" s="200"/>
      <c r="FU156" s="200"/>
      <c r="FV156" s="200"/>
      <c r="FW156" s="200"/>
      <c r="FX156" s="200"/>
      <c r="FY156" s="200"/>
      <c r="FZ156" s="200"/>
      <c r="GA156" s="200"/>
      <c r="GB156" s="200"/>
      <c r="GC156" s="200"/>
      <c r="GD156" s="200"/>
      <c r="GE156" s="200"/>
      <c r="GF156" s="200"/>
      <c r="GG156" s="200"/>
      <c r="GH156" s="200"/>
      <c r="GI156" s="200"/>
      <c r="GJ156" s="200"/>
      <c r="GK156" s="200"/>
      <c r="GL156" s="200"/>
      <c r="GM156" s="200"/>
      <c r="GN156" s="200"/>
      <c r="GO156" s="200"/>
      <c r="GP156" s="200"/>
      <c r="GQ156" s="200"/>
      <c r="GR156" s="200"/>
      <c r="GS156" s="200"/>
      <c r="GT156" s="200"/>
      <c r="GU156" s="200"/>
      <c r="GV156" s="200"/>
      <c r="GW156" s="200"/>
      <c r="GX156" s="200"/>
      <c r="GY156" s="200"/>
      <c r="GZ156" s="200"/>
      <c r="HA156" s="200"/>
      <c r="HB156" s="200"/>
      <c r="HC156" s="200"/>
      <c r="HD156" s="200"/>
      <c r="HE156" s="200"/>
      <c r="HF156" s="200"/>
      <c r="HG156" s="200"/>
      <c r="HH156" s="200"/>
      <c r="HI156" s="200"/>
      <c r="HJ156" s="200"/>
      <c r="HK156" s="200"/>
      <c r="HL156" s="200"/>
      <c r="HM156" s="200"/>
      <c r="HN156" s="200"/>
      <c r="HO156" s="200"/>
      <c r="HP156" s="200"/>
      <c r="HQ156" s="200"/>
      <c r="HR156" s="200"/>
      <c r="HS156" s="200"/>
      <c r="HT156" s="200"/>
      <c r="HU156" s="200"/>
      <c r="HV156" s="200"/>
      <c r="HW156" s="200"/>
      <c r="HX156" s="200"/>
      <c r="HY156" s="200"/>
      <c r="HZ156" s="200"/>
      <c r="IA156" s="200"/>
      <c r="IB156" s="200"/>
      <c r="IC156" s="200"/>
      <c r="ID156" s="200"/>
      <c r="IE156" s="200"/>
      <c r="IF156" s="200"/>
      <c r="IG156" s="200"/>
      <c r="IH156" s="200"/>
      <c r="II156" s="200"/>
      <c r="IJ156" s="200"/>
      <c r="IK156" s="200"/>
      <c r="IL156" s="200"/>
      <c r="IM156" s="200"/>
      <c r="IN156" s="200"/>
      <c r="IO156" s="200"/>
      <c r="IP156" s="200"/>
      <c r="IQ156" s="200"/>
      <c r="IR156" s="200"/>
      <c r="IS156" s="200"/>
      <c r="IT156" s="200"/>
      <c r="IU156" s="200"/>
      <c r="IV156" s="200"/>
      <c r="IW156" s="200"/>
      <c r="IX156" s="200"/>
      <c r="IY156" s="200"/>
      <c r="IZ156" s="200"/>
      <c r="JA156" s="200"/>
      <c r="JB156" s="200"/>
      <c r="JC156" s="200"/>
      <c r="JD156" s="200"/>
      <c r="JE156" s="200"/>
      <c r="JF156" s="200"/>
      <c r="JG156" s="200"/>
      <c r="JH156" s="200"/>
      <c r="JI156" s="200"/>
      <c r="JJ156" s="200"/>
      <c r="JK156" s="200"/>
      <c r="JL156" s="200"/>
      <c r="JM156" s="200"/>
      <c r="JN156" s="200"/>
      <c r="JO156" s="200"/>
      <c r="JP156" s="200"/>
      <c r="JQ156" s="200"/>
      <c r="JR156" s="200"/>
      <c r="JS156" s="200"/>
      <c r="JT156" s="200"/>
      <c r="JU156" s="200"/>
      <c r="JV156" s="200"/>
      <c r="JW156" s="200"/>
      <c r="JX156" s="200"/>
      <c r="JY156" s="200"/>
      <c r="JZ156" s="200"/>
      <c r="KA156" s="200"/>
      <c r="KB156" s="200"/>
      <c r="KC156" s="200"/>
      <c r="KD156" s="200"/>
      <c r="KE156" s="200"/>
      <c r="KF156" s="200"/>
      <c r="KG156" s="200"/>
      <c r="KH156" s="200"/>
      <c r="KI156" s="200"/>
      <c r="KJ156" s="200"/>
      <c r="KK156" s="200"/>
      <c r="KL156" s="200"/>
      <c r="KM156" s="200"/>
      <c r="KN156" s="200"/>
      <c r="KO156" s="200"/>
      <c r="KP156" s="200"/>
      <c r="KQ156" s="200"/>
      <c r="KR156" s="200"/>
      <c r="KS156" s="200"/>
      <c r="KT156" s="200"/>
      <c r="KU156" s="200"/>
      <c r="KV156" s="200"/>
      <c r="KW156" s="200"/>
      <c r="KX156" s="200"/>
      <c r="KY156" s="200"/>
      <c r="KZ156" s="200"/>
      <c r="LA156" s="200"/>
      <c r="LB156" s="200"/>
      <c r="LC156" s="200"/>
      <c r="LD156" s="200"/>
      <c r="LE156" s="200"/>
      <c r="LF156" s="200"/>
      <c r="LG156" s="200"/>
      <c r="LH156" s="200"/>
      <c r="LI156" s="200"/>
      <c r="LJ156" s="200"/>
      <c r="LK156" s="200"/>
      <c r="LL156" s="200"/>
      <c r="LM156" s="200"/>
      <c r="LN156" s="200"/>
      <c r="LO156" s="200"/>
      <c r="LP156" s="200"/>
      <c r="LQ156" s="200"/>
      <c r="LR156" s="200"/>
      <c r="LS156" s="200"/>
      <c r="LT156" s="200"/>
      <c r="LU156" s="200"/>
      <c r="LV156" s="200"/>
      <c r="LW156" s="200"/>
      <c r="LX156" s="200"/>
      <c r="LY156" s="200"/>
      <c r="LZ156" s="200"/>
      <c r="MA156" s="200"/>
      <c r="MB156" s="200"/>
      <c r="MC156" s="200"/>
      <c r="MD156" s="200"/>
      <c r="ME156" s="200"/>
      <c r="MF156" s="200"/>
      <c r="MG156" s="200"/>
      <c r="MH156" s="200"/>
      <c r="MI156" s="200"/>
      <c r="MJ156" s="200"/>
      <c r="MK156" s="200"/>
      <c r="ML156" s="200"/>
      <c r="MM156" s="200"/>
      <c r="MN156" s="200"/>
      <c r="MO156" s="200"/>
      <c r="MP156" s="200"/>
      <c r="MQ156" s="200"/>
      <c r="MR156" s="200"/>
      <c r="MS156" s="200"/>
      <c r="MT156" s="200"/>
      <c r="MU156" s="200"/>
      <c r="MV156" s="200"/>
      <c r="MW156" s="200"/>
      <c r="MX156" s="200"/>
      <c r="MY156" s="200"/>
      <c r="MZ156" s="200"/>
      <c r="NA156" s="200"/>
      <c r="NB156" s="200"/>
      <c r="NC156" s="200"/>
      <c r="ND156" s="200"/>
      <c r="NE156" s="200"/>
      <c r="NF156" s="200"/>
      <c r="NG156" s="200"/>
      <c r="NH156" s="200"/>
      <c r="NI156" s="200"/>
      <c r="NJ156" s="200"/>
      <c r="NK156" s="200"/>
      <c r="NL156" s="200"/>
      <c r="NM156" s="200"/>
      <c r="NN156" s="200"/>
      <c r="NO156" s="200"/>
      <c r="NP156" s="200"/>
      <c r="NQ156" s="200"/>
      <c r="NR156" s="200"/>
      <c r="NS156" s="200"/>
      <c r="NT156" s="200"/>
      <c r="NU156" s="200"/>
      <c r="NV156" s="200"/>
      <c r="NW156" s="200"/>
      <c r="NX156" s="200"/>
      <c r="NY156" s="200"/>
      <c r="NZ156" s="200"/>
      <c r="OA156" s="200"/>
      <c r="OB156" s="200"/>
      <c r="OC156" s="200"/>
      <c r="OD156" s="200"/>
      <c r="OE156" s="200"/>
      <c r="OF156" s="200"/>
      <c r="OG156" s="200"/>
      <c r="OH156" s="200"/>
      <c r="OI156" s="200"/>
      <c r="OJ156" s="200"/>
      <c r="OK156" s="200"/>
      <c r="OL156" s="200"/>
      <c r="OM156" s="200"/>
      <c r="ON156" s="200"/>
      <c r="OO156" s="200"/>
      <c r="OP156" s="200"/>
      <c r="OQ156" s="200"/>
      <c r="OR156" s="200"/>
      <c r="OS156" s="200"/>
      <c r="OT156" s="200"/>
      <c r="OU156" s="200"/>
      <c r="OV156" s="200"/>
      <c r="OW156" s="200"/>
      <c r="OX156" s="200"/>
      <c r="OY156" s="200"/>
      <c r="OZ156" s="200"/>
      <c r="PA156" s="200"/>
      <c r="PB156" s="200"/>
      <c r="PC156" s="200"/>
      <c r="PD156" s="200"/>
      <c r="PE156" s="200"/>
      <c r="PF156" s="200"/>
      <c r="PG156" s="200"/>
      <c r="PH156" s="200"/>
      <c r="PI156" s="200"/>
      <c r="PJ156" s="200"/>
      <c r="PK156" s="200"/>
      <c r="PL156" s="200"/>
      <c r="PM156" s="200"/>
      <c r="PN156" s="200"/>
      <c r="PO156" s="200"/>
      <c r="PP156" s="200"/>
      <c r="PQ156" s="200"/>
      <c r="PR156" s="200"/>
      <c r="PS156" s="200"/>
      <c r="PT156" s="200"/>
      <c r="PU156" s="200"/>
      <c r="PV156" s="200"/>
      <c r="PW156" s="200"/>
      <c r="PX156" s="200"/>
      <c r="PY156" s="200"/>
      <c r="PZ156" s="200"/>
      <c r="QA156" s="200"/>
      <c r="QB156" s="200"/>
      <c r="QC156" s="200"/>
      <c r="QD156" s="200"/>
      <c r="QE156" s="200"/>
      <c r="QF156" s="200"/>
      <c r="QG156" s="200"/>
      <c r="QH156" s="200"/>
      <c r="QI156" s="200"/>
      <c r="QJ156" s="200"/>
      <c r="QK156" s="200"/>
      <c r="QL156" s="200"/>
      <c r="QM156" s="200"/>
      <c r="QN156" s="200"/>
      <c r="QO156" s="200"/>
      <c r="QP156" s="200"/>
      <c r="QQ156" s="200"/>
      <c r="QR156" s="200"/>
      <c r="QS156" s="200"/>
      <c r="QT156" s="200"/>
      <c r="QU156" s="200"/>
      <c r="QV156" s="200"/>
      <c r="QW156" s="200"/>
      <c r="QX156" s="200"/>
      <c r="QY156" s="200"/>
      <c r="QZ156" s="200"/>
      <c r="RA156" s="200"/>
      <c r="RB156" s="200"/>
      <c r="RC156" s="200"/>
      <c r="RD156" s="200"/>
      <c r="RE156" s="200"/>
      <c r="RF156" s="200"/>
      <c r="RG156" s="200"/>
      <c r="RH156" s="200"/>
      <c r="RI156" s="200"/>
      <c r="RJ156" s="200"/>
      <c r="RK156" s="200"/>
      <c r="RL156" s="200"/>
      <c r="RM156" s="200"/>
      <c r="RN156" s="200"/>
      <c r="RO156" s="200"/>
      <c r="RP156" s="200"/>
      <c r="RQ156" s="200"/>
      <c r="RR156" s="200"/>
      <c r="RS156" s="200"/>
      <c r="RT156" s="200"/>
      <c r="RU156" s="200"/>
      <c r="RV156" s="200"/>
      <c r="RW156" s="200"/>
      <c r="RX156" s="200"/>
      <c r="RY156" s="200"/>
      <c r="RZ156" s="200"/>
      <c r="SA156" s="200"/>
      <c r="SB156" s="200"/>
      <c r="SC156" s="200"/>
      <c r="SD156" s="200"/>
      <c r="SE156" s="200"/>
      <c r="SF156" s="200"/>
      <c r="SG156" s="200"/>
      <c r="SH156" s="200"/>
      <c r="SI156" s="200"/>
      <c r="SJ156" s="200"/>
      <c r="SK156" s="200"/>
      <c r="SL156" s="200"/>
      <c r="SM156" s="200"/>
      <c r="SN156" s="200"/>
      <c r="SO156" s="200"/>
      <c r="SP156" s="200"/>
      <c r="SQ156" s="200"/>
      <c r="SR156" s="200"/>
      <c r="SS156" s="200"/>
      <c r="ST156" s="200"/>
      <c r="SU156" s="200"/>
      <c r="SV156" s="200"/>
      <c r="SW156" s="200"/>
      <c r="SX156" s="200"/>
      <c r="SY156" s="200"/>
      <c r="SZ156" s="200"/>
      <c r="TA156" s="200"/>
      <c r="TB156" s="200"/>
      <c r="TC156" s="200"/>
      <c r="TD156" s="200"/>
      <c r="TE156" s="200"/>
      <c r="TF156" s="200"/>
      <c r="TG156" s="200"/>
      <c r="TH156" s="200"/>
      <c r="TI156" s="200"/>
      <c r="TJ156" s="200"/>
      <c r="TK156" s="200"/>
      <c r="TL156" s="200"/>
      <c r="TM156" s="200"/>
      <c r="TN156" s="200"/>
      <c r="TO156" s="200"/>
      <c r="TP156" s="200"/>
      <c r="TQ156" s="200"/>
      <c r="TR156" s="200"/>
      <c r="TS156" s="200"/>
      <c r="TT156" s="200"/>
      <c r="TU156" s="200"/>
      <c r="TV156" s="200"/>
      <c r="TW156" s="200"/>
      <c r="TX156" s="200"/>
      <c r="TY156" s="200"/>
      <c r="TZ156" s="200"/>
      <c r="UA156" s="200"/>
      <c r="UB156" s="200"/>
      <c r="UC156" s="200"/>
      <c r="UD156" s="200"/>
      <c r="UE156" s="200"/>
      <c r="UF156" s="200"/>
      <c r="UG156" s="200"/>
      <c r="UH156" s="200"/>
      <c r="UI156" s="200"/>
      <c r="UJ156" s="200"/>
      <c r="UK156" s="200"/>
      <c r="UL156" s="200"/>
      <c r="UM156" s="200"/>
      <c r="UN156" s="200"/>
      <c r="UO156" s="200"/>
      <c r="UP156" s="200"/>
      <c r="UQ156" s="200"/>
      <c r="UR156" s="200"/>
      <c r="US156" s="200"/>
      <c r="UT156" s="200"/>
      <c r="UU156" s="200"/>
      <c r="UV156" s="200"/>
      <c r="UW156" s="200"/>
      <c r="UX156" s="200"/>
      <c r="UY156" s="200"/>
      <c r="UZ156" s="200"/>
      <c r="VA156" s="200"/>
      <c r="VB156" s="200"/>
      <c r="VC156" s="200"/>
      <c r="VD156" s="200"/>
      <c r="VE156" s="200"/>
      <c r="VF156" s="200"/>
      <c r="VG156" s="200"/>
      <c r="VH156" s="200"/>
      <c r="VI156" s="200"/>
      <c r="VJ156" s="200"/>
      <c r="VK156" s="200"/>
      <c r="VL156" s="200"/>
      <c r="VM156" s="200"/>
      <c r="VN156" s="200"/>
      <c r="VO156" s="200"/>
      <c r="VP156" s="200"/>
      <c r="VQ156" s="200"/>
      <c r="VR156" s="200"/>
      <c r="VS156" s="200"/>
      <c r="VT156" s="200"/>
      <c r="VU156" s="200"/>
      <c r="VV156" s="200"/>
      <c r="VW156" s="200"/>
      <c r="VX156" s="200"/>
      <c r="VY156" s="200"/>
      <c r="VZ156" s="200"/>
      <c r="WA156" s="200"/>
      <c r="WB156" s="200"/>
      <c r="WC156" s="200"/>
      <c r="WD156" s="200"/>
      <c r="WE156" s="200"/>
      <c r="WF156" s="200"/>
      <c r="WG156" s="200"/>
      <c r="WH156" s="200"/>
      <c r="WI156" s="200"/>
      <c r="WJ156" s="200"/>
      <c r="WK156" s="200"/>
      <c r="WL156" s="200"/>
      <c r="WM156" s="200"/>
      <c r="WN156" s="200"/>
      <c r="WO156" s="200"/>
      <c r="WP156" s="200"/>
      <c r="WQ156" s="200"/>
      <c r="WR156" s="200"/>
      <c r="WS156" s="200"/>
      <c r="WT156" s="200"/>
      <c r="WU156" s="200"/>
      <c r="WV156" s="200"/>
      <c r="WW156" s="200"/>
      <c r="WX156" s="200"/>
      <c r="WY156" s="200"/>
      <c r="WZ156" s="200"/>
      <c r="XA156" s="200"/>
      <c r="XB156" s="200"/>
      <c r="XC156" s="200"/>
      <c r="XD156" s="200"/>
      <c r="XE156" s="200"/>
      <c r="XF156" s="200"/>
      <c r="XG156" s="200"/>
      <c r="XH156" s="200"/>
      <c r="XI156" s="200"/>
      <c r="XJ156" s="200"/>
      <c r="XK156" s="200"/>
      <c r="XL156" s="200"/>
      <c r="XM156" s="200"/>
      <c r="XN156" s="200"/>
      <c r="XO156" s="200"/>
      <c r="XP156" s="200"/>
      <c r="XQ156" s="200"/>
      <c r="XR156" s="200"/>
      <c r="XS156" s="200"/>
      <c r="XT156" s="200"/>
      <c r="XU156" s="200"/>
      <c r="XV156" s="200"/>
      <c r="XW156" s="200"/>
      <c r="XX156" s="200"/>
      <c r="XY156" s="200"/>
      <c r="XZ156" s="200"/>
      <c r="YA156" s="200"/>
      <c r="YB156" s="200"/>
      <c r="YC156" s="200"/>
      <c r="YD156" s="200"/>
      <c r="YE156" s="200"/>
      <c r="YF156" s="200"/>
      <c r="YG156" s="200"/>
      <c r="YH156" s="200"/>
      <c r="YI156" s="200"/>
      <c r="YJ156" s="200"/>
      <c r="YK156" s="200"/>
      <c r="YL156" s="200"/>
      <c r="YM156" s="200"/>
      <c r="YN156" s="200"/>
      <c r="YO156" s="200"/>
      <c r="YP156" s="200"/>
      <c r="YQ156" s="200"/>
      <c r="YR156" s="200"/>
      <c r="YS156" s="200"/>
      <c r="YT156" s="200"/>
      <c r="YU156" s="200"/>
      <c r="YV156" s="200"/>
      <c r="YW156" s="200"/>
      <c r="YX156" s="200"/>
      <c r="YY156" s="200"/>
      <c r="YZ156" s="200"/>
      <c r="ZA156" s="200"/>
      <c r="ZB156" s="200"/>
      <c r="ZC156" s="200"/>
      <c r="ZD156" s="200"/>
      <c r="ZE156" s="200"/>
      <c r="ZF156" s="200"/>
      <c r="ZG156" s="200"/>
      <c r="ZH156" s="200"/>
      <c r="ZI156" s="200"/>
      <c r="ZJ156" s="200"/>
      <c r="ZK156" s="200"/>
      <c r="ZL156" s="200"/>
      <c r="ZM156" s="200"/>
      <c r="ZN156" s="200"/>
      <c r="ZO156" s="200"/>
      <c r="ZP156" s="200"/>
      <c r="ZQ156" s="200"/>
      <c r="ZR156" s="200"/>
      <c r="ZS156" s="200"/>
      <c r="ZT156" s="200"/>
      <c r="ZU156" s="200"/>
      <c r="ZV156" s="200"/>
      <c r="ZW156" s="200"/>
      <c r="ZX156" s="200"/>
      <c r="ZY156" s="200"/>
      <c r="ZZ156" s="200"/>
      <c r="AAA156" s="200"/>
      <c r="AAB156" s="200"/>
      <c r="AAC156" s="200"/>
      <c r="AAD156" s="200"/>
      <c r="AAE156" s="200"/>
      <c r="AAF156" s="200"/>
      <c r="AAG156" s="200"/>
      <c r="AAH156" s="200"/>
      <c r="AAI156" s="200"/>
      <c r="AAJ156" s="200"/>
      <c r="AAK156" s="200"/>
      <c r="AAL156" s="200"/>
      <c r="AAM156" s="200"/>
      <c r="AAN156" s="200"/>
      <c r="AAO156" s="200"/>
      <c r="AAP156" s="200"/>
      <c r="AAQ156" s="200"/>
      <c r="AAR156" s="200"/>
      <c r="AAS156" s="200"/>
      <c r="AAT156" s="200"/>
      <c r="AAU156" s="200"/>
      <c r="AAV156" s="200"/>
      <c r="AAW156" s="200"/>
      <c r="AAX156" s="200"/>
      <c r="AAY156" s="200"/>
      <c r="AAZ156" s="200"/>
      <c r="ABA156" s="200"/>
      <c r="ABB156" s="200"/>
      <c r="ABC156" s="200"/>
      <c r="ABD156" s="200"/>
      <c r="ABE156" s="200"/>
      <c r="ABF156" s="200"/>
      <c r="ABG156" s="200"/>
      <c r="ABH156" s="200"/>
      <c r="ABI156" s="200"/>
      <c r="ABJ156" s="200"/>
      <c r="ABK156" s="200"/>
      <c r="ABL156" s="200"/>
      <c r="ABM156" s="200"/>
      <c r="ABN156" s="200"/>
      <c r="ABO156" s="200"/>
      <c r="ABP156" s="200"/>
      <c r="ABQ156" s="200"/>
      <c r="ABR156" s="200"/>
      <c r="ABS156" s="200"/>
      <c r="ABT156" s="200"/>
      <c r="ABU156" s="200"/>
      <c r="ABV156" s="200"/>
      <c r="ABW156" s="200"/>
      <c r="ABX156" s="200"/>
      <c r="ABY156" s="200"/>
      <c r="ABZ156" s="200"/>
      <c r="ACA156" s="200"/>
      <c r="ACB156" s="200"/>
      <c r="ACC156" s="200"/>
      <c r="ACD156" s="200"/>
      <c r="ACE156" s="200"/>
      <c r="ACF156" s="200"/>
      <c r="ACG156" s="200"/>
      <c r="ACH156" s="200"/>
      <c r="ACI156" s="200"/>
      <c r="ACJ156" s="200"/>
      <c r="ACK156" s="200"/>
      <c r="ACL156" s="200"/>
      <c r="ACM156" s="200"/>
      <c r="ACN156" s="200"/>
      <c r="ACO156" s="200"/>
      <c r="ACP156" s="200"/>
      <c r="ACQ156" s="200"/>
      <c r="ACR156" s="200"/>
      <c r="ACS156" s="200"/>
      <c r="ACT156" s="200"/>
      <c r="ACU156" s="200"/>
      <c r="ACV156" s="200"/>
      <c r="ACW156" s="200"/>
      <c r="ACX156" s="200"/>
      <c r="ACY156" s="200"/>
      <c r="ACZ156" s="200"/>
      <c r="ADA156" s="200"/>
      <c r="ADB156" s="200"/>
      <c r="ADC156" s="200"/>
      <c r="ADD156" s="200"/>
      <c r="ADE156" s="200"/>
      <c r="ADF156" s="200"/>
      <c r="ADG156" s="200"/>
      <c r="ADH156" s="200"/>
      <c r="ADI156" s="200"/>
      <c r="ADJ156" s="200"/>
      <c r="ADK156" s="200"/>
      <c r="ADL156" s="200"/>
      <c r="ADM156" s="200"/>
      <c r="ADN156" s="200"/>
      <c r="ADO156" s="200"/>
      <c r="ADP156" s="200"/>
      <c r="ADQ156" s="200"/>
      <c r="ADR156" s="200"/>
      <c r="ADS156" s="200"/>
      <c r="ADT156" s="200"/>
      <c r="ADU156" s="200"/>
      <c r="ADV156" s="200"/>
      <c r="ADW156" s="200"/>
      <c r="ADX156" s="200"/>
      <c r="ADY156" s="200"/>
      <c r="ADZ156" s="200"/>
      <c r="AEA156" s="200"/>
      <c r="AEB156" s="200"/>
      <c r="AEC156" s="200"/>
      <c r="AED156" s="200"/>
      <c r="AEE156" s="200"/>
      <c r="AEF156" s="200"/>
      <c r="AEG156" s="200"/>
      <c r="AEH156" s="200"/>
      <c r="AEI156" s="200"/>
      <c r="AEJ156" s="200"/>
      <c r="AEK156" s="200"/>
      <c r="AEL156" s="200"/>
      <c r="AEM156" s="200"/>
      <c r="AEN156" s="200"/>
      <c r="AEO156" s="200"/>
      <c r="AEP156" s="200"/>
      <c r="AEQ156" s="200"/>
      <c r="AER156" s="200"/>
      <c r="AES156" s="200"/>
      <c r="AET156" s="200"/>
      <c r="AEU156" s="200"/>
      <c r="AEV156" s="200"/>
      <c r="AEW156" s="200"/>
      <c r="AEX156" s="200"/>
      <c r="AEY156" s="200"/>
      <c r="AEZ156" s="200"/>
      <c r="AFA156" s="200"/>
      <c r="AFB156" s="200"/>
      <c r="AFC156" s="200"/>
      <c r="AFD156" s="200"/>
      <c r="AFE156" s="200"/>
      <c r="AFF156" s="200"/>
      <c r="AFG156" s="200"/>
      <c r="AFH156" s="200"/>
      <c r="AFI156" s="200"/>
      <c r="AFJ156" s="200"/>
      <c r="AFK156" s="200"/>
      <c r="AFL156" s="200"/>
      <c r="AFM156" s="200"/>
      <c r="AFN156" s="200"/>
      <c r="AFO156" s="200"/>
      <c r="AFP156" s="200"/>
      <c r="AFQ156" s="200"/>
      <c r="AFR156" s="200"/>
      <c r="AFS156" s="200"/>
      <c r="AFT156" s="200"/>
      <c r="AFU156" s="200"/>
      <c r="AFV156" s="200"/>
      <c r="AFW156" s="200"/>
      <c r="AFX156" s="200"/>
      <c r="AFY156" s="200"/>
      <c r="AFZ156" s="200"/>
      <c r="AGA156" s="200"/>
      <c r="AGB156" s="200"/>
      <c r="AGC156" s="200"/>
      <c r="AGD156" s="200"/>
      <c r="AGE156" s="200"/>
      <c r="AGF156" s="200"/>
      <c r="AGG156" s="200"/>
      <c r="AGH156" s="200"/>
      <c r="AGI156" s="200"/>
      <c r="AGJ156" s="200"/>
      <c r="AGK156" s="200"/>
      <c r="AGL156" s="200"/>
      <c r="AGM156" s="200"/>
      <c r="AGN156" s="200"/>
      <c r="AGO156" s="200"/>
      <c r="AGP156" s="200"/>
      <c r="AGQ156" s="200"/>
      <c r="AGR156" s="200"/>
      <c r="AGS156" s="200"/>
      <c r="AGT156" s="200"/>
      <c r="AGU156" s="200"/>
      <c r="AGV156" s="200"/>
      <c r="AGW156" s="200"/>
      <c r="AGX156" s="200"/>
      <c r="AGY156" s="200"/>
      <c r="AGZ156" s="200"/>
      <c r="AHA156" s="200"/>
      <c r="AHB156" s="200"/>
      <c r="AHC156" s="200"/>
      <c r="AHD156" s="200"/>
      <c r="AHE156" s="200"/>
      <c r="AHF156" s="200"/>
      <c r="AHG156" s="200"/>
      <c r="AHH156" s="200"/>
      <c r="AHI156" s="200"/>
      <c r="AHJ156" s="200"/>
      <c r="AHK156" s="200"/>
      <c r="AHL156" s="200"/>
      <c r="AHM156" s="200"/>
      <c r="AHN156" s="200"/>
      <c r="AHO156" s="200"/>
      <c r="AHP156" s="200"/>
      <c r="AHQ156" s="200"/>
      <c r="AHR156" s="200"/>
      <c r="AHS156" s="200"/>
      <c r="AHT156" s="200"/>
      <c r="AHU156" s="200"/>
      <c r="AHV156" s="200"/>
      <c r="AHW156" s="200"/>
      <c r="AHX156" s="200"/>
      <c r="AHY156" s="200"/>
      <c r="AHZ156" s="200"/>
      <c r="AIA156" s="200"/>
      <c r="AIB156" s="200"/>
      <c r="AIC156" s="200"/>
      <c r="AID156" s="200"/>
      <c r="AIE156" s="200"/>
      <c r="AIF156" s="200"/>
      <c r="AIG156" s="200"/>
      <c r="AIH156" s="200"/>
      <c r="AII156" s="200"/>
      <c r="AIJ156" s="200"/>
      <c r="AIK156" s="200"/>
      <c r="AIL156" s="200"/>
      <c r="AIM156" s="200"/>
      <c r="AIN156" s="200"/>
      <c r="AIO156" s="200"/>
      <c r="AIP156" s="200"/>
      <c r="AIQ156" s="200"/>
      <c r="AIR156" s="200"/>
      <c r="AIS156" s="200"/>
      <c r="AIT156" s="200"/>
      <c r="AIU156" s="200"/>
      <c r="AIV156" s="200"/>
      <c r="AIW156" s="200"/>
      <c r="AIX156" s="200"/>
      <c r="AIY156" s="200"/>
      <c r="AIZ156" s="200"/>
      <c r="AJA156" s="200"/>
      <c r="AJB156" s="200"/>
      <c r="AJC156" s="200"/>
      <c r="AJD156" s="200"/>
      <c r="AJE156" s="200"/>
      <c r="AJF156" s="200"/>
      <c r="AJG156" s="200"/>
      <c r="AJH156" s="200"/>
      <c r="AJI156" s="200"/>
      <c r="AJJ156" s="200"/>
      <c r="AJK156" s="200"/>
      <c r="AJL156" s="200"/>
      <c r="AJM156" s="200"/>
      <c r="AJN156" s="200"/>
      <c r="AJO156" s="200"/>
      <c r="AJP156" s="200"/>
      <c r="AJQ156" s="200"/>
      <c r="AJR156" s="200"/>
      <c r="AJS156" s="200"/>
      <c r="AJT156" s="200"/>
      <c r="AJU156" s="200"/>
      <c r="AJV156" s="200"/>
      <c r="AJW156" s="200"/>
      <c r="AJX156" s="200"/>
      <c r="AJY156" s="200"/>
      <c r="AJZ156" s="200"/>
      <c r="AKA156" s="200"/>
      <c r="AKB156" s="200"/>
    </row>
    <row r="157" spans="1:964" s="155" customFormat="1" ht="13.5">
      <c r="A157" s="361"/>
      <c r="B157" s="141" t="s">
        <v>18</v>
      </c>
      <c r="C157" s="243">
        <v>1904524</v>
      </c>
      <c r="D157" s="320">
        <f t="shared" si="42"/>
        <v>0.25989162885495842</v>
      </c>
      <c r="E157" s="142"/>
      <c r="F157" s="316">
        <v>29564</v>
      </c>
      <c r="G157" s="47">
        <f t="shared" si="37"/>
        <v>0.11347971827803094</v>
      </c>
      <c r="H157" s="133">
        <v>25437</v>
      </c>
      <c r="I157" s="49">
        <f t="shared" si="25"/>
        <v>0.16501786205001379</v>
      </c>
      <c r="J157" s="394"/>
      <c r="K157" s="461"/>
      <c r="L157" s="133">
        <v>11300</v>
      </c>
      <c r="M157" s="47">
        <f t="shared" si="26"/>
        <v>0.36953096594352197</v>
      </c>
      <c r="N157" s="454"/>
      <c r="O157" s="434"/>
      <c r="P157" s="133">
        <v>4398</v>
      </c>
      <c r="Q157" s="47">
        <f t="shared" si="27"/>
        <v>0.47287340924313459</v>
      </c>
      <c r="R157" s="448"/>
      <c r="S157" s="434"/>
      <c r="T157" s="392"/>
      <c r="U157" s="434"/>
      <c r="V157" s="134">
        <v>234</v>
      </c>
      <c r="W157" s="47">
        <f t="shared" si="36"/>
        <v>3.539823008849563E-2</v>
      </c>
      <c r="X157" s="134">
        <v>306</v>
      </c>
      <c r="Y157" s="47">
        <f t="shared" si="40"/>
        <v>0.57731958762886593</v>
      </c>
      <c r="Z157" s="133"/>
      <c r="AA157" s="320"/>
      <c r="AB157" s="133">
        <v>18</v>
      </c>
      <c r="AC157" s="47">
        <f t="shared" si="41"/>
        <v>-5.2631578947368418E-2</v>
      </c>
      <c r="AD157" s="133"/>
      <c r="AE157" s="320"/>
      <c r="AF157" s="133"/>
      <c r="AG157" s="320"/>
      <c r="AH157" s="99"/>
      <c r="AI157" s="99"/>
      <c r="AJ157" s="99"/>
      <c r="AK157" s="99"/>
      <c r="AL157" s="202"/>
      <c r="AM157" s="203"/>
      <c r="AN157" s="204"/>
      <c r="AO157" s="203"/>
      <c r="AP157" s="200"/>
      <c r="AQ157" s="200"/>
      <c r="AR157" s="200"/>
      <c r="AS157" s="200"/>
      <c r="AT157" s="200"/>
      <c r="AU157" s="200"/>
      <c r="AV157" s="200"/>
      <c r="AW157" s="200"/>
      <c r="AX157" s="200"/>
      <c r="AY157" s="200"/>
      <c r="AZ157" s="200"/>
      <c r="BA157" s="200"/>
      <c r="BB157" s="200"/>
      <c r="BC157" s="200"/>
      <c r="BD157" s="200"/>
      <c r="BE157" s="200"/>
      <c r="BF157" s="200"/>
      <c r="BG157" s="200"/>
      <c r="BH157" s="200"/>
      <c r="BI157" s="200"/>
      <c r="BJ157" s="200"/>
      <c r="BK157" s="200"/>
      <c r="BL157" s="200"/>
      <c r="BM157" s="200"/>
      <c r="BN157" s="200"/>
      <c r="BO157" s="201"/>
      <c r="BP157" s="200"/>
      <c r="BQ157" s="200"/>
      <c r="BR157" s="200"/>
      <c r="BS157" s="200"/>
      <c r="BT157" s="200"/>
      <c r="BU157" s="200"/>
      <c r="BV157" s="200"/>
      <c r="BW157" s="200"/>
      <c r="BX157" s="200"/>
      <c r="BY157" s="200"/>
      <c r="BZ157" s="200"/>
      <c r="CA157" s="200"/>
      <c r="CB157" s="200"/>
      <c r="CC157" s="200"/>
      <c r="CD157" s="200"/>
      <c r="CE157" s="200"/>
      <c r="CF157" s="200"/>
      <c r="CG157" s="200"/>
      <c r="CH157" s="200"/>
      <c r="CI157" s="200"/>
      <c r="CJ157" s="200"/>
      <c r="CK157" s="200"/>
      <c r="CL157" s="200"/>
      <c r="CM157" s="200"/>
      <c r="CN157" s="200"/>
      <c r="CO157" s="200"/>
      <c r="CP157" s="200"/>
      <c r="CQ157" s="200"/>
      <c r="CR157" s="200"/>
      <c r="CS157" s="200"/>
      <c r="CT157" s="200"/>
      <c r="CU157" s="200"/>
      <c r="CV157" s="200"/>
      <c r="CW157" s="200"/>
      <c r="CX157" s="200"/>
      <c r="CY157" s="200"/>
      <c r="CZ157" s="200"/>
      <c r="DA157" s="200"/>
      <c r="DB157" s="200"/>
      <c r="DC157" s="200"/>
      <c r="DD157" s="200"/>
      <c r="DE157" s="200"/>
      <c r="DF157" s="200"/>
      <c r="DG157" s="200"/>
      <c r="DH157" s="200"/>
      <c r="DI157" s="200"/>
      <c r="DJ157" s="200"/>
      <c r="DK157" s="200"/>
      <c r="DL157" s="200"/>
      <c r="DM157" s="200"/>
      <c r="DN157" s="200"/>
      <c r="DO157" s="200"/>
      <c r="DP157" s="200"/>
      <c r="DQ157" s="200"/>
      <c r="DR157" s="200"/>
      <c r="DS157" s="200"/>
      <c r="DT157" s="200"/>
      <c r="DU157" s="200"/>
      <c r="DV157" s="200"/>
      <c r="DW157" s="200"/>
      <c r="DX157" s="200"/>
      <c r="DY157" s="200"/>
      <c r="DZ157" s="200"/>
      <c r="EA157" s="200"/>
      <c r="EB157" s="200"/>
      <c r="EC157" s="200"/>
      <c r="ED157" s="200"/>
      <c r="EE157" s="200"/>
      <c r="EF157" s="200"/>
      <c r="EG157" s="200"/>
      <c r="EH157" s="200"/>
      <c r="EI157" s="200"/>
      <c r="EJ157" s="200"/>
      <c r="EK157" s="200"/>
      <c r="EL157" s="200"/>
      <c r="EM157" s="200"/>
      <c r="EN157" s="200"/>
      <c r="EO157" s="200"/>
      <c r="EP157" s="200"/>
      <c r="EQ157" s="200"/>
      <c r="ER157" s="200"/>
      <c r="ES157" s="200"/>
      <c r="ET157" s="200"/>
      <c r="EU157" s="200"/>
      <c r="EV157" s="200"/>
      <c r="EW157" s="200"/>
      <c r="EX157" s="200"/>
      <c r="EY157" s="200"/>
      <c r="EZ157" s="200"/>
      <c r="FA157" s="200"/>
      <c r="FB157" s="200"/>
      <c r="FC157" s="200"/>
      <c r="FD157" s="200"/>
      <c r="FE157" s="200"/>
      <c r="FF157" s="200"/>
      <c r="FG157" s="200"/>
      <c r="FH157" s="200"/>
      <c r="FI157" s="200"/>
      <c r="FJ157" s="200"/>
      <c r="FK157" s="200"/>
      <c r="FL157" s="200"/>
      <c r="FM157" s="200"/>
      <c r="FN157" s="200"/>
      <c r="FO157" s="200"/>
      <c r="FP157" s="200"/>
      <c r="FQ157" s="200"/>
      <c r="FR157" s="200"/>
      <c r="FS157" s="200"/>
      <c r="FT157" s="200"/>
      <c r="FU157" s="200"/>
      <c r="FV157" s="200"/>
      <c r="FW157" s="200"/>
      <c r="FX157" s="200"/>
      <c r="FY157" s="200"/>
      <c r="FZ157" s="200"/>
      <c r="GA157" s="200"/>
      <c r="GB157" s="200"/>
      <c r="GC157" s="200"/>
      <c r="GD157" s="200"/>
      <c r="GE157" s="200"/>
      <c r="GF157" s="200"/>
      <c r="GG157" s="200"/>
      <c r="GH157" s="200"/>
      <c r="GI157" s="200"/>
      <c r="GJ157" s="200"/>
      <c r="GK157" s="200"/>
      <c r="GL157" s="200"/>
      <c r="GM157" s="200"/>
      <c r="GN157" s="200"/>
      <c r="GO157" s="200"/>
      <c r="GP157" s="200"/>
      <c r="GQ157" s="200"/>
      <c r="GR157" s="200"/>
      <c r="GS157" s="200"/>
      <c r="GT157" s="200"/>
      <c r="GU157" s="200"/>
      <c r="GV157" s="200"/>
      <c r="GW157" s="200"/>
      <c r="GX157" s="200"/>
      <c r="GY157" s="200"/>
      <c r="GZ157" s="200"/>
      <c r="HA157" s="200"/>
      <c r="HB157" s="200"/>
      <c r="HC157" s="200"/>
      <c r="HD157" s="200"/>
      <c r="HE157" s="200"/>
      <c r="HF157" s="200"/>
      <c r="HG157" s="200"/>
      <c r="HH157" s="200"/>
      <c r="HI157" s="200"/>
      <c r="HJ157" s="200"/>
      <c r="HK157" s="200"/>
      <c r="HL157" s="200"/>
      <c r="HM157" s="200"/>
      <c r="HN157" s="200"/>
      <c r="HO157" s="200"/>
      <c r="HP157" s="200"/>
      <c r="HQ157" s="200"/>
      <c r="HR157" s="200"/>
      <c r="HS157" s="200"/>
      <c r="HT157" s="200"/>
      <c r="HU157" s="200"/>
      <c r="HV157" s="200"/>
      <c r="HW157" s="200"/>
      <c r="HX157" s="200"/>
      <c r="HY157" s="200"/>
      <c r="HZ157" s="200"/>
      <c r="IA157" s="200"/>
      <c r="IB157" s="200"/>
      <c r="IC157" s="200"/>
      <c r="ID157" s="200"/>
      <c r="IE157" s="200"/>
      <c r="IF157" s="200"/>
      <c r="IG157" s="200"/>
      <c r="IH157" s="200"/>
      <c r="II157" s="200"/>
      <c r="IJ157" s="200"/>
      <c r="IK157" s="200"/>
      <c r="IL157" s="200"/>
      <c r="IM157" s="200"/>
      <c r="IN157" s="200"/>
      <c r="IO157" s="200"/>
      <c r="IP157" s="200"/>
      <c r="IQ157" s="200"/>
      <c r="IR157" s="200"/>
      <c r="IS157" s="200"/>
      <c r="IT157" s="200"/>
      <c r="IU157" s="200"/>
      <c r="IV157" s="200"/>
      <c r="IW157" s="200"/>
      <c r="IX157" s="200"/>
      <c r="IY157" s="200"/>
      <c r="IZ157" s="200"/>
      <c r="JA157" s="200"/>
      <c r="JB157" s="200"/>
      <c r="JC157" s="200"/>
      <c r="JD157" s="200"/>
      <c r="JE157" s="200"/>
      <c r="JF157" s="200"/>
      <c r="JG157" s="200"/>
      <c r="JH157" s="200"/>
      <c r="JI157" s="200"/>
      <c r="JJ157" s="200"/>
      <c r="JK157" s="200"/>
      <c r="JL157" s="200"/>
      <c r="JM157" s="200"/>
      <c r="JN157" s="200"/>
      <c r="JO157" s="200"/>
      <c r="JP157" s="200"/>
      <c r="JQ157" s="200"/>
      <c r="JR157" s="200"/>
      <c r="JS157" s="200"/>
      <c r="JT157" s="200"/>
      <c r="JU157" s="200"/>
      <c r="JV157" s="200"/>
      <c r="JW157" s="200"/>
      <c r="JX157" s="200"/>
      <c r="JY157" s="200"/>
      <c r="JZ157" s="200"/>
      <c r="KA157" s="200"/>
      <c r="KB157" s="200"/>
      <c r="KC157" s="200"/>
      <c r="KD157" s="200"/>
      <c r="KE157" s="200"/>
      <c r="KF157" s="200"/>
      <c r="KG157" s="200"/>
      <c r="KH157" s="200"/>
      <c r="KI157" s="200"/>
      <c r="KJ157" s="200"/>
      <c r="KK157" s="200"/>
      <c r="KL157" s="200"/>
      <c r="KM157" s="200"/>
      <c r="KN157" s="200"/>
      <c r="KO157" s="200"/>
      <c r="KP157" s="200"/>
      <c r="KQ157" s="200"/>
      <c r="KR157" s="200"/>
      <c r="KS157" s="200"/>
      <c r="KT157" s="200"/>
      <c r="KU157" s="200"/>
      <c r="KV157" s="200"/>
      <c r="KW157" s="200"/>
      <c r="KX157" s="200"/>
      <c r="KY157" s="200"/>
      <c r="KZ157" s="200"/>
      <c r="LA157" s="200"/>
      <c r="LB157" s="200"/>
      <c r="LC157" s="200"/>
      <c r="LD157" s="200"/>
      <c r="LE157" s="200"/>
      <c r="LF157" s="200"/>
      <c r="LG157" s="200"/>
      <c r="LH157" s="200"/>
      <c r="LI157" s="200"/>
      <c r="LJ157" s="200"/>
      <c r="LK157" s="200"/>
      <c r="LL157" s="200"/>
      <c r="LM157" s="200"/>
      <c r="LN157" s="200"/>
      <c r="LO157" s="200"/>
      <c r="LP157" s="200"/>
      <c r="LQ157" s="200"/>
      <c r="LR157" s="200"/>
      <c r="LS157" s="200"/>
      <c r="LT157" s="200"/>
      <c r="LU157" s="200"/>
      <c r="LV157" s="200"/>
      <c r="LW157" s="200"/>
      <c r="LX157" s="200"/>
      <c r="LY157" s="200"/>
      <c r="LZ157" s="200"/>
      <c r="MA157" s="200"/>
      <c r="MB157" s="200"/>
      <c r="MC157" s="200"/>
      <c r="MD157" s="200"/>
      <c r="ME157" s="200"/>
      <c r="MF157" s="200"/>
      <c r="MG157" s="200"/>
      <c r="MH157" s="200"/>
      <c r="MI157" s="200"/>
      <c r="MJ157" s="200"/>
      <c r="MK157" s="200"/>
      <c r="ML157" s="200"/>
      <c r="MM157" s="200"/>
      <c r="MN157" s="200"/>
      <c r="MO157" s="200"/>
      <c r="MP157" s="200"/>
      <c r="MQ157" s="200"/>
      <c r="MR157" s="200"/>
      <c r="MS157" s="200"/>
      <c r="MT157" s="200"/>
      <c r="MU157" s="200"/>
      <c r="MV157" s="200"/>
      <c r="MW157" s="200"/>
      <c r="MX157" s="200"/>
      <c r="MY157" s="200"/>
      <c r="MZ157" s="200"/>
      <c r="NA157" s="200"/>
      <c r="NB157" s="200"/>
      <c r="NC157" s="200"/>
      <c r="ND157" s="200"/>
      <c r="NE157" s="200"/>
      <c r="NF157" s="200"/>
      <c r="NG157" s="200"/>
      <c r="NH157" s="200"/>
      <c r="NI157" s="200"/>
      <c r="NJ157" s="200"/>
      <c r="NK157" s="200"/>
      <c r="NL157" s="200"/>
      <c r="NM157" s="200"/>
      <c r="NN157" s="200"/>
      <c r="NO157" s="200"/>
      <c r="NP157" s="200"/>
      <c r="NQ157" s="200"/>
      <c r="NR157" s="200"/>
      <c r="NS157" s="200"/>
      <c r="NT157" s="200"/>
      <c r="NU157" s="200"/>
      <c r="NV157" s="200"/>
      <c r="NW157" s="200"/>
      <c r="NX157" s="200"/>
      <c r="NY157" s="200"/>
      <c r="NZ157" s="200"/>
      <c r="OA157" s="200"/>
      <c r="OB157" s="200"/>
      <c r="OC157" s="200"/>
      <c r="OD157" s="200"/>
      <c r="OE157" s="200"/>
      <c r="OF157" s="200"/>
      <c r="OG157" s="200"/>
      <c r="OH157" s="200"/>
      <c r="OI157" s="200"/>
      <c r="OJ157" s="200"/>
      <c r="OK157" s="200"/>
      <c r="OL157" s="200"/>
      <c r="OM157" s="200"/>
      <c r="ON157" s="200"/>
      <c r="OO157" s="200"/>
      <c r="OP157" s="200"/>
      <c r="OQ157" s="200"/>
      <c r="OR157" s="200"/>
      <c r="OS157" s="200"/>
      <c r="OT157" s="200"/>
      <c r="OU157" s="200"/>
      <c r="OV157" s="200"/>
      <c r="OW157" s="200"/>
      <c r="OX157" s="200"/>
      <c r="OY157" s="200"/>
      <c r="OZ157" s="200"/>
      <c r="PA157" s="200"/>
      <c r="PB157" s="200"/>
      <c r="PC157" s="200"/>
      <c r="PD157" s="200"/>
      <c r="PE157" s="200"/>
      <c r="PF157" s="200"/>
      <c r="PG157" s="200"/>
      <c r="PH157" s="200"/>
      <c r="PI157" s="200"/>
      <c r="PJ157" s="200"/>
      <c r="PK157" s="200"/>
      <c r="PL157" s="200"/>
      <c r="PM157" s="200"/>
      <c r="PN157" s="200"/>
      <c r="PO157" s="200"/>
      <c r="PP157" s="200"/>
      <c r="PQ157" s="200"/>
      <c r="PR157" s="200"/>
      <c r="PS157" s="200"/>
      <c r="PT157" s="200"/>
      <c r="PU157" s="200"/>
      <c r="PV157" s="200"/>
      <c r="PW157" s="200"/>
      <c r="PX157" s="200"/>
      <c r="PY157" s="200"/>
      <c r="PZ157" s="200"/>
      <c r="QA157" s="200"/>
      <c r="QB157" s="200"/>
      <c r="QC157" s="200"/>
      <c r="QD157" s="200"/>
      <c r="QE157" s="200"/>
      <c r="QF157" s="200"/>
      <c r="QG157" s="200"/>
      <c r="QH157" s="200"/>
      <c r="QI157" s="200"/>
      <c r="QJ157" s="200"/>
      <c r="QK157" s="200"/>
      <c r="QL157" s="200"/>
      <c r="QM157" s="200"/>
      <c r="QN157" s="200"/>
      <c r="QO157" s="200"/>
      <c r="QP157" s="200"/>
      <c r="QQ157" s="200"/>
      <c r="QR157" s="200"/>
      <c r="QS157" s="200"/>
      <c r="QT157" s="200"/>
      <c r="QU157" s="200"/>
      <c r="QV157" s="200"/>
      <c r="QW157" s="200"/>
      <c r="QX157" s="200"/>
      <c r="QY157" s="200"/>
      <c r="QZ157" s="200"/>
      <c r="RA157" s="200"/>
      <c r="RB157" s="200"/>
      <c r="RC157" s="200"/>
      <c r="RD157" s="200"/>
      <c r="RE157" s="200"/>
      <c r="RF157" s="200"/>
      <c r="RG157" s="200"/>
      <c r="RH157" s="200"/>
      <c r="RI157" s="200"/>
      <c r="RJ157" s="200"/>
      <c r="RK157" s="200"/>
      <c r="RL157" s="200"/>
      <c r="RM157" s="200"/>
      <c r="RN157" s="200"/>
      <c r="RO157" s="200"/>
      <c r="RP157" s="200"/>
      <c r="RQ157" s="200"/>
      <c r="RR157" s="200"/>
      <c r="RS157" s="200"/>
      <c r="RT157" s="200"/>
      <c r="RU157" s="200"/>
      <c r="RV157" s="200"/>
      <c r="RW157" s="200"/>
      <c r="RX157" s="200"/>
      <c r="RY157" s="200"/>
      <c r="RZ157" s="200"/>
      <c r="SA157" s="200"/>
      <c r="SB157" s="200"/>
      <c r="SC157" s="200"/>
      <c r="SD157" s="200"/>
      <c r="SE157" s="200"/>
      <c r="SF157" s="200"/>
      <c r="SG157" s="200"/>
      <c r="SH157" s="200"/>
      <c r="SI157" s="200"/>
      <c r="SJ157" s="200"/>
      <c r="SK157" s="200"/>
      <c r="SL157" s="200"/>
      <c r="SM157" s="200"/>
      <c r="SN157" s="200"/>
      <c r="SO157" s="200"/>
      <c r="SP157" s="200"/>
      <c r="SQ157" s="200"/>
      <c r="SR157" s="200"/>
      <c r="SS157" s="200"/>
      <c r="ST157" s="200"/>
      <c r="SU157" s="200"/>
      <c r="SV157" s="200"/>
      <c r="SW157" s="200"/>
      <c r="SX157" s="200"/>
      <c r="SY157" s="200"/>
      <c r="SZ157" s="200"/>
      <c r="TA157" s="200"/>
      <c r="TB157" s="200"/>
      <c r="TC157" s="200"/>
      <c r="TD157" s="200"/>
      <c r="TE157" s="200"/>
      <c r="TF157" s="200"/>
      <c r="TG157" s="200"/>
      <c r="TH157" s="200"/>
      <c r="TI157" s="200"/>
      <c r="TJ157" s="200"/>
      <c r="TK157" s="200"/>
      <c r="TL157" s="200"/>
      <c r="TM157" s="200"/>
      <c r="TN157" s="200"/>
      <c r="TO157" s="200"/>
      <c r="TP157" s="200"/>
      <c r="TQ157" s="200"/>
      <c r="TR157" s="200"/>
      <c r="TS157" s="200"/>
      <c r="TT157" s="200"/>
      <c r="TU157" s="200"/>
      <c r="TV157" s="200"/>
      <c r="TW157" s="200"/>
      <c r="TX157" s="200"/>
      <c r="TY157" s="200"/>
      <c r="TZ157" s="200"/>
      <c r="UA157" s="200"/>
      <c r="UB157" s="200"/>
      <c r="UC157" s="200"/>
      <c r="UD157" s="200"/>
      <c r="UE157" s="200"/>
      <c r="UF157" s="200"/>
      <c r="UG157" s="200"/>
      <c r="UH157" s="200"/>
      <c r="UI157" s="200"/>
      <c r="UJ157" s="200"/>
      <c r="UK157" s="200"/>
      <c r="UL157" s="200"/>
      <c r="UM157" s="200"/>
      <c r="UN157" s="200"/>
      <c r="UO157" s="200"/>
      <c r="UP157" s="200"/>
      <c r="UQ157" s="200"/>
      <c r="UR157" s="200"/>
      <c r="US157" s="200"/>
      <c r="UT157" s="200"/>
      <c r="UU157" s="200"/>
      <c r="UV157" s="200"/>
      <c r="UW157" s="200"/>
      <c r="UX157" s="200"/>
      <c r="UY157" s="200"/>
      <c r="UZ157" s="200"/>
      <c r="VA157" s="200"/>
      <c r="VB157" s="200"/>
      <c r="VC157" s="200"/>
      <c r="VD157" s="200"/>
      <c r="VE157" s="200"/>
      <c r="VF157" s="200"/>
      <c r="VG157" s="200"/>
      <c r="VH157" s="200"/>
      <c r="VI157" s="200"/>
      <c r="VJ157" s="200"/>
      <c r="VK157" s="200"/>
      <c r="VL157" s="200"/>
      <c r="VM157" s="200"/>
      <c r="VN157" s="200"/>
      <c r="VO157" s="200"/>
      <c r="VP157" s="200"/>
      <c r="VQ157" s="200"/>
      <c r="VR157" s="200"/>
      <c r="VS157" s="200"/>
      <c r="VT157" s="200"/>
      <c r="VU157" s="200"/>
      <c r="VV157" s="200"/>
      <c r="VW157" s="200"/>
      <c r="VX157" s="200"/>
      <c r="VY157" s="200"/>
      <c r="VZ157" s="200"/>
      <c r="WA157" s="200"/>
      <c r="WB157" s="200"/>
      <c r="WC157" s="200"/>
      <c r="WD157" s="200"/>
      <c r="WE157" s="200"/>
      <c r="WF157" s="200"/>
      <c r="WG157" s="200"/>
      <c r="WH157" s="200"/>
      <c r="WI157" s="200"/>
      <c r="WJ157" s="200"/>
      <c r="WK157" s="200"/>
      <c r="WL157" s="200"/>
      <c r="WM157" s="200"/>
      <c r="WN157" s="200"/>
      <c r="WO157" s="200"/>
      <c r="WP157" s="200"/>
      <c r="WQ157" s="200"/>
      <c r="WR157" s="200"/>
      <c r="WS157" s="200"/>
      <c r="WT157" s="200"/>
      <c r="WU157" s="200"/>
      <c r="WV157" s="200"/>
      <c r="WW157" s="200"/>
      <c r="WX157" s="200"/>
      <c r="WY157" s="200"/>
      <c r="WZ157" s="200"/>
      <c r="XA157" s="200"/>
      <c r="XB157" s="200"/>
      <c r="XC157" s="200"/>
      <c r="XD157" s="200"/>
      <c r="XE157" s="200"/>
      <c r="XF157" s="200"/>
      <c r="XG157" s="200"/>
      <c r="XH157" s="200"/>
      <c r="XI157" s="200"/>
      <c r="XJ157" s="200"/>
      <c r="XK157" s="200"/>
      <c r="XL157" s="200"/>
      <c r="XM157" s="200"/>
      <c r="XN157" s="200"/>
      <c r="XO157" s="200"/>
      <c r="XP157" s="200"/>
      <c r="XQ157" s="200"/>
      <c r="XR157" s="200"/>
      <c r="XS157" s="200"/>
      <c r="XT157" s="200"/>
      <c r="XU157" s="200"/>
      <c r="XV157" s="200"/>
      <c r="XW157" s="200"/>
      <c r="XX157" s="200"/>
      <c r="XY157" s="200"/>
      <c r="XZ157" s="200"/>
      <c r="YA157" s="200"/>
      <c r="YB157" s="200"/>
      <c r="YC157" s="200"/>
      <c r="YD157" s="200"/>
      <c r="YE157" s="200"/>
      <c r="YF157" s="200"/>
      <c r="YG157" s="200"/>
      <c r="YH157" s="200"/>
      <c r="YI157" s="200"/>
      <c r="YJ157" s="200"/>
      <c r="YK157" s="200"/>
      <c r="YL157" s="200"/>
      <c r="YM157" s="200"/>
      <c r="YN157" s="200"/>
      <c r="YO157" s="200"/>
      <c r="YP157" s="200"/>
      <c r="YQ157" s="200"/>
      <c r="YR157" s="200"/>
      <c r="YS157" s="200"/>
      <c r="YT157" s="200"/>
      <c r="YU157" s="200"/>
      <c r="YV157" s="200"/>
      <c r="YW157" s="200"/>
      <c r="YX157" s="200"/>
      <c r="YY157" s="200"/>
      <c r="YZ157" s="200"/>
      <c r="ZA157" s="200"/>
      <c r="ZB157" s="200"/>
      <c r="ZC157" s="200"/>
      <c r="ZD157" s="200"/>
      <c r="ZE157" s="200"/>
      <c r="ZF157" s="200"/>
      <c r="ZG157" s="200"/>
      <c r="ZH157" s="200"/>
      <c r="ZI157" s="200"/>
      <c r="ZJ157" s="200"/>
      <c r="ZK157" s="200"/>
      <c r="ZL157" s="200"/>
      <c r="ZM157" s="200"/>
      <c r="ZN157" s="200"/>
      <c r="ZO157" s="200"/>
      <c r="ZP157" s="200"/>
      <c r="ZQ157" s="200"/>
      <c r="ZR157" s="200"/>
      <c r="ZS157" s="200"/>
      <c r="ZT157" s="200"/>
      <c r="ZU157" s="200"/>
      <c r="ZV157" s="200"/>
      <c r="ZW157" s="200"/>
      <c r="ZX157" s="200"/>
      <c r="ZY157" s="200"/>
      <c r="ZZ157" s="200"/>
      <c r="AAA157" s="200"/>
      <c r="AAB157" s="200"/>
      <c r="AAC157" s="200"/>
      <c r="AAD157" s="200"/>
      <c r="AAE157" s="200"/>
      <c r="AAF157" s="200"/>
      <c r="AAG157" s="200"/>
      <c r="AAH157" s="200"/>
      <c r="AAI157" s="200"/>
      <c r="AAJ157" s="200"/>
      <c r="AAK157" s="200"/>
      <c r="AAL157" s="200"/>
      <c r="AAM157" s="200"/>
      <c r="AAN157" s="200"/>
      <c r="AAO157" s="200"/>
      <c r="AAP157" s="200"/>
      <c r="AAQ157" s="200"/>
      <c r="AAR157" s="200"/>
      <c r="AAS157" s="200"/>
      <c r="AAT157" s="200"/>
      <c r="AAU157" s="200"/>
      <c r="AAV157" s="200"/>
      <c r="AAW157" s="200"/>
      <c r="AAX157" s="200"/>
      <c r="AAY157" s="200"/>
      <c r="AAZ157" s="200"/>
      <c r="ABA157" s="200"/>
      <c r="ABB157" s="200"/>
      <c r="ABC157" s="200"/>
      <c r="ABD157" s="200"/>
      <c r="ABE157" s="200"/>
      <c r="ABF157" s="200"/>
      <c r="ABG157" s="200"/>
      <c r="ABH157" s="200"/>
      <c r="ABI157" s="200"/>
      <c r="ABJ157" s="200"/>
      <c r="ABK157" s="200"/>
      <c r="ABL157" s="200"/>
      <c r="ABM157" s="200"/>
      <c r="ABN157" s="200"/>
      <c r="ABO157" s="200"/>
      <c r="ABP157" s="200"/>
      <c r="ABQ157" s="200"/>
      <c r="ABR157" s="200"/>
      <c r="ABS157" s="200"/>
      <c r="ABT157" s="200"/>
      <c r="ABU157" s="200"/>
      <c r="ABV157" s="200"/>
      <c r="ABW157" s="200"/>
      <c r="ABX157" s="200"/>
      <c r="ABY157" s="200"/>
      <c r="ABZ157" s="200"/>
      <c r="ACA157" s="200"/>
      <c r="ACB157" s="200"/>
      <c r="ACC157" s="200"/>
      <c r="ACD157" s="200"/>
      <c r="ACE157" s="200"/>
      <c r="ACF157" s="200"/>
      <c r="ACG157" s="200"/>
      <c r="ACH157" s="200"/>
      <c r="ACI157" s="200"/>
      <c r="ACJ157" s="200"/>
      <c r="ACK157" s="200"/>
      <c r="ACL157" s="200"/>
      <c r="ACM157" s="200"/>
      <c r="ACN157" s="200"/>
      <c r="ACO157" s="200"/>
      <c r="ACP157" s="200"/>
      <c r="ACQ157" s="200"/>
      <c r="ACR157" s="200"/>
      <c r="ACS157" s="200"/>
      <c r="ACT157" s="200"/>
      <c r="ACU157" s="200"/>
      <c r="ACV157" s="200"/>
      <c r="ACW157" s="200"/>
      <c r="ACX157" s="200"/>
      <c r="ACY157" s="200"/>
      <c r="ACZ157" s="200"/>
      <c r="ADA157" s="200"/>
      <c r="ADB157" s="200"/>
      <c r="ADC157" s="200"/>
      <c r="ADD157" s="200"/>
      <c r="ADE157" s="200"/>
      <c r="ADF157" s="200"/>
      <c r="ADG157" s="200"/>
      <c r="ADH157" s="200"/>
      <c r="ADI157" s="200"/>
      <c r="ADJ157" s="200"/>
      <c r="ADK157" s="200"/>
      <c r="ADL157" s="200"/>
      <c r="ADM157" s="200"/>
      <c r="ADN157" s="200"/>
      <c r="ADO157" s="200"/>
      <c r="ADP157" s="200"/>
      <c r="ADQ157" s="200"/>
      <c r="ADR157" s="200"/>
      <c r="ADS157" s="200"/>
      <c r="ADT157" s="200"/>
      <c r="ADU157" s="200"/>
      <c r="ADV157" s="200"/>
      <c r="ADW157" s="200"/>
      <c r="ADX157" s="200"/>
      <c r="ADY157" s="200"/>
      <c r="ADZ157" s="200"/>
      <c r="AEA157" s="200"/>
      <c r="AEB157" s="200"/>
      <c r="AEC157" s="200"/>
      <c r="AED157" s="200"/>
      <c r="AEE157" s="200"/>
      <c r="AEF157" s="200"/>
      <c r="AEG157" s="200"/>
      <c r="AEH157" s="200"/>
      <c r="AEI157" s="200"/>
      <c r="AEJ157" s="200"/>
      <c r="AEK157" s="200"/>
      <c r="AEL157" s="200"/>
      <c r="AEM157" s="200"/>
      <c r="AEN157" s="200"/>
      <c r="AEO157" s="200"/>
      <c r="AEP157" s="200"/>
      <c r="AEQ157" s="200"/>
      <c r="AER157" s="200"/>
      <c r="AES157" s="200"/>
      <c r="AET157" s="200"/>
      <c r="AEU157" s="200"/>
      <c r="AEV157" s="200"/>
      <c r="AEW157" s="200"/>
      <c r="AEX157" s="200"/>
      <c r="AEY157" s="200"/>
      <c r="AEZ157" s="200"/>
      <c r="AFA157" s="200"/>
      <c r="AFB157" s="200"/>
      <c r="AFC157" s="200"/>
      <c r="AFD157" s="200"/>
      <c r="AFE157" s="200"/>
      <c r="AFF157" s="200"/>
      <c r="AFG157" s="200"/>
      <c r="AFH157" s="200"/>
      <c r="AFI157" s="200"/>
      <c r="AFJ157" s="200"/>
      <c r="AFK157" s="200"/>
      <c r="AFL157" s="200"/>
      <c r="AFM157" s="200"/>
      <c r="AFN157" s="200"/>
      <c r="AFO157" s="200"/>
      <c r="AFP157" s="200"/>
      <c r="AFQ157" s="200"/>
      <c r="AFR157" s="200"/>
      <c r="AFS157" s="200"/>
      <c r="AFT157" s="200"/>
      <c r="AFU157" s="200"/>
      <c r="AFV157" s="200"/>
      <c r="AFW157" s="200"/>
      <c r="AFX157" s="200"/>
      <c r="AFY157" s="200"/>
      <c r="AFZ157" s="200"/>
      <c r="AGA157" s="200"/>
      <c r="AGB157" s="200"/>
      <c r="AGC157" s="200"/>
      <c r="AGD157" s="200"/>
      <c r="AGE157" s="200"/>
      <c r="AGF157" s="200"/>
      <c r="AGG157" s="200"/>
      <c r="AGH157" s="200"/>
      <c r="AGI157" s="200"/>
      <c r="AGJ157" s="200"/>
      <c r="AGK157" s="200"/>
      <c r="AGL157" s="200"/>
      <c r="AGM157" s="200"/>
      <c r="AGN157" s="200"/>
      <c r="AGO157" s="200"/>
      <c r="AGP157" s="200"/>
      <c r="AGQ157" s="200"/>
      <c r="AGR157" s="200"/>
      <c r="AGS157" s="200"/>
      <c r="AGT157" s="200"/>
      <c r="AGU157" s="200"/>
      <c r="AGV157" s="200"/>
      <c r="AGW157" s="200"/>
      <c r="AGX157" s="200"/>
      <c r="AGY157" s="200"/>
      <c r="AGZ157" s="200"/>
      <c r="AHA157" s="200"/>
      <c r="AHB157" s="200"/>
      <c r="AHC157" s="200"/>
      <c r="AHD157" s="200"/>
      <c r="AHE157" s="200"/>
      <c r="AHF157" s="200"/>
      <c r="AHG157" s="200"/>
      <c r="AHH157" s="200"/>
      <c r="AHI157" s="200"/>
      <c r="AHJ157" s="200"/>
      <c r="AHK157" s="200"/>
      <c r="AHL157" s="200"/>
      <c r="AHM157" s="200"/>
      <c r="AHN157" s="200"/>
      <c r="AHO157" s="200"/>
      <c r="AHP157" s="200"/>
      <c r="AHQ157" s="200"/>
      <c r="AHR157" s="200"/>
      <c r="AHS157" s="200"/>
      <c r="AHT157" s="200"/>
      <c r="AHU157" s="200"/>
      <c r="AHV157" s="200"/>
      <c r="AHW157" s="200"/>
      <c r="AHX157" s="200"/>
      <c r="AHY157" s="200"/>
      <c r="AHZ157" s="200"/>
      <c r="AIA157" s="200"/>
      <c r="AIB157" s="200"/>
      <c r="AIC157" s="200"/>
      <c r="AID157" s="200"/>
      <c r="AIE157" s="200"/>
      <c r="AIF157" s="200"/>
      <c r="AIG157" s="200"/>
      <c r="AIH157" s="200"/>
      <c r="AII157" s="200"/>
      <c r="AIJ157" s="200"/>
      <c r="AIK157" s="200"/>
      <c r="AIL157" s="200"/>
      <c r="AIM157" s="200"/>
      <c r="AIN157" s="200"/>
      <c r="AIO157" s="200"/>
      <c r="AIP157" s="200"/>
      <c r="AIQ157" s="200"/>
      <c r="AIR157" s="200"/>
      <c r="AIS157" s="200"/>
      <c r="AIT157" s="200"/>
      <c r="AIU157" s="200"/>
      <c r="AIV157" s="200"/>
      <c r="AIW157" s="200"/>
      <c r="AIX157" s="200"/>
      <c r="AIY157" s="200"/>
      <c r="AIZ157" s="200"/>
      <c r="AJA157" s="200"/>
      <c r="AJB157" s="200"/>
      <c r="AJC157" s="200"/>
      <c r="AJD157" s="200"/>
      <c r="AJE157" s="200"/>
      <c r="AJF157" s="200"/>
      <c r="AJG157" s="200"/>
      <c r="AJH157" s="200"/>
      <c r="AJI157" s="200"/>
      <c r="AJJ157" s="200"/>
      <c r="AJK157" s="200"/>
      <c r="AJL157" s="200"/>
      <c r="AJM157" s="200"/>
      <c r="AJN157" s="200"/>
      <c r="AJO157" s="200"/>
      <c r="AJP157" s="200"/>
      <c r="AJQ157" s="200"/>
      <c r="AJR157" s="200"/>
      <c r="AJS157" s="200"/>
      <c r="AJT157" s="200"/>
      <c r="AJU157" s="200"/>
      <c r="AJV157" s="200"/>
      <c r="AJW157" s="200"/>
      <c r="AJX157" s="200"/>
      <c r="AJY157" s="200"/>
      <c r="AJZ157" s="200"/>
      <c r="AKA157" s="200"/>
      <c r="AKB157" s="200"/>
    </row>
    <row r="158" spans="1:964" s="155" customFormat="1" ht="13.5">
      <c r="A158" s="361"/>
      <c r="B158" s="141" t="s">
        <v>19</v>
      </c>
      <c r="C158" s="243">
        <v>1865552</v>
      </c>
      <c r="D158" s="320">
        <f t="shared" si="42"/>
        <v>7.5055263964667995E-2</v>
      </c>
      <c r="E158" s="142"/>
      <c r="F158" s="316">
        <v>25960</v>
      </c>
      <c r="G158" s="47">
        <f t="shared" si="37"/>
        <v>-3.0547464336395547E-2</v>
      </c>
      <c r="H158" s="133">
        <v>23179</v>
      </c>
      <c r="I158" s="49">
        <f t="shared" si="25"/>
        <v>-0.12887101623571862</v>
      </c>
      <c r="J158" s="464">
        <v>35110</v>
      </c>
      <c r="K158" s="461">
        <f>(J158-J146)/J146</f>
        <v>-0.1153720174355615</v>
      </c>
      <c r="L158" s="133">
        <v>12442</v>
      </c>
      <c r="M158" s="47">
        <f t="shared" si="26"/>
        <v>0.17577017577017573</v>
      </c>
      <c r="N158" s="454"/>
      <c r="O158" s="434"/>
      <c r="P158" s="133">
        <v>6916</v>
      </c>
      <c r="Q158" s="47">
        <f t="shared" si="27"/>
        <v>0.86918918918918919</v>
      </c>
      <c r="R158" s="448"/>
      <c r="S158" s="434"/>
      <c r="T158" s="392">
        <f>19394-T155-T152-T149</f>
        <v>4082</v>
      </c>
      <c r="U158" s="397">
        <f>T158/T146-1</f>
        <v>5.124903425186722E-2</v>
      </c>
      <c r="V158" s="134">
        <v>241</v>
      </c>
      <c r="W158" s="47">
        <f t="shared" si="36"/>
        <v>-0.16896551724137931</v>
      </c>
      <c r="X158" s="134">
        <v>529</v>
      </c>
      <c r="Y158" s="47">
        <f t="shared" si="40"/>
        <v>3.0075757575757578</v>
      </c>
      <c r="Z158" s="133"/>
      <c r="AA158" s="320"/>
      <c r="AB158" s="133">
        <v>7</v>
      </c>
      <c r="AC158" s="47">
        <f>(AB158-AB146)/AB146</f>
        <v>-0.125</v>
      </c>
      <c r="AD158" s="133"/>
      <c r="AE158" s="320"/>
      <c r="AF158" s="133"/>
      <c r="AG158" s="320"/>
      <c r="AH158" s="99"/>
      <c r="AI158" s="99"/>
      <c r="AJ158" s="99"/>
      <c r="AK158" s="99"/>
      <c r="AL158" s="202"/>
      <c r="AM158" s="203"/>
      <c r="AN158" s="204"/>
      <c r="AO158" s="203"/>
      <c r="AP158" s="200"/>
      <c r="AQ158" s="200"/>
      <c r="AR158" s="200"/>
      <c r="AS158" s="200"/>
      <c r="AT158" s="200"/>
      <c r="AU158" s="200"/>
      <c r="AV158" s="200"/>
      <c r="AW158" s="200"/>
      <c r="AX158" s="200"/>
      <c r="AY158" s="200"/>
      <c r="AZ158" s="200"/>
      <c r="BA158" s="200"/>
      <c r="BB158" s="200"/>
      <c r="BC158" s="200"/>
      <c r="BD158" s="200"/>
      <c r="BE158" s="200"/>
      <c r="BF158" s="200"/>
      <c r="BG158" s="200"/>
      <c r="BH158" s="200"/>
      <c r="BI158" s="200"/>
      <c r="BJ158" s="200"/>
      <c r="BK158" s="200"/>
      <c r="BL158" s="200"/>
      <c r="BM158" s="200"/>
      <c r="BN158" s="200"/>
      <c r="BO158" s="201"/>
      <c r="BP158" s="200"/>
      <c r="BQ158" s="200"/>
      <c r="BR158" s="200"/>
      <c r="BS158" s="200"/>
      <c r="BT158" s="200"/>
      <c r="BU158" s="200"/>
      <c r="BV158" s="200"/>
      <c r="BW158" s="200"/>
      <c r="BX158" s="200"/>
      <c r="BY158" s="200"/>
      <c r="BZ158" s="200"/>
      <c r="CA158" s="200"/>
      <c r="CB158" s="200"/>
      <c r="CC158" s="200"/>
      <c r="CD158" s="200"/>
      <c r="CE158" s="200"/>
      <c r="CF158" s="200"/>
      <c r="CG158" s="200"/>
      <c r="CH158" s="200"/>
      <c r="CI158" s="200"/>
      <c r="CJ158" s="200"/>
      <c r="CK158" s="200"/>
      <c r="CL158" s="200"/>
      <c r="CM158" s="200"/>
      <c r="CN158" s="200"/>
      <c r="CO158" s="200"/>
      <c r="CP158" s="200"/>
      <c r="CQ158" s="200"/>
      <c r="CR158" s="200"/>
      <c r="CS158" s="200"/>
      <c r="CT158" s="200"/>
      <c r="CU158" s="200"/>
      <c r="CV158" s="200"/>
      <c r="CW158" s="200"/>
      <c r="CX158" s="200"/>
      <c r="CY158" s="200"/>
      <c r="CZ158" s="200"/>
      <c r="DA158" s="200"/>
      <c r="DB158" s="200"/>
      <c r="DC158" s="200"/>
      <c r="DD158" s="200"/>
      <c r="DE158" s="200"/>
      <c r="DF158" s="200"/>
      <c r="DG158" s="200"/>
      <c r="DH158" s="200"/>
      <c r="DI158" s="200"/>
      <c r="DJ158" s="200"/>
      <c r="DK158" s="200"/>
      <c r="DL158" s="200"/>
      <c r="DM158" s="200"/>
      <c r="DN158" s="200"/>
      <c r="DO158" s="200"/>
      <c r="DP158" s="200"/>
      <c r="DQ158" s="200"/>
      <c r="DR158" s="200"/>
      <c r="DS158" s="200"/>
      <c r="DT158" s="200"/>
      <c r="DU158" s="200"/>
      <c r="DV158" s="200"/>
      <c r="DW158" s="200"/>
      <c r="DX158" s="200"/>
      <c r="DY158" s="200"/>
      <c r="DZ158" s="200"/>
      <c r="EA158" s="200"/>
      <c r="EB158" s="200"/>
      <c r="EC158" s="200"/>
      <c r="ED158" s="200"/>
      <c r="EE158" s="200"/>
      <c r="EF158" s="200"/>
      <c r="EG158" s="200"/>
      <c r="EH158" s="200"/>
      <c r="EI158" s="200"/>
      <c r="EJ158" s="200"/>
      <c r="EK158" s="200"/>
      <c r="EL158" s="200"/>
      <c r="EM158" s="200"/>
      <c r="EN158" s="200"/>
      <c r="EO158" s="200"/>
      <c r="EP158" s="200"/>
      <c r="EQ158" s="200"/>
      <c r="ER158" s="200"/>
      <c r="ES158" s="200"/>
      <c r="ET158" s="200"/>
      <c r="EU158" s="200"/>
      <c r="EV158" s="200"/>
      <c r="EW158" s="200"/>
      <c r="EX158" s="200"/>
      <c r="EY158" s="200"/>
      <c r="EZ158" s="200"/>
      <c r="FA158" s="200"/>
      <c r="FB158" s="200"/>
      <c r="FC158" s="200"/>
      <c r="FD158" s="200"/>
      <c r="FE158" s="200"/>
      <c r="FF158" s="200"/>
      <c r="FG158" s="200"/>
      <c r="FH158" s="200"/>
      <c r="FI158" s="200"/>
      <c r="FJ158" s="200"/>
      <c r="FK158" s="200"/>
      <c r="FL158" s="200"/>
      <c r="FM158" s="200"/>
      <c r="FN158" s="200"/>
      <c r="FO158" s="200"/>
      <c r="FP158" s="200"/>
      <c r="FQ158" s="200"/>
      <c r="FR158" s="200"/>
      <c r="FS158" s="200"/>
      <c r="FT158" s="200"/>
      <c r="FU158" s="200"/>
      <c r="FV158" s="200"/>
      <c r="FW158" s="200"/>
      <c r="FX158" s="200"/>
      <c r="FY158" s="200"/>
      <c r="FZ158" s="200"/>
      <c r="GA158" s="200"/>
      <c r="GB158" s="200"/>
      <c r="GC158" s="200"/>
      <c r="GD158" s="200"/>
      <c r="GE158" s="200"/>
      <c r="GF158" s="200"/>
      <c r="GG158" s="200"/>
      <c r="GH158" s="200"/>
      <c r="GI158" s="200"/>
      <c r="GJ158" s="200"/>
      <c r="GK158" s="200"/>
      <c r="GL158" s="200"/>
      <c r="GM158" s="200"/>
      <c r="GN158" s="200"/>
      <c r="GO158" s="200"/>
      <c r="GP158" s="200"/>
      <c r="GQ158" s="200"/>
      <c r="GR158" s="200"/>
      <c r="GS158" s="200"/>
      <c r="GT158" s="200"/>
      <c r="GU158" s="200"/>
      <c r="GV158" s="200"/>
      <c r="GW158" s="200"/>
      <c r="GX158" s="200"/>
      <c r="GY158" s="200"/>
      <c r="GZ158" s="200"/>
      <c r="HA158" s="200"/>
      <c r="HB158" s="200"/>
      <c r="HC158" s="200"/>
      <c r="HD158" s="200"/>
      <c r="HE158" s="200"/>
      <c r="HF158" s="200"/>
      <c r="HG158" s="200"/>
      <c r="HH158" s="200"/>
      <c r="HI158" s="200"/>
      <c r="HJ158" s="200"/>
      <c r="HK158" s="200"/>
      <c r="HL158" s="200"/>
      <c r="HM158" s="200"/>
      <c r="HN158" s="200"/>
      <c r="HO158" s="200"/>
      <c r="HP158" s="200"/>
      <c r="HQ158" s="200"/>
      <c r="HR158" s="200"/>
      <c r="HS158" s="200"/>
      <c r="HT158" s="200"/>
      <c r="HU158" s="200"/>
      <c r="HV158" s="200"/>
      <c r="HW158" s="200"/>
      <c r="HX158" s="200"/>
      <c r="HY158" s="200"/>
      <c r="HZ158" s="200"/>
      <c r="IA158" s="200"/>
      <c r="IB158" s="200"/>
      <c r="IC158" s="200"/>
      <c r="ID158" s="200"/>
      <c r="IE158" s="200"/>
      <c r="IF158" s="200"/>
      <c r="IG158" s="200"/>
      <c r="IH158" s="200"/>
      <c r="II158" s="200"/>
      <c r="IJ158" s="200"/>
      <c r="IK158" s="200"/>
      <c r="IL158" s="200"/>
      <c r="IM158" s="200"/>
      <c r="IN158" s="200"/>
      <c r="IO158" s="200"/>
      <c r="IP158" s="200"/>
      <c r="IQ158" s="200"/>
      <c r="IR158" s="200"/>
      <c r="IS158" s="200"/>
      <c r="IT158" s="200"/>
      <c r="IU158" s="200"/>
      <c r="IV158" s="200"/>
      <c r="IW158" s="200"/>
      <c r="IX158" s="200"/>
      <c r="IY158" s="200"/>
      <c r="IZ158" s="200"/>
      <c r="JA158" s="200"/>
      <c r="JB158" s="200"/>
      <c r="JC158" s="200"/>
      <c r="JD158" s="200"/>
      <c r="JE158" s="200"/>
      <c r="JF158" s="200"/>
      <c r="JG158" s="200"/>
      <c r="JH158" s="200"/>
      <c r="JI158" s="200"/>
      <c r="JJ158" s="200"/>
      <c r="JK158" s="200"/>
      <c r="JL158" s="200"/>
      <c r="JM158" s="200"/>
      <c r="JN158" s="200"/>
      <c r="JO158" s="200"/>
      <c r="JP158" s="200"/>
      <c r="JQ158" s="200"/>
      <c r="JR158" s="200"/>
      <c r="JS158" s="200"/>
      <c r="JT158" s="200"/>
      <c r="JU158" s="200"/>
      <c r="JV158" s="200"/>
      <c r="JW158" s="200"/>
      <c r="JX158" s="200"/>
      <c r="JY158" s="200"/>
      <c r="JZ158" s="200"/>
      <c r="KA158" s="200"/>
      <c r="KB158" s="200"/>
      <c r="KC158" s="200"/>
      <c r="KD158" s="200"/>
      <c r="KE158" s="200"/>
      <c r="KF158" s="200"/>
      <c r="KG158" s="200"/>
      <c r="KH158" s="200"/>
      <c r="KI158" s="200"/>
      <c r="KJ158" s="200"/>
      <c r="KK158" s="200"/>
      <c r="KL158" s="200"/>
      <c r="KM158" s="200"/>
      <c r="KN158" s="200"/>
      <c r="KO158" s="200"/>
      <c r="KP158" s="200"/>
      <c r="KQ158" s="200"/>
      <c r="KR158" s="200"/>
      <c r="KS158" s="200"/>
      <c r="KT158" s="200"/>
      <c r="KU158" s="200"/>
      <c r="KV158" s="200"/>
      <c r="KW158" s="200"/>
      <c r="KX158" s="200"/>
      <c r="KY158" s="200"/>
      <c r="KZ158" s="200"/>
      <c r="LA158" s="200"/>
      <c r="LB158" s="200"/>
      <c r="LC158" s="200"/>
      <c r="LD158" s="200"/>
      <c r="LE158" s="200"/>
      <c r="LF158" s="200"/>
      <c r="LG158" s="200"/>
      <c r="LH158" s="200"/>
      <c r="LI158" s="200"/>
      <c r="LJ158" s="200"/>
      <c r="LK158" s="200"/>
      <c r="LL158" s="200"/>
      <c r="LM158" s="200"/>
      <c r="LN158" s="200"/>
      <c r="LO158" s="200"/>
      <c r="LP158" s="200"/>
      <c r="LQ158" s="200"/>
      <c r="LR158" s="200"/>
      <c r="LS158" s="200"/>
      <c r="LT158" s="200"/>
      <c r="LU158" s="200"/>
      <c r="LV158" s="200"/>
      <c r="LW158" s="200"/>
      <c r="LX158" s="200"/>
      <c r="LY158" s="200"/>
      <c r="LZ158" s="200"/>
      <c r="MA158" s="200"/>
      <c r="MB158" s="200"/>
      <c r="MC158" s="200"/>
      <c r="MD158" s="200"/>
      <c r="ME158" s="200"/>
      <c r="MF158" s="200"/>
      <c r="MG158" s="200"/>
      <c r="MH158" s="200"/>
      <c r="MI158" s="200"/>
      <c r="MJ158" s="200"/>
      <c r="MK158" s="200"/>
      <c r="ML158" s="200"/>
      <c r="MM158" s="200"/>
      <c r="MN158" s="200"/>
      <c r="MO158" s="200"/>
      <c r="MP158" s="200"/>
      <c r="MQ158" s="200"/>
      <c r="MR158" s="200"/>
      <c r="MS158" s="200"/>
      <c r="MT158" s="200"/>
      <c r="MU158" s="200"/>
      <c r="MV158" s="200"/>
      <c r="MW158" s="200"/>
      <c r="MX158" s="200"/>
      <c r="MY158" s="200"/>
      <c r="MZ158" s="200"/>
      <c r="NA158" s="200"/>
      <c r="NB158" s="200"/>
      <c r="NC158" s="200"/>
      <c r="ND158" s="200"/>
      <c r="NE158" s="200"/>
      <c r="NF158" s="200"/>
      <c r="NG158" s="200"/>
      <c r="NH158" s="200"/>
      <c r="NI158" s="200"/>
      <c r="NJ158" s="200"/>
      <c r="NK158" s="200"/>
      <c r="NL158" s="200"/>
      <c r="NM158" s="200"/>
      <c r="NN158" s="200"/>
      <c r="NO158" s="200"/>
      <c r="NP158" s="200"/>
      <c r="NQ158" s="200"/>
      <c r="NR158" s="200"/>
      <c r="NS158" s="200"/>
      <c r="NT158" s="200"/>
      <c r="NU158" s="200"/>
      <c r="NV158" s="200"/>
      <c r="NW158" s="200"/>
      <c r="NX158" s="200"/>
      <c r="NY158" s="200"/>
      <c r="NZ158" s="200"/>
      <c r="OA158" s="200"/>
      <c r="OB158" s="200"/>
      <c r="OC158" s="200"/>
      <c r="OD158" s="200"/>
      <c r="OE158" s="200"/>
      <c r="OF158" s="200"/>
      <c r="OG158" s="200"/>
      <c r="OH158" s="200"/>
      <c r="OI158" s="200"/>
      <c r="OJ158" s="200"/>
      <c r="OK158" s="200"/>
      <c r="OL158" s="200"/>
      <c r="OM158" s="200"/>
      <c r="ON158" s="200"/>
      <c r="OO158" s="200"/>
      <c r="OP158" s="200"/>
      <c r="OQ158" s="200"/>
      <c r="OR158" s="200"/>
      <c r="OS158" s="200"/>
      <c r="OT158" s="200"/>
      <c r="OU158" s="200"/>
      <c r="OV158" s="200"/>
      <c r="OW158" s="200"/>
      <c r="OX158" s="200"/>
      <c r="OY158" s="200"/>
      <c r="OZ158" s="200"/>
      <c r="PA158" s="200"/>
      <c r="PB158" s="200"/>
      <c r="PC158" s="200"/>
      <c r="PD158" s="200"/>
      <c r="PE158" s="200"/>
      <c r="PF158" s="200"/>
      <c r="PG158" s="200"/>
      <c r="PH158" s="200"/>
      <c r="PI158" s="200"/>
      <c r="PJ158" s="200"/>
      <c r="PK158" s="200"/>
      <c r="PL158" s="200"/>
      <c r="PM158" s="200"/>
      <c r="PN158" s="200"/>
      <c r="PO158" s="200"/>
      <c r="PP158" s="200"/>
      <c r="PQ158" s="200"/>
      <c r="PR158" s="200"/>
      <c r="PS158" s="200"/>
      <c r="PT158" s="200"/>
      <c r="PU158" s="200"/>
      <c r="PV158" s="200"/>
      <c r="PW158" s="200"/>
      <c r="PX158" s="200"/>
      <c r="PY158" s="200"/>
      <c r="PZ158" s="200"/>
      <c r="QA158" s="200"/>
      <c r="QB158" s="200"/>
      <c r="QC158" s="200"/>
      <c r="QD158" s="200"/>
      <c r="QE158" s="200"/>
      <c r="QF158" s="200"/>
      <c r="QG158" s="200"/>
      <c r="QH158" s="200"/>
      <c r="QI158" s="200"/>
      <c r="QJ158" s="200"/>
      <c r="QK158" s="200"/>
      <c r="QL158" s="200"/>
      <c r="QM158" s="200"/>
      <c r="QN158" s="200"/>
      <c r="QO158" s="200"/>
      <c r="QP158" s="200"/>
      <c r="QQ158" s="200"/>
      <c r="QR158" s="200"/>
      <c r="QS158" s="200"/>
      <c r="QT158" s="200"/>
      <c r="QU158" s="200"/>
      <c r="QV158" s="200"/>
      <c r="QW158" s="200"/>
      <c r="QX158" s="200"/>
      <c r="QY158" s="200"/>
      <c r="QZ158" s="200"/>
      <c r="RA158" s="200"/>
      <c r="RB158" s="200"/>
      <c r="RC158" s="200"/>
      <c r="RD158" s="200"/>
      <c r="RE158" s="200"/>
      <c r="RF158" s="200"/>
      <c r="RG158" s="200"/>
      <c r="RH158" s="200"/>
      <c r="RI158" s="200"/>
      <c r="RJ158" s="200"/>
      <c r="RK158" s="200"/>
      <c r="RL158" s="200"/>
      <c r="RM158" s="200"/>
      <c r="RN158" s="200"/>
      <c r="RO158" s="200"/>
      <c r="RP158" s="200"/>
      <c r="RQ158" s="200"/>
      <c r="RR158" s="200"/>
      <c r="RS158" s="200"/>
      <c r="RT158" s="200"/>
      <c r="RU158" s="200"/>
      <c r="RV158" s="200"/>
      <c r="RW158" s="200"/>
      <c r="RX158" s="200"/>
      <c r="RY158" s="200"/>
      <c r="RZ158" s="200"/>
      <c r="SA158" s="200"/>
      <c r="SB158" s="200"/>
      <c r="SC158" s="200"/>
      <c r="SD158" s="200"/>
      <c r="SE158" s="200"/>
      <c r="SF158" s="200"/>
      <c r="SG158" s="200"/>
      <c r="SH158" s="200"/>
      <c r="SI158" s="200"/>
      <c r="SJ158" s="200"/>
      <c r="SK158" s="200"/>
      <c r="SL158" s="200"/>
      <c r="SM158" s="200"/>
      <c r="SN158" s="200"/>
      <c r="SO158" s="200"/>
      <c r="SP158" s="200"/>
      <c r="SQ158" s="200"/>
      <c r="SR158" s="200"/>
      <c r="SS158" s="200"/>
      <c r="ST158" s="200"/>
      <c r="SU158" s="200"/>
      <c r="SV158" s="200"/>
      <c r="SW158" s="200"/>
      <c r="SX158" s="200"/>
      <c r="SY158" s="200"/>
      <c r="SZ158" s="200"/>
      <c r="TA158" s="200"/>
      <c r="TB158" s="200"/>
      <c r="TC158" s="200"/>
      <c r="TD158" s="200"/>
      <c r="TE158" s="200"/>
      <c r="TF158" s="200"/>
      <c r="TG158" s="200"/>
      <c r="TH158" s="200"/>
      <c r="TI158" s="200"/>
      <c r="TJ158" s="200"/>
      <c r="TK158" s="200"/>
      <c r="TL158" s="200"/>
      <c r="TM158" s="200"/>
      <c r="TN158" s="200"/>
      <c r="TO158" s="200"/>
      <c r="TP158" s="200"/>
      <c r="TQ158" s="200"/>
      <c r="TR158" s="200"/>
      <c r="TS158" s="200"/>
      <c r="TT158" s="200"/>
      <c r="TU158" s="200"/>
      <c r="TV158" s="200"/>
      <c r="TW158" s="200"/>
      <c r="TX158" s="200"/>
      <c r="TY158" s="200"/>
      <c r="TZ158" s="200"/>
      <c r="UA158" s="200"/>
      <c r="UB158" s="200"/>
      <c r="UC158" s="200"/>
      <c r="UD158" s="200"/>
      <c r="UE158" s="200"/>
      <c r="UF158" s="200"/>
      <c r="UG158" s="200"/>
      <c r="UH158" s="200"/>
      <c r="UI158" s="200"/>
      <c r="UJ158" s="200"/>
      <c r="UK158" s="200"/>
      <c r="UL158" s="200"/>
      <c r="UM158" s="200"/>
      <c r="UN158" s="200"/>
      <c r="UO158" s="200"/>
      <c r="UP158" s="200"/>
      <c r="UQ158" s="200"/>
      <c r="UR158" s="200"/>
      <c r="US158" s="200"/>
      <c r="UT158" s="200"/>
      <c r="UU158" s="200"/>
      <c r="UV158" s="200"/>
      <c r="UW158" s="200"/>
      <c r="UX158" s="200"/>
      <c r="UY158" s="200"/>
      <c r="UZ158" s="200"/>
      <c r="VA158" s="200"/>
      <c r="VB158" s="200"/>
      <c r="VC158" s="200"/>
      <c r="VD158" s="200"/>
      <c r="VE158" s="200"/>
      <c r="VF158" s="200"/>
      <c r="VG158" s="200"/>
      <c r="VH158" s="200"/>
      <c r="VI158" s="200"/>
      <c r="VJ158" s="200"/>
      <c r="VK158" s="200"/>
      <c r="VL158" s="200"/>
      <c r="VM158" s="200"/>
      <c r="VN158" s="200"/>
      <c r="VO158" s="200"/>
      <c r="VP158" s="200"/>
      <c r="VQ158" s="200"/>
      <c r="VR158" s="200"/>
      <c r="VS158" s="200"/>
      <c r="VT158" s="200"/>
      <c r="VU158" s="200"/>
      <c r="VV158" s="200"/>
      <c r="VW158" s="200"/>
      <c r="VX158" s="200"/>
      <c r="VY158" s="200"/>
      <c r="VZ158" s="200"/>
      <c r="WA158" s="200"/>
      <c r="WB158" s="200"/>
      <c r="WC158" s="200"/>
      <c r="WD158" s="200"/>
      <c r="WE158" s="200"/>
      <c r="WF158" s="200"/>
      <c r="WG158" s="200"/>
      <c r="WH158" s="200"/>
      <c r="WI158" s="200"/>
      <c r="WJ158" s="200"/>
      <c r="WK158" s="200"/>
      <c r="WL158" s="200"/>
      <c r="WM158" s="200"/>
      <c r="WN158" s="200"/>
      <c r="WO158" s="200"/>
      <c r="WP158" s="200"/>
      <c r="WQ158" s="200"/>
      <c r="WR158" s="200"/>
      <c r="WS158" s="200"/>
      <c r="WT158" s="200"/>
      <c r="WU158" s="200"/>
      <c r="WV158" s="200"/>
      <c r="WW158" s="200"/>
      <c r="WX158" s="200"/>
      <c r="WY158" s="200"/>
      <c r="WZ158" s="200"/>
      <c r="XA158" s="200"/>
      <c r="XB158" s="200"/>
      <c r="XC158" s="200"/>
      <c r="XD158" s="200"/>
      <c r="XE158" s="200"/>
      <c r="XF158" s="200"/>
      <c r="XG158" s="200"/>
      <c r="XH158" s="200"/>
      <c r="XI158" s="200"/>
      <c r="XJ158" s="200"/>
      <c r="XK158" s="200"/>
      <c r="XL158" s="200"/>
      <c r="XM158" s="200"/>
      <c r="XN158" s="200"/>
      <c r="XO158" s="200"/>
      <c r="XP158" s="200"/>
      <c r="XQ158" s="200"/>
      <c r="XR158" s="200"/>
      <c r="XS158" s="200"/>
      <c r="XT158" s="200"/>
      <c r="XU158" s="200"/>
      <c r="XV158" s="200"/>
      <c r="XW158" s="200"/>
      <c r="XX158" s="200"/>
      <c r="XY158" s="200"/>
      <c r="XZ158" s="200"/>
      <c r="YA158" s="200"/>
      <c r="YB158" s="200"/>
      <c r="YC158" s="200"/>
      <c r="YD158" s="200"/>
      <c r="YE158" s="200"/>
      <c r="YF158" s="200"/>
      <c r="YG158" s="200"/>
      <c r="YH158" s="200"/>
      <c r="YI158" s="200"/>
      <c r="YJ158" s="200"/>
      <c r="YK158" s="200"/>
      <c r="YL158" s="200"/>
      <c r="YM158" s="200"/>
      <c r="YN158" s="200"/>
      <c r="YO158" s="200"/>
      <c r="YP158" s="200"/>
      <c r="YQ158" s="200"/>
      <c r="YR158" s="200"/>
      <c r="YS158" s="200"/>
      <c r="YT158" s="200"/>
      <c r="YU158" s="200"/>
      <c r="YV158" s="200"/>
      <c r="YW158" s="200"/>
      <c r="YX158" s="200"/>
      <c r="YY158" s="200"/>
      <c r="YZ158" s="200"/>
      <c r="ZA158" s="200"/>
      <c r="ZB158" s="200"/>
      <c r="ZC158" s="200"/>
      <c r="ZD158" s="200"/>
      <c r="ZE158" s="200"/>
      <c r="ZF158" s="200"/>
      <c r="ZG158" s="200"/>
      <c r="ZH158" s="200"/>
      <c r="ZI158" s="200"/>
      <c r="ZJ158" s="200"/>
      <c r="ZK158" s="200"/>
      <c r="ZL158" s="200"/>
      <c r="ZM158" s="200"/>
      <c r="ZN158" s="200"/>
      <c r="ZO158" s="200"/>
      <c r="ZP158" s="200"/>
      <c r="ZQ158" s="200"/>
      <c r="ZR158" s="200"/>
      <c r="ZS158" s="200"/>
      <c r="ZT158" s="200"/>
      <c r="ZU158" s="200"/>
      <c r="ZV158" s="200"/>
      <c r="ZW158" s="200"/>
      <c r="ZX158" s="200"/>
      <c r="ZY158" s="200"/>
      <c r="ZZ158" s="200"/>
      <c r="AAA158" s="200"/>
      <c r="AAB158" s="200"/>
      <c r="AAC158" s="200"/>
      <c r="AAD158" s="200"/>
      <c r="AAE158" s="200"/>
      <c r="AAF158" s="200"/>
      <c r="AAG158" s="200"/>
      <c r="AAH158" s="200"/>
      <c r="AAI158" s="200"/>
      <c r="AAJ158" s="200"/>
      <c r="AAK158" s="200"/>
      <c r="AAL158" s="200"/>
      <c r="AAM158" s="200"/>
      <c r="AAN158" s="200"/>
      <c r="AAO158" s="200"/>
      <c r="AAP158" s="200"/>
      <c r="AAQ158" s="200"/>
      <c r="AAR158" s="200"/>
      <c r="AAS158" s="200"/>
      <c r="AAT158" s="200"/>
      <c r="AAU158" s="200"/>
      <c r="AAV158" s="200"/>
      <c r="AAW158" s="200"/>
      <c r="AAX158" s="200"/>
      <c r="AAY158" s="200"/>
      <c r="AAZ158" s="200"/>
      <c r="ABA158" s="200"/>
      <c r="ABB158" s="200"/>
      <c r="ABC158" s="200"/>
      <c r="ABD158" s="200"/>
      <c r="ABE158" s="200"/>
      <c r="ABF158" s="200"/>
      <c r="ABG158" s="200"/>
      <c r="ABH158" s="200"/>
      <c r="ABI158" s="200"/>
      <c r="ABJ158" s="200"/>
      <c r="ABK158" s="200"/>
      <c r="ABL158" s="200"/>
      <c r="ABM158" s="200"/>
      <c r="ABN158" s="200"/>
      <c r="ABO158" s="200"/>
      <c r="ABP158" s="200"/>
      <c r="ABQ158" s="200"/>
      <c r="ABR158" s="200"/>
      <c r="ABS158" s="200"/>
      <c r="ABT158" s="200"/>
      <c r="ABU158" s="200"/>
      <c r="ABV158" s="200"/>
      <c r="ABW158" s="200"/>
      <c r="ABX158" s="200"/>
      <c r="ABY158" s="200"/>
      <c r="ABZ158" s="200"/>
      <c r="ACA158" s="200"/>
      <c r="ACB158" s="200"/>
      <c r="ACC158" s="200"/>
      <c r="ACD158" s="200"/>
      <c r="ACE158" s="200"/>
      <c r="ACF158" s="200"/>
      <c r="ACG158" s="200"/>
      <c r="ACH158" s="200"/>
      <c r="ACI158" s="200"/>
      <c r="ACJ158" s="200"/>
      <c r="ACK158" s="200"/>
      <c r="ACL158" s="200"/>
      <c r="ACM158" s="200"/>
      <c r="ACN158" s="200"/>
      <c r="ACO158" s="200"/>
      <c r="ACP158" s="200"/>
      <c r="ACQ158" s="200"/>
      <c r="ACR158" s="200"/>
      <c r="ACS158" s="200"/>
      <c r="ACT158" s="200"/>
      <c r="ACU158" s="200"/>
      <c r="ACV158" s="200"/>
      <c r="ACW158" s="200"/>
      <c r="ACX158" s="200"/>
      <c r="ACY158" s="200"/>
      <c r="ACZ158" s="200"/>
      <c r="ADA158" s="200"/>
      <c r="ADB158" s="200"/>
      <c r="ADC158" s="200"/>
      <c r="ADD158" s="200"/>
      <c r="ADE158" s="200"/>
      <c r="ADF158" s="200"/>
      <c r="ADG158" s="200"/>
      <c r="ADH158" s="200"/>
      <c r="ADI158" s="200"/>
      <c r="ADJ158" s="200"/>
      <c r="ADK158" s="200"/>
      <c r="ADL158" s="200"/>
      <c r="ADM158" s="200"/>
      <c r="ADN158" s="200"/>
      <c r="ADO158" s="200"/>
      <c r="ADP158" s="200"/>
      <c r="ADQ158" s="200"/>
      <c r="ADR158" s="200"/>
      <c r="ADS158" s="200"/>
      <c r="ADT158" s="200"/>
      <c r="ADU158" s="200"/>
      <c r="ADV158" s="200"/>
      <c r="ADW158" s="200"/>
      <c r="ADX158" s="200"/>
      <c r="ADY158" s="200"/>
      <c r="ADZ158" s="200"/>
      <c r="AEA158" s="200"/>
      <c r="AEB158" s="200"/>
      <c r="AEC158" s="200"/>
      <c r="AED158" s="200"/>
      <c r="AEE158" s="200"/>
      <c r="AEF158" s="200"/>
      <c r="AEG158" s="200"/>
      <c r="AEH158" s="200"/>
      <c r="AEI158" s="200"/>
      <c r="AEJ158" s="200"/>
      <c r="AEK158" s="200"/>
      <c r="AEL158" s="200"/>
      <c r="AEM158" s="200"/>
      <c r="AEN158" s="200"/>
      <c r="AEO158" s="200"/>
      <c r="AEP158" s="200"/>
      <c r="AEQ158" s="200"/>
      <c r="AER158" s="200"/>
      <c r="AES158" s="200"/>
      <c r="AET158" s="200"/>
      <c r="AEU158" s="200"/>
      <c r="AEV158" s="200"/>
      <c r="AEW158" s="200"/>
      <c r="AEX158" s="200"/>
      <c r="AEY158" s="200"/>
      <c r="AEZ158" s="200"/>
      <c r="AFA158" s="200"/>
      <c r="AFB158" s="200"/>
      <c r="AFC158" s="200"/>
      <c r="AFD158" s="200"/>
      <c r="AFE158" s="200"/>
      <c r="AFF158" s="200"/>
      <c r="AFG158" s="200"/>
      <c r="AFH158" s="200"/>
      <c r="AFI158" s="200"/>
      <c r="AFJ158" s="200"/>
      <c r="AFK158" s="200"/>
      <c r="AFL158" s="200"/>
      <c r="AFM158" s="200"/>
      <c r="AFN158" s="200"/>
      <c r="AFO158" s="200"/>
      <c r="AFP158" s="200"/>
      <c r="AFQ158" s="200"/>
      <c r="AFR158" s="200"/>
      <c r="AFS158" s="200"/>
      <c r="AFT158" s="200"/>
      <c r="AFU158" s="200"/>
      <c r="AFV158" s="200"/>
      <c r="AFW158" s="200"/>
      <c r="AFX158" s="200"/>
      <c r="AFY158" s="200"/>
      <c r="AFZ158" s="200"/>
      <c r="AGA158" s="200"/>
      <c r="AGB158" s="200"/>
      <c r="AGC158" s="200"/>
      <c r="AGD158" s="200"/>
      <c r="AGE158" s="200"/>
      <c r="AGF158" s="200"/>
      <c r="AGG158" s="200"/>
      <c r="AGH158" s="200"/>
      <c r="AGI158" s="200"/>
      <c r="AGJ158" s="200"/>
      <c r="AGK158" s="200"/>
      <c r="AGL158" s="200"/>
      <c r="AGM158" s="200"/>
      <c r="AGN158" s="200"/>
      <c r="AGO158" s="200"/>
      <c r="AGP158" s="200"/>
      <c r="AGQ158" s="200"/>
      <c r="AGR158" s="200"/>
      <c r="AGS158" s="200"/>
      <c r="AGT158" s="200"/>
      <c r="AGU158" s="200"/>
      <c r="AGV158" s="200"/>
      <c r="AGW158" s="200"/>
      <c r="AGX158" s="200"/>
      <c r="AGY158" s="200"/>
      <c r="AGZ158" s="200"/>
      <c r="AHA158" s="200"/>
      <c r="AHB158" s="200"/>
      <c r="AHC158" s="200"/>
      <c r="AHD158" s="200"/>
      <c r="AHE158" s="200"/>
      <c r="AHF158" s="200"/>
      <c r="AHG158" s="200"/>
      <c r="AHH158" s="200"/>
      <c r="AHI158" s="200"/>
      <c r="AHJ158" s="200"/>
      <c r="AHK158" s="200"/>
      <c r="AHL158" s="200"/>
      <c r="AHM158" s="200"/>
      <c r="AHN158" s="200"/>
      <c r="AHO158" s="200"/>
      <c r="AHP158" s="200"/>
      <c r="AHQ158" s="200"/>
      <c r="AHR158" s="200"/>
      <c r="AHS158" s="200"/>
      <c r="AHT158" s="200"/>
      <c r="AHU158" s="200"/>
      <c r="AHV158" s="200"/>
      <c r="AHW158" s="200"/>
      <c r="AHX158" s="200"/>
      <c r="AHY158" s="200"/>
      <c r="AHZ158" s="200"/>
      <c r="AIA158" s="200"/>
      <c r="AIB158" s="200"/>
      <c r="AIC158" s="200"/>
      <c r="AID158" s="200"/>
      <c r="AIE158" s="200"/>
      <c r="AIF158" s="200"/>
      <c r="AIG158" s="200"/>
      <c r="AIH158" s="200"/>
      <c r="AII158" s="200"/>
      <c r="AIJ158" s="200"/>
      <c r="AIK158" s="200"/>
      <c r="AIL158" s="200"/>
      <c r="AIM158" s="200"/>
      <c r="AIN158" s="200"/>
      <c r="AIO158" s="200"/>
      <c r="AIP158" s="200"/>
      <c r="AIQ158" s="200"/>
      <c r="AIR158" s="200"/>
      <c r="AIS158" s="200"/>
      <c r="AIT158" s="200"/>
      <c r="AIU158" s="200"/>
      <c r="AIV158" s="200"/>
      <c r="AIW158" s="200"/>
      <c r="AIX158" s="200"/>
      <c r="AIY158" s="200"/>
      <c r="AIZ158" s="200"/>
      <c r="AJA158" s="200"/>
      <c r="AJB158" s="200"/>
      <c r="AJC158" s="200"/>
      <c r="AJD158" s="200"/>
      <c r="AJE158" s="200"/>
      <c r="AJF158" s="200"/>
      <c r="AJG158" s="200"/>
      <c r="AJH158" s="200"/>
      <c r="AJI158" s="200"/>
      <c r="AJJ158" s="200"/>
      <c r="AJK158" s="200"/>
      <c r="AJL158" s="200"/>
      <c r="AJM158" s="200"/>
      <c r="AJN158" s="200"/>
      <c r="AJO158" s="200"/>
      <c r="AJP158" s="200"/>
      <c r="AJQ158" s="200"/>
      <c r="AJR158" s="200"/>
      <c r="AJS158" s="200"/>
      <c r="AJT158" s="200"/>
      <c r="AJU158" s="200"/>
      <c r="AJV158" s="200"/>
      <c r="AJW158" s="200"/>
      <c r="AJX158" s="200"/>
      <c r="AJY158" s="200"/>
      <c r="AJZ158" s="200"/>
      <c r="AKA158" s="200"/>
      <c r="AKB158" s="200"/>
    </row>
    <row r="159" spans="1:964" s="155" customFormat="1" ht="13.5">
      <c r="A159" s="361"/>
      <c r="B159" s="141" t="s">
        <v>20</v>
      </c>
      <c r="C159" s="243">
        <v>1825701</v>
      </c>
      <c r="D159" s="320">
        <f t="shared" si="42"/>
        <v>0.12277384086594423</v>
      </c>
      <c r="E159" s="142"/>
      <c r="F159" s="316">
        <v>20619</v>
      </c>
      <c r="G159" s="320">
        <f t="shared" si="37"/>
        <v>1.5514184397163122E-2</v>
      </c>
      <c r="H159" s="133">
        <v>17900</v>
      </c>
      <c r="I159" s="49">
        <f t="shared" si="25"/>
        <v>0.23832583881010039</v>
      </c>
      <c r="J159" s="464"/>
      <c r="K159" s="461"/>
      <c r="L159" s="133">
        <v>7490</v>
      </c>
      <c r="M159" s="47">
        <f t="shared" si="26"/>
        <v>6.3618290258449228E-2</v>
      </c>
      <c r="N159" s="454"/>
      <c r="O159" s="434"/>
      <c r="P159" s="133">
        <v>1552</v>
      </c>
      <c r="Q159" s="47">
        <f t="shared" si="27"/>
        <v>0.89963280293757641</v>
      </c>
      <c r="R159" s="448"/>
      <c r="S159" s="434"/>
      <c r="T159" s="392"/>
      <c r="U159" s="397"/>
      <c r="V159" s="134">
        <v>127</v>
      </c>
      <c r="W159" s="47">
        <f t="shared" si="36"/>
        <v>1.5918367346938775</v>
      </c>
      <c r="X159" s="134">
        <v>187</v>
      </c>
      <c r="Y159" s="47">
        <f t="shared" si="40"/>
        <v>30.166666666666668</v>
      </c>
      <c r="Z159" s="133"/>
      <c r="AA159" s="320"/>
      <c r="AB159" s="133">
        <v>15</v>
      </c>
      <c r="AC159" s="47">
        <f t="shared" ref="AC159" si="43">AB159/AB147-1</f>
        <v>2.75</v>
      </c>
      <c r="AD159" s="133"/>
      <c r="AE159" s="320"/>
      <c r="AF159" s="133"/>
      <c r="AG159" s="320"/>
      <c r="AH159" s="99"/>
      <c r="AI159" s="99"/>
      <c r="AJ159" s="99"/>
      <c r="AK159" s="99"/>
      <c r="AL159" s="202"/>
      <c r="AM159" s="203"/>
      <c r="AN159" s="204"/>
      <c r="AO159" s="203"/>
      <c r="AP159" s="200"/>
      <c r="AQ159" s="200"/>
      <c r="AR159" s="200"/>
      <c r="AS159" s="200"/>
      <c r="AT159" s="200"/>
      <c r="AU159" s="200"/>
      <c r="AV159" s="200"/>
      <c r="AW159" s="200"/>
      <c r="AX159" s="200"/>
      <c r="AY159" s="200"/>
      <c r="AZ159" s="200"/>
      <c r="BA159" s="200"/>
      <c r="BB159" s="200"/>
      <c r="BC159" s="200"/>
      <c r="BD159" s="200"/>
      <c r="BE159" s="200"/>
      <c r="BF159" s="200"/>
      <c r="BG159" s="200"/>
      <c r="BH159" s="200"/>
      <c r="BI159" s="200"/>
      <c r="BJ159" s="200"/>
      <c r="BK159" s="200"/>
      <c r="BL159" s="200"/>
      <c r="BM159" s="200"/>
      <c r="BN159" s="200"/>
      <c r="BO159" s="201"/>
      <c r="BP159" s="200"/>
      <c r="BQ159" s="200"/>
      <c r="BR159" s="200"/>
      <c r="BS159" s="200"/>
      <c r="BT159" s="200"/>
      <c r="BU159" s="200"/>
      <c r="BV159" s="200"/>
      <c r="BW159" s="200"/>
      <c r="BX159" s="200"/>
      <c r="BY159" s="200"/>
      <c r="BZ159" s="200"/>
      <c r="CA159" s="200"/>
      <c r="CB159" s="200"/>
      <c r="CC159" s="200"/>
      <c r="CD159" s="200"/>
      <c r="CE159" s="200"/>
      <c r="CF159" s="200"/>
      <c r="CG159" s="200"/>
      <c r="CH159" s="200"/>
      <c r="CI159" s="200"/>
      <c r="CJ159" s="200"/>
      <c r="CK159" s="200"/>
      <c r="CL159" s="200"/>
      <c r="CM159" s="200"/>
      <c r="CN159" s="200"/>
      <c r="CO159" s="200"/>
      <c r="CP159" s="200"/>
      <c r="CQ159" s="200"/>
      <c r="CR159" s="200"/>
      <c r="CS159" s="200"/>
      <c r="CT159" s="200"/>
      <c r="CU159" s="200"/>
      <c r="CV159" s="200"/>
      <c r="CW159" s="200"/>
      <c r="CX159" s="200"/>
      <c r="CY159" s="200"/>
      <c r="CZ159" s="200"/>
      <c r="DA159" s="200"/>
      <c r="DB159" s="200"/>
      <c r="DC159" s="200"/>
      <c r="DD159" s="200"/>
      <c r="DE159" s="200"/>
      <c r="DF159" s="200"/>
      <c r="DG159" s="200"/>
      <c r="DH159" s="200"/>
      <c r="DI159" s="200"/>
      <c r="DJ159" s="200"/>
      <c r="DK159" s="200"/>
      <c r="DL159" s="200"/>
      <c r="DM159" s="200"/>
      <c r="DN159" s="200"/>
      <c r="DO159" s="200"/>
      <c r="DP159" s="200"/>
      <c r="DQ159" s="200"/>
      <c r="DR159" s="200"/>
      <c r="DS159" s="200"/>
      <c r="DT159" s="200"/>
      <c r="DU159" s="200"/>
      <c r="DV159" s="200"/>
      <c r="DW159" s="200"/>
      <c r="DX159" s="200"/>
      <c r="DY159" s="200"/>
      <c r="DZ159" s="200"/>
      <c r="EA159" s="200"/>
      <c r="EB159" s="200"/>
      <c r="EC159" s="200"/>
      <c r="ED159" s="200"/>
      <c r="EE159" s="200"/>
      <c r="EF159" s="200"/>
      <c r="EG159" s="200"/>
      <c r="EH159" s="200"/>
      <c r="EI159" s="200"/>
      <c r="EJ159" s="200"/>
      <c r="EK159" s="200"/>
      <c r="EL159" s="200"/>
      <c r="EM159" s="200"/>
      <c r="EN159" s="200"/>
      <c r="EO159" s="200"/>
      <c r="EP159" s="200"/>
      <c r="EQ159" s="200"/>
      <c r="ER159" s="200"/>
      <c r="ES159" s="200"/>
      <c r="ET159" s="200"/>
      <c r="EU159" s="200"/>
      <c r="EV159" s="200"/>
      <c r="EW159" s="200"/>
      <c r="EX159" s="200"/>
      <c r="EY159" s="200"/>
      <c r="EZ159" s="200"/>
      <c r="FA159" s="200"/>
      <c r="FB159" s="200"/>
      <c r="FC159" s="200"/>
      <c r="FD159" s="200"/>
      <c r="FE159" s="200"/>
      <c r="FF159" s="200"/>
      <c r="FG159" s="200"/>
      <c r="FH159" s="200"/>
      <c r="FI159" s="200"/>
      <c r="FJ159" s="200"/>
      <c r="FK159" s="200"/>
      <c r="FL159" s="200"/>
      <c r="FM159" s="200"/>
      <c r="FN159" s="200"/>
      <c r="FO159" s="200"/>
      <c r="FP159" s="200"/>
      <c r="FQ159" s="200"/>
      <c r="FR159" s="200"/>
      <c r="FS159" s="200"/>
      <c r="FT159" s="200"/>
      <c r="FU159" s="200"/>
      <c r="FV159" s="200"/>
      <c r="FW159" s="200"/>
      <c r="FX159" s="200"/>
      <c r="FY159" s="200"/>
      <c r="FZ159" s="200"/>
      <c r="GA159" s="200"/>
      <c r="GB159" s="200"/>
      <c r="GC159" s="200"/>
      <c r="GD159" s="200"/>
      <c r="GE159" s="200"/>
      <c r="GF159" s="200"/>
      <c r="GG159" s="200"/>
      <c r="GH159" s="200"/>
      <c r="GI159" s="200"/>
      <c r="GJ159" s="200"/>
      <c r="GK159" s="200"/>
      <c r="GL159" s="200"/>
      <c r="GM159" s="200"/>
      <c r="GN159" s="200"/>
      <c r="GO159" s="200"/>
      <c r="GP159" s="200"/>
      <c r="GQ159" s="200"/>
      <c r="GR159" s="200"/>
      <c r="GS159" s="200"/>
      <c r="GT159" s="200"/>
      <c r="GU159" s="200"/>
      <c r="GV159" s="200"/>
      <c r="GW159" s="200"/>
      <c r="GX159" s="200"/>
      <c r="GY159" s="200"/>
      <c r="GZ159" s="200"/>
      <c r="HA159" s="200"/>
      <c r="HB159" s="200"/>
      <c r="HC159" s="200"/>
      <c r="HD159" s="200"/>
      <c r="HE159" s="200"/>
      <c r="HF159" s="200"/>
      <c r="HG159" s="200"/>
      <c r="HH159" s="200"/>
      <c r="HI159" s="200"/>
      <c r="HJ159" s="200"/>
      <c r="HK159" s="200"/>
      <c r="HL159" s="200"/>
      <c r="HM159" s="200"/>
      <c r="HN159" s="200"/>
      <c r="HO159" s="200"/>
      <c r="HP159" s="200"/>
      <c r="HQ159" s="200"/>
      <c r="HR159" s="200"/>
      <c r="HS159" s="200"/>
      <c r="HT159" s="200"/>
      <c r="HU159" s="200"/>
      <c r="HV159" s="200"/>
      <c r="HW159" s="200"/>
      <c r="HX159" s="200"/>
      <c r="HY159" s="200"/>
      <c r="HZ159" s="200"/>
      <c r="IA159" s="200"/>
      <c r="IB159" s="200"/>
      <c r="IC159" s="200"/>
      <c r="ID159" s="200"/>
      <c r="IE159" s="200"/>
      <c r="IF159" s="200"/>
      <c r="IG159" s="200"/>
      <c r="IH159" s="200"/>
      <c r="II159" s="200"/>
      <c r="IJ159" s="200"/>
      <c r="IK159" s="200"/>
      <c r="IL159" s="200"/>
      <c r="IM159" s="200"/>
      <c r="IN159" s="200"/>
      <c r="IO159" s="200"/>
      <c r="IP159" s="200"/>
      <c r="IQ159" s="200"/>
      <c r="IR159" s="200"/>
      <c r="IS159" s="200"/>
      <c r="IT159" s="200"/>
      <c r="IU159" s="200"/>
      <c r="IV159" s="200"/>
      <c r="IW159" s="200"/>
      <c r="IX159" s="200"/>
      <c r="IY159" s="200"/>
      <c r="IZ159" s="200"/>
      <c r="JA159" s="200"/>
      <c r="JB159" s="200"/>
      <c r="JC159" s="200"/>
      <c r="JD159" s="200"/>
      <c r="JE159" s="200"/>
      <c r="JF159" s="200"/>
      <c r="JG159" s="200"/>
      <c r="JH159" s="200"/>
      <c r="JI159" s="200"/>
      <c r="JJ159" s="200"/>
      <c r="JK159" s="200"/>
      <c r="JL159" s="200"/>
      <c r="JM159" s="200"/>
      <c r="JN159" s="200"/>
      <c r="JO159" s="200"/>
      <c r="JP159" s="200"/>
      <c r="JQ159" s="200"/>
      <c r="JR159" s="200"/>
      <c r="JS159" s="200"/>
      <c r="JT159" s="200"/>
      <c r="JU159" s="200"/>
      <c r="JV159" s="200"/>
      <c r="JW159" s="200"/>
      <c r="JX159" s="200"/>
      <c r="JY159" s="200"/>
      <c r="JZ159" s="200"/>
      <c r="KA159" s="200"/>
      <c r="KB159" s="200"/>
      <c r="KC159" s="200"/>
      <c r="KD159" s="200"/>
      <c r="KE159" s="200"/>
      <c r="KF159" s="200"/>
      <c r="KG159" s="200"/>
      <c r="KH159" s="200"/>
      <c r="KI159" s="200"/>
      <c r="KJ159" s="200"/>
      <c r="KK159" s="200"/>
      <c r="KL159" s="200"/>
      <c r="KM159" s="200"/>
      <c r="KN159" s="200"/>
      <c r="KO159" s="200"/>
      <c r="KP159" s="200"/>
      <c r="KQ159" s="200"/>
      <c r="KR159" s="200"/>
      <c r="KS159" s="200"/>
      <c r="KT159" s="200"/>
      <c r="KU159" s="200"/>
      <c r="KV159" s="200"/>
      <c r="KW159" s="200"/>
      <c r="KX159" s="200"/>
      <c r="KY159" s="200"/>
      <c r="KZ159" s="200"/>
      <c r="LA159" s="200"/>
      <c r="LB159" s="200"/>
      <c r="LC159" s="200"/>
      <c r="LD159" s="200"/>
      <c r="LE159" s="200"/>
      <c r="LF159" s="200"/>
      <c r="LG159" s="200"/>
      <c r="LH159" s="200"/>
      <c r="LI159" s="200"/>
      <c r="LJ159" s="200"/>
      <c r="LK159" s="200"/>
      <c r="LL159" s="200"/>
      <c r="LM159" s="200"/>
      <c r="LN159" s="200"/>
      <c r="LO159" s="200"/>
      <c r="LP159" s="200"/>
      <c r="LQ159" s="200"/>
      <c r="LR159" s="200"/>
      <c r="LS159" s="200"/>
      <c r="LT159" s="200"/>
      <c r="LU159" s="200"/>
      <c r="LV159" s="200"/>
      <c r="LW159" s="200"/>
      <c r="LX159" s="200"/>
      <c r="LY159" s="200"/>
      <c r="LZ159" s="200"/>
      <c r="MA159" s="200"/>
      <c r="MB159" s="200"/>
      <c r="MC159" s="200"/>
      <c r="MD159" s="200"/>
      <c r="ME159" s="200"/>
      <c r="MF159" s="200"/>
      <c r="MG159" s="200"/>
      <c r="MH159" s="200"/>
      <c r="MI159" s="200"/>
      <c r="MJ159" s="200"/>
      <c r="MK159" s="200"/>
      <c r="ML159" s="200"/>
      <c r="MM159" s="200"/>
      <c r="MN159" s="200"/>
      <c r="MO159" s="200"/>
      <c r="MP159" s="200"/>
      <c r="MQ159" s="200"/>
      <c r="MR159" s="200"/>
      <c r="MS159" s="200"/>
      <c r="MT159" s="200"/>
      <c r="MU159" s="200"/>
      <c r="MV159" s="200"/>
      <c r="MW159" s="200"/>
      <c r="MX159" s="200"/>
      <c r="MY159" s="200"/>
      <c r="MZ159" s="200"/>
      <c r="NA159" s="200"/>
      <c r="NB159" s="200"/>
      <c r="NC159" s="200"/>
      <c r="ND159" s="200"/>
      <c r="NE159" s="200"/>
      <c r="NF159" s="200"/>
      <c r="NG159" s="200"/>
      <c r="NH159" s="200"/>
      <c r="NI159" s="200"/>
      <c r="NJ159" s="200"/>
      <c r="NK159" s="200"/>
      <c r="NL159" s="200"/>
      <c r="NM159" s="200"/>
      <c r="NN159" s="200"/>
      <c r="NO159" s="200"/>
      <c r="NP159" s="200"/>
      <c r="NQ159" s="200"/>
      <c r="NR159" s="200"/>
      <c r="NS159" s="200"/>
      <c r="NT159" s="200"/>
      <c r="NU159" s="200"/>
      <c r="NV159" s="200"/>
      <c r="NW159" s="200"/>
      <c r="NX159" s="200"/>
      <c r="NY159" s="200"/>
      <c r="NZ159" s="200"/>
      <c r="OA159" s="200"/>
      <c r="OB159" s="200"/>
      <c r="OC159" s="200"/>
      <c r="OD159" s="200"/>
      <c r="OE159" s="200"/>
      <c r="OF159" s="200"/>
      <c r="OG159" s="200"/>
      <c r="OH159" s="200"/>
      <c r="OI159" s="200"/>
      <c r="OJ159" s="200"/>
      <c r="OK159" s="200"/>
      <c r="OL159" s="200"/>
      <c r="OM159" s="200"/>
      <c r="ON159" s="200"/>
      <c r="OO159" s="200"/>
      <c r="OP159" s="200"/>
      <c r="OQ159" s="200"/>
      <c r="OR159" s="200"/>
      <c r="OS159" s="200"/>
      <c r="OT159" s="200"/>
      <c r="OU159" s="200"/>
      <c r="OV159" s="200"/>
      <c r="OW159" s="200"/>
      <c r="OX159" s="200"/>
      <c r="OY159" s="200"/>
      <c r="OZ159" s="200"/>
      <c r="PA159" s="200"/>
      <c r="PB159" s="200"/>
      <c r="PC159" s="200"/>
      <c r="PD159" s="200"/>
      <c r="PE159" s="200"/>
      <c r="PF159" s="200"/>
      <c r="PG159" s="200"/>
      <c r="PH159" s="200"/>
      <c r="PI159" s="200"/>
      <c r="PJ159" s="200"/>
      <c r="PK159" s="200"/>
      <c r="PL159" s="200"/>
      <c r="PM159" s="200"/>
      <c r="PN159" s="200"/>
      <c r="PO159" s="200"/>
      <c r="PP159" s="200"/>
      <c r="PQ159" s="200"/>
      <c r="PR159" s="200"/>
      <c r="PS159" s="200"/>
      <c r="PT159" s="200"/>
      <c r="PU159" s="200"/>
      <c r="PV159" s="200"/>
      <c r="PW159" s="200"/>
      <c r="PX159" s="200"/>
      <c r="PY159" s="200"/>
      <c r="PZ159" s="200"/>
      <c r="QA159" s="200"/>
      <c r="QB159" s="200"/>
      <c r="QC159" s="200"/>
      <c r="QD159" s="200"/>
      <c r="QE159" s="200"/>
      <c r="QF159" s="200"/>
      <c r="QG159" s="200"/>
      <c r="QH159" s="200"/>
      <c r="QI159" s="200"/>
      <c r="QJ159" s="200"/>
      <c r="QK159" s="200"/>
      <c r="QL159" s="200"/>
      <c r="QM159" s="200"/>
      <c r="QN159" s="200"/>
      <c r="QO159" s="200"/>
      <c r="QP159" s="200"/>
      <c r="QQ159" s="200"/>
      <c r="QR159" s="200"/>
      <c r="QS159" s="200"/>
      <c r="QT159" s="200"/>
      <c r="QU159" s="200"/>
      <c r="QV159" s="200"/>
      <c r="QW159" s="200"/>
      <c r="QX159" s="200"/>
      <c r="QY159" s="200"/>
      <c r="QZ159" s="200"/>
      <c r="RA159" s="200"/>
      <c r="RB159" s="200"/>
      <c r="RC159" s="200"/>
      <c r="RD159" s="200"/>
      <c r="RE159" s="200"/>
      <c r="RF159" s="200"/>
      <c r="RG159" s="200"/>
      <c r="RH159" s="200"/>
      <c r="RI159" s="200"/>
      <c r="RJ159" s="200"/>
      <c r="RK159" s="200"/>
      <c r="RL159" s="200"/>
      <c r="RM159" s="200"/>
      <c r="RN159" s="200"/>
      <c r="RO159" s="200"/>
      <c r="RP159" s="200"/>
      <c r="RQ159" s="200"/>
      <c r="RR159" s="200"/>
      <c r="RS159" s="200"/>
      <c r="RT159" s="200"/>
      <c r="RU159" s="200"/>
      <c r="RV159" s="200"/>
      <c r="RW159" s="200"/>
      <c r="RX159" s="200"/>
      <c r="RY159" s="200"/>
      <c r="RZ159" s="200"/>
      <c r="SA159" s="200"/>
      <c r="SB159" s="200"/>
      <c r="SC159" s="200"/>
      <c r="SD159" s="200"/>
      <c r="SE159" s="200"/>
      <c r="SF159" s="200"/>
      <c r="SG159" s="200"/>
      <c r="SH159" s="200"/>
      <c r="SI159" s="200"/>
      <c r="SJ159" s="200"/>
      <c r="SK159" s="200"/>
      <c r="SL159" s="200"/>
      <c r="SM159" s="200"/>
      <c r="SN159" s="200"/>
      <c r="SO159" s="200"/>
      <c r="SP159" s="200"/>
      <c r="SQ159" s="200"/>
      <c r="SR159" s="200"/>
      <c r="SS159" s="200"/>
      <c r="ST159" s="200"/>
      <c r="SU159" s="200"/>
      <c r="SV159" s="200"/>
      <c r="SW159" s="200"/>
      <c r="SX159" s="200"/>
      <c r="SY159" s="200"/>
      <c r="SZ159" s="200"/>
      <c r="TA159" s="200"/>
      <c r="TB159" s="200"/>
      <c r="TC159" s="200"/>
      <c r="TD159" s="200"/>
      <c r="TE159" s="200"/>
      <c r="TF159" s="200"/>
      <c r="TG159" s="200"/>
      <c r="TH159" s="200"/>
      <c r="TI159" s="200"/>
      <c r="TJ159" s="200"/>
      <c r="TK159" s="200"/>
      <c r="TL159" s="200"/>
      <c r="TM159" s="200"/>
      <c r="TN159" s="200"/>
      <c r="TO159" s="200"/>
      <c r="TP159" s="200"/>
      <c r="TQ159" s="200"/>
      <c r="TR159" s="200"/>
      <c r="TS159" s="200"/>
      <c r="TT159" s="200"/>
      <c r="TU159" s="200"/>
      <c r="TV159" s="200"/>
      <c r="TW159" s="200"/>
      <c r="TX159" s="200"/>
      <c r="TY159" s="200"/>
      <c r="TZ159" s="200"/>
      <c r="UA159" s="200"/>
      <c r="UB159" s="200"/>
      <c r="UC159" s="200"/>
      <c r="UD159" s="200"/>
      <c r="UE159" s="200"/>
      <c r="UF159" s="200"/>
      <c r="UG159" s="200"/>
      <c r="UH159" s="200"/>
      <c r="UI159" s="200"/>
      <c r="UJ159" s="200"/>
      <c r="UK159" s="200"/>
      <c r="UL159" s="200"/>
      <c r="UM159" s="200"/>
      <c r="UN159" s="200"/>
      <c r="UO159" s="200"/>
      <c r="UP159" s="200"/>
      <c r="UQ159" s="200"/>
      <c r="UR159" s="200"/>
      <c r="US159" s="200"/>
      <c r="UT159" s="200"/>
      <c r="UU159" s="200"/>
      <c r="UV159" s="200"/>
      <c r="UW159" s="200"/>
      <c r="UX159" s="200"/>
      <c r="UY159" s="200"/>
      <c r="UZ159" s="200"/>
      <c r="VA159" s="200"/>
      <c r="VB159" s="200"/>
      <c r="VC159" s="200"/>
      <c r="VD159" s="200"/>
      <c r="VE159" s="200"/>
      <c r="VF159" s="200"/>
      <c r="VG159" s="200"/>
      <c r="VH159" s="200"/>
      <c r="VI159" s="200"/>
      <c r="VJ159" s="200"/>
      <c r="VK159" s="200"/>
      <c r="VL159" s="200"/>
      <c r="VM159" s="200"/>
      <c r="VN159" s="200"/>
      <c r="VO159" s="200"/>
      <c r="VP159" s="200"/>
      <c r="VQ159" s="200"/>
      <c r="VR159" s="200"/>
      <c r="VS159" s="200"/>
      <c r="VT159" s="200"/>
      <c r="VU159" s="200"/>
      <c r="VV159" s="200"/>
      <c r="VW159" s="200"/>
      <c r="VX159" s="200"/>
      <c r="VY159" s="200"/>
      <c r="VZ159" s="200"/>
      <c r="WA159" s="200"/>
      <c r="WB159" s="200"/>
      <c r="WC159" s="200"/>
      <c r="WD159" s="200"/>
      <c r="WE159" s="200"/>
      <c r="WF159" s="200"/>
      <c r="WG159" s="200"/>
      <c r="WH159" s="200"/>
      <c r="WI159" s="200"/>
      <c r="WJ159" s="200"/>
      <c r="WK159" s="200"/>
      <c r="WL159" s="200"/>
      <c r="WM159" s="200"/>
      <c r="WN159" s="200"/>
      <c r="WO159" s="200"/>
      <c r="WP159" s="200"/>
      <c r="WQ159" s="200"/>
      <c r="WR159" s="200"/>
      <c r="WS159" s="200"/>
      <c r="WT159" s="200"/>
      <c r="WU159" s="200"/>
      <c r="WV159" s="200"/>
      <c r="WW159" s="200"/>
      <c r="WX159" s="200"/>
      <c r="WY159" s="200"/>
      <c r="WZ159" s="200"/>
      <c r="XA159" s="200"/>
      <c r="XB159" s="200"/>
      <c r="XC159" s="200"/>
      <c r="XD159" s="200"/>
      <c r="XE159" s="200"/>
      <c r="XF159" s="200"/>
      <c r="XG159" s="200"/>
      <c r="XH159" s="200"/>
      <c r="XI159" s="200"/>
      <c r="XJ159" s="200"/>
      <c r="XK159" s="200"/>
      <c r="XL159" s="200"/>
      <c r="XM159" s="200"/>
      <c r="XN159" s="200"/>
      <c r="XO159" s="200"/>
      <c r="XP159" s="200"/>
      <c r="XQ159" s="200"/>
      <c r="XR159" s="200"/>
      <c r="XS159" s="200"/>
      <c r="XT159" s="200"/>
      <c r="XU159" s="200"/>
      <c r="XV159" s="200"/>
      <c r="XW159" s="200"/>
      <c r="XX159" s="200"/>
      <c r="XY159" s="200"/>
      <c r="XZ159" s="200"/>
      <c r="YA159" s="200"/>
      <c r="YB159" s="200"/>
      <c r="YC159" s="200"/>
      <c r="YD159" s="200"/>
      <c r="YE159" s="200"/>
      <c r="YF159" s="200"/>
      <c r="YG159" s="200"/>
      <c r="YH159" s="200"/>
      <c r="YI159" s="200"/>
      <c r="YJ159" s="200"/>
      <c r="YK159" s="200"/>
      <c r="YL159" s="200"/>
      <c r="YM159" s="200"/>
      <c r="YN159" s="200"/>
      <c r="YO159" s="200"/>
      <c r="YP159" s="200"/>
      <c r="YQ159" s="200"/>
      <c r="YR159" s="200"/>
      <c r="YS159" s="200"/>
      <c r="YT159" s="200"/>
      <c r="YU159" s="200"/>
      <c r="YV159" s="200"/>
      <c r="YW159" s="200"/>
      <c r="YX159" s="200"/>
      <c r="YY159" s="200"/>
      <c r="YZ159" s="200"/>
      <c r="ZA159" s="200"/>
      <c r="ZB159" s="200"/>
      <c r="ZC159" s="200"/>
      <c r="ZD159" s="200"/>
      <c r="ZE159" s="200"/>
      <c r="ZF159" s="200"/>
      <c r="ZG159" s="200"/>
      <c r="ZH159" s="200"/>
      <c r="ZI159" s="200"/>
      <c r="ZJ159" s="200"/>
      <c r="ZK159" s="200"/>
      <c r="ZL159" s="200"/>
      <c r="ZM159" s="200"/>
      <c r="ZN159" s="200"/>
      <c r="ZO159" s="200"/>
      <c r="ZP159" s="200"/>
      <c r="ZQ159" s="200"/>
      <c r="ZR159" s="200"/>
      <c r="ZS159" s="200"/>
      <c r="ZT159" s="200"/>
      <c r="ZU159" s="200"/>
      <c r="ZV159" s="200"/>
      <c r="ZW159" s="200"/>
      <c r="ZX159" s="200"/>
      <c r="ZY159" s="200"/>
      <c r="ZZ159" s="200"/>
      <c r="AAA159" s="200"/>
      <c r="AAB159" s="200"/>
      <c r="AAC159" s="200"/>
      <c r="AAD159" s="200"/>
      <c r="AAE159" s="200"/>
      <c r="AAF159" s="200"/>
      <c r="AAG159" s="200"/>
      <c r="AAH159" s="200"/>
      <c r="AAI159" s="200"/>
      <c r="AAJ159" s="200"/>
      <c r="AAK159" s="200"/>
      <c r="AAL159" s="200"/>
      <c r="AAM159" s="200"/>
      <c r="AAN159" s="200"/>
      <c r="AAO159" s="200"/>
      <c r="AAP159" s="200"/>
      <c r="AAQ159" s="200"/>
      <c r="AAR159" s="200"/>
      <c r="AAS159" s="200"/>
      <c r="AAT159" s="200"/>
      <c r="AAU159" s="200"/>
      <c r="AAV159" s="200"/>
      <c r="AAW159" s="200"/>
      <c r="AAX159" s="200"/>
      <c r="AAY159" s="200"/>
      <c r="AAZ159" s="200"/>
      <c r="ABA159" s="200"/>
      <c r="ABB159" s="200"/>
      <c r="ABC159" s="200"/>
      <c r="ABD159" s="200"/>
      <c r="ABE159" s="200"/>
      <c r="ABF159" s="200"/>
      <c r="ABG159" s="200"/>
      <c r="ABH159" s="200"/>
      <c r="ABI159" s="200"/>
      <c r="ABJ159" s="200"/>
      <c r="ABK159" s="200"/>
      <c r="ABL159" s="200"/>
      <c r="ABM159" s="200"/>
      <c r="ABN159" s="200"/>
      <c r="ABO159" s="200"/>
      <c r="ABP159" s="200"/>
      <c r="ABQ159" s="200"/>
      <c r="ABR159" s="200"/>
      <c r="ABS159" s="200"/>
      <c r="ABT159" s="200"/>
      <c r="ABU159" s="200"/>
      <c r="ABV159" s="200"/>
      <c r="ABW159" s="200"/>
      <c r="ABX159" s="200"/>
      <c r="ABY159" s="200"/>
      <c r="ABZ159" s="200"/>
      <c r="ACA159" s="200"/>
      <c r="ACB159" s="200"/>
      <c r="ACC159" s="200"/>
      <c r="ACD159" s="200"/>
      <c r="ACE159" s="200"/>
      <c r="ACF159" s="200"/>
      <c r="ACG159" s="200"/>
      <c r="ACH159" s="200"/>
      <c r="ACI159" s="200"/>
      <c r="ACJ159" s="200"/>
      <c r="ACK159" s="200"/>
      <c r="ACL159" s="200"/>
      <c r="ACM159" s="200"/>
      <c r="ACN159" s="200"/>
      <c r="ACO159" s="200"/>
      <c r="ACP159" s="200"/>
      <c r="ACQ159" s="200"/>
      <c r="ACR159" s="200"/>
      <c r="ACS159" s="200"/>
      <c r="ACT159" s="200"/>
      <c r="ACU159" s="200"/>
      <c r="ACV159" s="200"/>
      <c r="ACW159" s="200"/>
      <c r="ACX159" s="200"/>
      <c r="ACY159" s="200"/>
      <c r="ACZ159" s="200"/>
      <c r="ADA159" s="200"/>
      <c r="ADB159" s="200"/>
      <c r="ADC159" s="200"/>
      <c r="ADD159" s="200"/>
      <c r="ADE159" s="200"/>
      <c r="ADF159" s="200"/>
      <c r="ADG159" s="200"/>
      <c r="ADH159" s="200"/>
      <c r="ADI159" s="200"/>
      <c r="ADJ159" s="200"/>
      <c r="ADK159" s="200"/>
      <c r="ADL159" s="200"/>
      <c r="ADM159" s="200"/>
      <c r="ADN159" s="200"/>
      <c r="ADO159" s="200"/>
      <c r="ADP159" s="200"/>
      <c r="ADQ159" s="200"/>
      <c r="ADR159" s="200"/>
      <c r="ADS159" s="200"/>
      <c r="ADT159" s="200"/>
      <c r="ADU159" s="200"/>
      <c r="ADV159" s="200"/>
      <c r="ADW159" s="200"/>
      <c r="ADX159" s="200"/>
      <c r="ADY159" s="200"/>
      <c r="ADZ159" s="200"/>
      <c r="AEA159" s="200"/>
      <c r="AEB159" s="200"/>
      <c r="AEC159" s="200"/>
      <c r="AED159" s="200"/>
      <c r="AEE159" s="200"/>
      <c r="AEF159" s="200"/>
      <c r="AEG159" s="200"/>
      <c r="AEH159" s="200"/>
      <c r="AEI159" s="200"/>
      <c r="AEJ159" s="200"/>
      <c r="AEK159" s="200"/>
      <c r="AEL159" s="200"/>
      <c r="AEM159" s="200"/>
      <c r="AEN159" s="200"/>
      <c r="AEO159" s="200"/>
      <c r="AEP159" s="200"/>
      <c r="AEQ159" s="200"/>
      <c r="AER159" s="200"/>
      <c r="AES159" s="200"/>
      <c r="AET159" s="200"/>
      <c r="AEU159" s="200"/>
      <c r="AEV159" s="200"/>
      <c r="AEW159" s="200"/>
      <c r="AEX159" s="200"/>
      <c r="AEY159" s="200"/>
      <c r="AEZ159" s="200"/>
      <c r="AFA159" s="200"/>
      <c r="AFB159" s="200"/>
      <c r="AFC159" s="200"/>
      <c r="AFD159" s="200"/>
      <c r="AFE159" s="200"/>
      <c r="AFF159" s="200"/>
      <c r="AFG159" s="200"/>
      <c r="AFH159" s="200"/>
      <c r="AFI159" s="200"/>
      <c r="AFJ159" s="200"/>
      <c r="AFK159" s="200"/>
      <c r="AFL159" s="200"/>
      <c r="AFM159" s="200"/>
      <c r="AFN159" s="200"/>
      <c r="AFO159" s="200"/>
      <c r="AFP159" s="200"/>
      <c r="AFQ159" s="200"/>
      <c r="AFR159" s="200"/>
      <c r="AFS159" s="200"/>
      <c r="AFT159" s="200"/>
      <c r="AFU159" s="200"/>
      <c r="AFV159" s="200"/>
      <c r="AFW159" s="200"/>
      <c r="AFX159" s="200"/>
      <c r="AFY159" s="200"/>
      <c r="AFZ159" s="200"/>
      <c r="AGA159" s="200"/>
      <c r="AGB159" s="200"/>
      <c r="AGC159" s="200"/>
      <c r="AGD159" s="200"/>
      <c r="AGE159" s="200"/>
      <c r="AGF159" s="200"/>
      <c r="AGG159" s="200"/>
      <c r="AGH159" s="200"/>
      <c r="AGI159" s="200"/>
      <c r="AGJ159" s="200"/>
      <c r="AGK159" s="200"/>
      <c r="AGL159" s="200"/>
      <c r="AGM159" s="200"/>
      <c r="AGN159" s="200"/>
      <c r="AGO159" s="200"/>
      <c r="AGP159" s="200"/>
      <c r="AGQ159" s="200"/>
      <c r="AGR159" s="200"/>
      <c r="AGS159" s="200"/>
      <c r="AGT159" s="200"/>
      <c r="AGU159" s="200"/>
      <c r="AGV159" s="200"/>
      <c r="AGW159" s="200"/>
      <c r="AGX159" s="200"/>
      <c r="AGY159" s="200"/>
      <c r="AGZ159" s="200"/>
      <c r="AHA159" s="200"/>
      <c r="AHB159" s="200"/>
      <c r="AHC159" s="200"/>
      <c r="AHD159" s="200"/>
      <c r="AHE159" s="200"/>
      <c r="AHF159" s="200"/>
      <c r="AHG159" s="200"/>
      <c r="AHH159" s="200"/>
      <c r="AHI159" s="200"/>
      <c r="AHJ159" s="200"/>
      <c r="AHK159" s="200"/>
      <c r="AHL159" s="200"/>
      <c r="AHM159" s="200"/>
      <c r="AHN159" s="200"/>
      <c r="AHO159" s="200"/>
      <c r="AHP159" s="200"/>
      <c r="AHQ159" s="200"/>
      <c r="AHR159" s="200"/>
      <c r="AHS159" s="200"/>
      <c r="AHT159" s="200"/>
      <c r="AHU159" s="200"/>
      <c r="AHV159" s="200"/>
      <c r="AHW159" s="200"/>
      <c r="AHX159" s="200"/>
      <c r="AHY159" s="200"/>
      <c r="AHZ159" s="200"/>
      <c r="AIA159" s="200"/>
      <c r="AIB159" s="200"/>
      <c r="AIC159" s="200"/>
      <c r="AID159" s="200"/>
      <c r="AIE159" s="200"/>
      <c r="AIF159" s="200"/>
      <c r="AIG159" s="200"/>
      <c r="AIH159" s="200"/>
      <c r="AII159" s="200"/>
      <c r="AIJ159" s="200"/>
      <c r="AIK159" s="200"/>
      <c r="AIL159" s="200"/>
      <c r="AIM159" s="200"/>
      <c r="AIN159" s="200"/>
      <c r="AIO159" s="200"/>
      <c r="AIP159" s="200"/>
      <c r="AIQ159" s="200"/>
      <c r="AIR159" s="200"/>
      <c r="AIS159" s="200"/>
      <c r="AIT159" s="200"/>
      <c r="AIU159" s="200"/>
      <c r="AIV159" s="200"/>
      <c r="AIW159" s="200"/>
      <c r="AIX159" s="200"/>
      <c r="AIY159" s="200"/>
      <c r="AIZ159" s="200"/>
      <c r="AJA159" s="200"/>
      <c r="AJB159" s="200"/>
      <c r="AJC159" s="200"/>
      <c r="AJD159" s="200"/>
      <c r="AJE159" s="200"/>
      <c r="AJF159" s="200"/>
      <c r="AJG159" s="200"/>
      <c r="AJH159" s="200"/>
      <c r="AJI159" s="200"/>
      <c r="AJJ159" s="200"/>
      <c r="AJK159" s="200"/>
      <c r="AJL159" s="200"/>
      <c r="AJM159" s="200"/>
      <c r="AJN159" s="200"/>
      <c r="AJO159" s="200"/>
      <c r="AJP159" s="200"/>
      <c r="AJQ159" s="200"/>
      <c r="AJR159" s="200"/>
      <c r="AJS159" s="200"/>
      <c r="AJT159" s="200"/>
      <c r="AJU159" s="200"/>
      <c r="AJV159" s="200"/>
      <c r="AJW159" s="200"/>
      <c r="AJX159" s="200"/>
      <c r="AJY159" s="200"/>
      <c r="AJZ159" s="200"/>
      <c r="AKA159" s="200"/>
      <c r="AKB159" s="200"/>
    </row>
    <row r="160" spans="1:964" s="155" customFormat="1" ht="13.5">
      <c r="A160" s="361"/>
      <c r="B160" s="141" t="s">
        <v>21</v>
      </c>
      <c r="C160" s="243">
        <v>2007035</v>
      </c>
      <c r="D160" s="320">
        <f t="shared" si="42"/>
        <v>0.12646242524758455</v>
      </c>
      <c r="E160" s="142"/>
      <c r="F160" s="316">
        <v>19327</v>
      </c>
      <c r="G160" s="47">
        <f t="shared" si="37"/>
        <v>1.7264066529817379E-2</v>
      </c>
      <c r="H160" s="133">
        <v>15082</v>
      </c>
      <c r="I160" s="320">
        <f>H160/H148-1</f>
        <v>0.16724711709619999</v>
      </c>
      <c r="J160" s="465"/>
      <c r="K160" s="462"/>
      <c r="L160" s="133">
        <v>5389</v>
      </c>
      <c r="M160" s="321">
        <f t="shared" si="26"/>
        <v>0.27219074598678006</v>
      </c>
      <c r="N160" s="455"/>
      <c r="O160" s="438"/>
      <c r="P160" s="133">
        <v>1159</v>
      </c>
      <c r="Q160" s="320">
        <f t="shared" si="27"/>
        <v>0.43618339529120198</v>
      </c>
      <c r="R160" s="449"/>
      <c r="S160" s="438"/>
      <c r="T160" s="393"/>
      <c r="U160" s="398"/>
      <c r="V160" s="134">
        <v>638</v>
      </c>
      <c r="W160" s="320">
        <f t="shared" si="36"/>
        <v>41.533333333333331</v>
      </c>
      <c r="X160" s="134">
        <v>135</v>
      </c>
      <c r="Y160" s="320">
        <f t="shared" si="40"/>
        <v>1.5961538461538463</v>
      </c>
      <c r="Z160" s="133"/>
      <c r="AA160" s="320"/>
      <c r="AB160" s="133">
        <v>7</v>
      </c>
      <c r="AC160" s="319" t="s">
        <v>325</v>
      </c>
      <c r="AD160" s="133"/>
      <c r="AE160" s="320"/>
      <c r="AF160" s="133"/>
      <c r="AG160" s="320"/>
      <c r="AH160" s="99"/>
      <c r="AI160" s="99"/>
      <c r="AJ160" s="99"/>
      <c r="AK160" s="99"/>
      <c r="AL160" s="202"/>
      <c r="AM160" s="203"/>
      <c r="AN160" s="204"/>
      <c r="AO160" s="203"/>
      <c r="AP160" s="200"/>
      <c r="AQ160" s="200"/>
      <c r="AR160" s="200"/>
      <c r="AS160" s="200"/>
      <c r="AT160" s="200"/>
      <c r="AU160" s="200"/>
      <c r="AV160" s="200"/>
      <c r="AW160" s="200"/>
      <c r="AX160" s="200"/>
      <c r="AY160" s="200"/>
      <c r="AZ160" s="200"/>
      <c r="BA160" s="200"/>
      <c r="BB160" s="200"/>
      <c r="BC160" s="200"/>
      <c r="BD160" s="200"/>
      <c r="BE160" s="200"/>
      <c r="BF160" s="200"/>
      <c r="BG160" s="200"/>
      <c r="BH160" s="200"/>
      <c r="BI160" s="200"/>
      <c r="BJ160" s="200"/>
      <c r="BK160" s="200"/>
      <c r="BL160" s="200"/>
      <c r="BM160" s="200"/>
      <c r="BN160" s="200"/>
      <c r="BO160" s="201"/>
      <c r="BP160" s="200"/>
      <c r="BQ160" s="200"/>
      <c r="BR160" s="200"/>
      <c r="BS160" s="200"/>
      <c r="BT160" s="200"/>
      <c r="BU160" s="200"/>
      <c r="BV160" s="200"/>
      <c r="BW160" s="200"/>
      <c r="BX160" s="200"/>
      <c r="BY160" s="200"/>
      <c r="BZ160" s="200"/>
      <c r="CA160" s="200"/>
      <c r="CB160" s="200"/>
      <c r="CC160" s="200"/>
      <c r="CD160" s="200"/>
      <c r="CE160" s="200"/>
      <c r="CF160" s="200"/>
      <c r="CG160" s="200"/>
      <c r="CH160" s="200"/>
      <c r="CI160" s="200"/>
      <c r="CJ160" s="200"/>
      <c r="CK160" s="200"/>
      <c r="CL160" s="200"/>
      <c r="CM160" s="200"/>
      <c r="CN160" s="200"/>
      <c r="CO160" s="200"/>
      <c r="CP160" s="200"/>
      <c r="CQ160" s="200"/>
      <c r="CR160" s="200"/>
      <c r="CS160" s="200"/>
      <c r="CT160" s="200"/>
      <c r="CU160" s="200"/>
      <c r="CV160" s="200"/>
      <c r="CW160" s="200"/>
      <c r="CX160" s="200"/>
      <c r="CY160" s="200"/>
      <c r="CZ160" s="200"/>
      <c r="DA160" s="200"/>
      <c r="DB160" s="200"/>
      <c r="DC160" s="200"/>
      <c r="DD160" s="200"/>
      <c r="DE160" s="200"/>
      <c r="DF160" s="200"/>
      <c r="DG160" s="200"/>
      <c r="DH160" s="200"/>
      <c r="DI160" s="200"/>
      <c r="DJ160" s="200"/>
      <c r="DK160" s="200"/>
      <c r="DL160" s="200"/>
      <c r="DM160" s="200"/>
      <c r="DN160" s="200"/>
      <c r="DO160" s="200"/>
      <c r="DP160" s="200"/>
      <c r="DQ160" s="200"/>
      <c r="DR160" s="200"/>
      <c r="DS160" s="200"/>
      <c r="DT160" s="200"/>
      <c r="DU160" s="200"/>
      <c r="DV160" s="200"/>
      <c r="DW160" s="200"/>
      <c r="DX160" s="200"/>
      <c r="DY160" s="200"/>
      <c r="DZ160" s="200"/>
      <c r="EA160" s="200"/>
      <c r="EB160" s="200"/>
      <c r="EC160" s="200"/>
      <c r="ED160" s="200"/>
      <c r="EE160" s="200"/>
      <c r="EF160" s="200"/>
      <c r="EG160" s="200"/>
      <c r="EH160" s="200"/>
      <c r="EI160" s="200"/>
      <c r="EJ160" s="200"/>
      <c r="EK160" s="200"/>
      <c r="EL160" s="200"/>
      <c r="EM160" s="200"/>
      <c r="EN160" s="200"/>
      <c r="EO160" s="200"/>
      <c r="EP160" s="200"/>
      <c r="EQ160" s="200"/>
      <c r="ER160" s="200"/>
      <c r="ES160" s="200"/>
      <c r="ET160" s="200"/>
      <c r="EU160" s="200"/>
      <c r="EV160" s="200"/>
      <c r="EW160" s="200"/>
      <c r="EX160" s="200"/>
      <c r="EY160" s="200"/>
      <c r="EZ160" s="200"/>
      <c r="FA160" s="200"/>
      <c r="FB160" s="200"/>
      <c r="FC160" s="200"/>
      <c r="FD160" s="200"/>
      <c r="FE160" s="200"/>
      <c r="FF160" s="200"/>
      <c r="FG160" s="200"/>
      <c r="FH160" s="200"/>
      <c r="FI160" s="200"/>
      <c r="FJ160" s="200"/>
      <c r="FK160" s="200"/>
      <c r="FL160" s="200"/>
      <c r="FM160" s="200"/>
      <c r="FN160" s="200"/>
      <c r="FO160" s="200"/>
      <c r="FP160" s="200"/>
      <c r="FQ160" s="200"/>
      <c r="FR160" s="200"/>
      <c r="FS160" s="200"/>
      <c r="FT160" s="200"/>
      <c r="FU160" s="200"/>
      <c r="FV160" s="200"/>
      <c r="FW160" s="200"/>
      <c r="FX160" s="200"/>
      <c r="FY160" s="200"/>
      <c r="FZ160" s="200"/>
      <c r="GA160" s="200"/>
      <c r="GB160" s="200"/>
      <c r="GC160" s="200"/>
      <c r="GD160" s="200"/>
      <c r="GE160" s="200"/>
      <c r="GF160" s="200"/>
      <c r="GG160" s="200"/>
      <c r="GH160" s="200"/>
      <c r="GI160" s="200"/>
      <c r="GJ160" s="200"/>
      <c r="GK160" s="200"/>
      <c r="GL160" s="200"/>
      <c r="GM160" s="200"/>
      <c r="GN160" s="200"/>
      <c r="GO160" s="200"/>
      <c r="GP160" s="200"/>
      <c r="GQ160" s="200"/>
      <c r="GR160" s="200"/>
      <c r="GS160" s="200"/>
      <c r="GT160" s="200"/>
      <c r="GU160" s="200"/>
      <c r="GV160" s="200"/>
      <c r="GW160" s="200"/>
      <c r="GX160" s="200"/>
      <c r="GY160" s="200"/>
      <c r="GZ160" s="200"/>
      <c r="HA160" s="200"/>
      <c r="HB160" s="200"/>
      <c r="HC160" s="200"/>
      <c r="HD160" s="200"/>
      <c r="HE160" s="200"/>
      <c r="HF160" s="200"/>
      <c r="HG160" s="200"/>
      <c r="HH160" s="200"/>
      <c r="HI160" s="200"/>
      <c r="HJ160" s="200"/>
      <c r="HK160" s="200"/>
      <c r="HL160" s="200"/>
      <c r="HM160" s="200"/>
      <c r="HN160" s="200"/>
      <c r="HO160" s="200"/>
      <c r="HP160" s="200"/>
      <c r="HQ160" s="200"/>
      <c r="HR160" s="200"/>
      <c r="HS160" s="200"/>
      <c r="HT160" s="200"/>
      <c r="HU160" s="200"/>
      <c r="HV160" s="200"/>
      <c r="HW160" s="200"/>
      <c r="HX160" s="200"/>
      <c r="HY160" s="200"/>
      <c r="HZ160" s="200"/>
      <c r="IA160" s="200"/>
      <c r="IB160" s="200"/>
      <c r="IC160" s="200"/>
      <c r="ID160" s="200"/>
      <c r="IE160" s="200"/>
      <c r="IF160" s="200"/>
      <c r="IG160" s="200"/>
      <c r="IH160" s="200"/>
      <c r="II160" s="200"/>
      <c r="IJ160" s="200"/>
      <c r="IK160" s="200"/>
      <c r="IL160" s="200"/>
      <c r="IM160" s="200"/>
      <c r="IN160" s="200"/>
      <c r="IO160" s="200"/>
      <c r="IP160" s="200"/>
      <c r="IQ160" s="200"/>
      <c r="IR160" s="200"/>
      <c r="IS160" s="200"/>
      <c r="IT160" s="200"/>
      <c r="IU160" s="200"/>
      <c r="IV160" s="200"/>
      <c r="IW160" s="200"/>
      <c r="IX160" s="200"/>
      <c r="IY160" s="200"/>
      <c r="IZ160" s="200"/>
      <c r="JA160" s="200"/>
      <c r="JB160" s="200"/>
      <c r="JC160" s="200"/>
      <c r="JD160" s="200"/>
      <c r="JE160" s="200"/>
      <c r="JF160" s="200"/>
      <c r="JG160" s="200"/>
      <c r="JH160" s="200"/>
      <c r="JI160" s="200"/>
      <c r="JJ160" s="200"/>
      <c r="JK160" s="200"/>
      <c r="JL160" s="200"/>
      <c r="JM160" s="200"/>
      <c r="JN160" s="200"/>
      <c r="JO160" s="200"/>
      <c r="JP160" s="200"/>
      <c r="JQ160" s="200"/>
      <c r="JR160" s="200"/>
      <c r="JS160" s="200"/>
      <c r="JT160" s="200"/>
      <c r="JU160" s="200"/>
      <c r="JV160" s="200"/>
      <c r="JW160" s="200"/>
      <c r="JX160" s="200"/>
      <c r="JY160" s="200"/>
      <c r="JZ160" s="200"/>
      <c r="KA160" s="200"/>
      <c r="KB160" s="200"/>
      <c r="KC160" s="200"/>
      <c r="KD160" s="200"/>
      <c r="KE160" s="200"/>
      <c r="KF160" s="200"/>
      <c r="KG160" s="200"/>
      <c r="KH160" s="200"/>
      <c r="KI160" s="200"/>
      <c r="KJ160" s="200"/>
      <c r="KK160" s="200"/>
      <c r="KL160" s="200"/>
      <c r="KM160" s="200"/>
      <c r="KN160" s="200"/>
      <c r="KO160" s="200"/>
      <c r="KP160" s="200"/>
      <c r="KQ160" s="200"/>
      <c r="KR160" s="200"/>
      <c r="KS160" s="200"/>
      <c r="KT160" s="200"/>
      <c r="KU160" s="200"/>
      <c r="KV160" s="200"/>
      <c r="KW160" s="200"/>
      <c r="KX160" s="200"/>
      <c r="KY160" s="200"/>
      <c r="KZ160" s="200"/>
      <c r="LA160" s="200"/>
      <c r="LB160" s="200"/>
      <c r="LC160" s="200"/>
      <c r="LD160" s="200"/>
      <c r="LE160" s="200"/>
      <c r="LF160" s="200"/>
      <c r="LG160" s="200"/>
      <c r="LH160" s="200"/>
      <c r="LI160" s="200"/>
      <c r="LJ160" s="200"/>
      <c r="LK160" s="200"/>
      <c r="LL160" s="200"/>
      <c r="LM160" s="200"/>
      <c r="LN160" s="200"/>
      <c r="LO160" s="200"/>
      <c r="LP160" s="200"/>
      <c r="LQ160" s="200"/>
      <c r="LR160" s="200"/>
      <c r="LS160" s="200"/>
      <c r="LT160" s="200"/>
      <c r="LU160" s="200"/>
      <c r="LV160" s="200"/>
      <c r="LW160" s="200"/>
      <c r="LX160" s="200"/>
      <c r="LY160" s="200"/>
      <c r="LZ160" s="200"/>
      <c r="MA160" s="200"/>
      <c r="MB160" s="200"/>
      <c r="MC160" s="200"/>
      <c r="MD160" s="200"/>
      <c r="ME160" s="200"/>
      <c r="MF160" s="200"/>
      <c r="MG160" s="200"/>
      <c r="MH160" s="200"/>
      <c r="MI160" s="200"/>
      <c r="MJ160" s="200"/>
      <c r="MK160" s="200"/>
      <c r="ML160" s="200"/>
      <c r="MM160" s="200"/>
      <c r="MN160" s="200"/>
      <c r="MO160" s="200"/>
      <c r="MP160" s="200"/>
      <c r="MQ160" s="200"/>
      <c r="MR160" s="200"/>
      <c r="MS160" s="200"/>
      <c r="MT160" s="200"/>
      <c r="MU160" s="200"/>
      <c r="MV160" s="200"/>
      <c r="MW160" s="200"/>
      <c r="MX160" s="200"/>
      <c r="MY160" s="200"/>
      <c r="MZ160" s="200"/>
      <c r="NA160" s="200"/>
      <c r="NB160" s="200"/>
      <c r="NC160" s="200"/>
      <c r="ND160" s="200"/>
      <c r="NE160" s="200"/>
      <c r="NF160" s="200"/>
      <c r="NG160" s="200"/>
      <c r="NH160" s="200"/>
      <c r="NI160" s="200"/>
      <c r="NJ160" s="200"/>
      <c r="NK160" s="200"/>
      <c r="NL160" s="200"/>
      <c r="NM160" s="200"/>
      <c r="NN160" s="200"/>
      <c r="NO160" s="200"/>
      <c r="NP160" s="200"/>
      <c r="NQ160" s="200"/>
      <c r="NR160" s="200"/>
      <c r="NS160" s="200"/>
      <c r="NT160" s="200"/>
      <c r="NU160" s="200"/>
      <c r="NV160" s="200"/>
      <c r="NW160" s="200"/>
      <c r="NX160" s="200"/>
      <c r="NY160" s="200"/>
      <c r="NZ160" s="200"/>
      <c r="OA160" s="200"/>
      <c r="OB160" s="200"/>
      <c r="OC160" s="200"/>
      <c r="OD160" s="200"/>
      <c r="OE160" s="200"/>
      <c r="OF160" s="200"/>
      <c r="OG160" s="200"/>
      <c r="OH160" s="200"/>
      <c r="OI160" s="200"/>
      <c r="OJ160" s="200"/>
      <c r="OK160" s="200"/>
      <c r="OL160" s="200"/>
      <c r="OM160" s="200"/>
      <c r="ON160" s="200"/>
      <c r="OO160" s="200"/>
      <c r="OP160" s="200"/>
      <c r="OQ160" s="200"/>
      <c r="OR160" s="200"/>
      <c r="OS160" s="200"/>
      <c r="OT160" s="200"/>
      <c r="OU160" s="200"/>
      <c r="OV160" s="200"/>
      <c r="OW160" s="200"/>
      <c r="OX160" s="200"/>
      <c r="OY160" s="200"/>
      <c r="OZ160" s="200"/>
      <c r="PA160" s="200"/>
      <c r="PB160" s="200"/>
      <c r="PC160" s="200"/>
      <c r="PD160" s="200"/>
      <c r="PE160" s="200"/>
      <c r="PF160" s="200"/>
      <c r="PG160" s="200"/>
      <c r="PH160" s="200"/>
      <c r="PI160" s="200"/>
      <c r="PJ160" s="200"/>
      <c r="PK160" s="200"/>
      <c r="PL160" s="200"/>
      <c r="PM160" s="200"/>
      <c r="PN160" s="200"/>
      <c r="PO160" s="200"/>
      <c r="PP160" s="200"/>
      <c r="PQ160" s="200"/>
      <c r="PR160" s="200"/>
      <c r="PS160" s="200"/>
      <c r="PT160" s="200"/>
      <c r="PU160" s="200"/>
      <c r="PV160" s="200"/>
      <c r="PW160" s="200"/>
      <c r="PX160" s="200"/>
      <c r="PY160" s="200"/>
      <c r="PZ160" s="200"/>
      <c r="QA160" s="200"/>
      <c r="QB160" s="200"/>
      <c r="QC160" s="200"/>
      <c r="QD160" s="200"/>
      <c r="QE160" s="200"/>
      <c r="QF160" s="200"/>
      <c r="QG160" s="200"/>
      <c r="QH160" s="200"/>
      <c r="QI160" s="200"/>
      <c r="QJ160" s="200"/>
      <c r="QK160" s="200"/>
      <c r="QL160" s="200"/>
      <c r="QM160" s="200"/>
      <c r="QN160" s="200"/>
      <c r="QO160" s="200"/>
      <c r="QP160" s="200"/>
      <c r="QQ160" s="200"/>
      <c r="QR160" s="200"/>
      <c r="QS160" s="200"/>
      <c r="QT160" s="200"/>
      <c r="QU160" s="200"/>
      <c r="QV160" s="200"/>
      <c r="QW160" s="200"/>
      <c r="QX160" s="200"/>
      <c r="QY160" s="200"/>
      <c r="QZ160" s="200"/>
      <c r="RA160" s="200"/>
      <c r="RB160" s="200"/>
      <c r="RC160" s="200"/>
      <c r="RD160" s="200"/>
      <c r="RE160" s="200"/>
      <c r="RF160" s="200"/>
      <c r="RG160" s="200"/>
      <c r="RH160" s="200"/>
      <c r="RI160" s="200"/>
      <c r="RJ160" s="200"/>
      <c r="RK160" s="200"/>
      <c r="RL160" s="200"/>
      <c r="RM160" s="200"/>
      <c r="RN160" s="200"/>
      <c r="RO160" s="200"/>
      <c r="RP160" s="200"/>
      <c r="RQ160" s="200"/>
      <c r="RR160" s="200"/>
      <c r="RS160" s="200"/>
      <c r="RT160" s="200"/>
      <c r="RU160" s="200"/>
      <c r="RV160" s="200"/>
      <c r="RW160" s="200"/>
      <c r="RX160" s="200"/>
      <c r="RY160" s="200"/>
      <c r="RZ160" s="200"/>
      <c r="SA160" s="200"/>
      <c r="SB160" s="200"/>
      <c r="SC160" s="200"/>
      <c r="SD160" s="200"/>
      <c r="SE160" s="200"/>
      <c r="SF160" s="200"/>
      <c r="SG160" s="200"/>
      <c r="SH160" s="200"/>
      <c r="SI160" s="200"/>
      <c r="SJ160" s="200"/>
      <c r="SK160" s="200"/>
      <c r="SL160" s="200"/>
      <c r="SM160" s="200"/>
      <c r="SN160" s="200"/>
      <c r="SO160" s="200"/>
      <c r="SP160" s="200"/>
      <c r="SQ160" s="200"/>
      <c r="SR160" s="200"/>
      <c r="SS160" s="200"/>
      <c r="ST160" s="200"/>
      <c r="SU160" s="200"/>
      <c r="SV160" s="200"/>
      <c r="SW160" s="200"/>
      <c r="SX160" s="200"/>
      <c r="SY160" s="200"/>
      <c r="SZ160" s="200"/>
      <c r="TA160" s="200"/>
      <c r="TB160" s="200"/>
      <c r="TC160" s="200"/>
      <c r="TD160" s="200"/>
      <c r="TE160" s="200"/>
      <c r="TF160" s="200"/>
      <c r="TG160" s="200"/>
      <c r="TH160" s="200"/>
      <c r="TI160" s="200"/>
      <c r="TJ160" s="200"/>
      <c r="TK160" s="200"/>
      <c r="TL160" s="200"/>
      <c r="TM160" s="200"/>
      <c r="TN160" s="200"/>
      <c r="TO160" s="200"/>
      <c r="TP160" s="200"/>
      <c r="TQ160" s="200"/>
      <c r="TR160" s="200"/>
      <c r="TS160" s="200"/>
      <c r="TT160" s="200"/>
      <c r="TU160" s="200"/>
      <c r="TV160" s="200"/>
      <c r="TW160" s="200"/>
      <c r="TX160" s="200"/>
      <c r="TY160" s="200"/>
      <c r="TZ160" s="200"/>
      <c r="UA160" s="200"/>
      <c r="UB160" s="200"/>
      <c r="UC160" s="200"/>
      <c r="UD160" s="200"/>
      <c r="UE160" s="200"/>
      <c r="UF160" s="200"/>
      <c r="UG160" s="200"/>
      <c r="UH160" s="200"/>
      <c r="UI160" s="200"/>
      <c r="UJ160" s="200"/>
      <c r="UK160" s="200"/>
      <c r="UL160" s="200"/>
      <c r="UM160" s="200"/>
      <c r="UN160" s="200"/>
      <c r="UO160" s="200"/>
      <c r="UP160" s="200"/>
      <c r="UQ160" s="200"/>
      <c r="UR160" s="200"/>
      <c r="US160" s="200"/>
      <c r="UT160" s="200"/>
      <c r="UU160" s="200"/>
      <c r="UV160" s="200"/>
      <c r="UW160" s="200"/>
      <c r="UX160" s="200"/>
      <c r="UY160" s="200"/>
      <c r="UZ160" s="200"/>
      <c r="VA160" s="200"/>
      <c r="VB160" s="200"/>
      <c r="VC160" s="200"/>
      <c r="VD160" s="200"/>
      <c r="VE160" s="200"/>
      <c r="VF160" s="200"/>
      <c r="VG160" s="200"/>
      <c r="VH160" s="200"/>
      <c r="VI160" s="200"/>
      <c r="VJ160" s="200"/>
      <c r="VK160" s="200"/>
      <c r="VL160" s="200"/>
      <c r="VM160" s="200"/>
      <c r="VN160" s="200"/>
      <c r="VO160" s="200"/>
      <c r="VP160" s="200"/>
      <c r="VQ160" s="200"/>
      <c r="VR160" s="200"/>
      <c r="VS160" s="200"/>
      <c r="VT160" s="200"/>
      <c r="VU160" s="200"/>
      <c r="VV160" s="200"/>
      <c r="VW160" s="200"/>
      <c r="VX160" s="200"/>
      <c r="VY160" s="200"/>
      <c r="VZ160" s="200"/>
      <c r="WA160" s="200"/>
      <c r="WB160" s="200"/>
      <c r="WC160" s="200"/>
      <c r="WD160" s="200"/>
      <c r="WE160" s="200"/>
      <c r="WF160" s="200"/>
      <c r="WG160" s="200"/>
      <c r="WH160" s="200"/>
      <c r="WI160" s="200"/>
      <c r="WJ160" s="200"/>
      <c r="WK160" s="200"/>
      <c r="WL160" s="200"/>
      <c r="WM160" s="200"/>
      <c r="WN160" s="200"/>
      <c r="WO160" s="200"/>
      <c r="WP160" s="200"/>
      <c r="WQ160" s="200"/>
      <c r="WR160" s="200"/>
      <c r="WS160" s="200"/>
      <c r="WT160" s="200"/>
      <c r="WU160" s="200"/>
      <c r="WV160" s="200"/>
      <c r="WW160" s="200"/>
      <c r="WX160" s="200"/>
      <c r="WY160" s="200"/>
      <c r="WZ160" s="200"/>
      <c r="XA160" s="200"/>
      <c r="XB160" s="200"/>
      <c r="XC160" s="200"/>
      <c r="XD160" s="200"/>
      <c r="XE160" s="200"/>
      <c r="XF160" s="200"/>
      <c r="XG160" s="200"/>
      <c r="XH160" s="200"/>
      <c r="XI160" s="200"/>
      <c r="XJ160" s="200"/>
      <c r="XK160" s="200"/>
      <c r="XL160" s="200"/>
      <c r="XM160" s="200"/>
      <c r="XN160" s="200"/>
      <c r="XO160" s="200"/>
      <c r="XP160" s="200"/>
      <c r="XQ160" s="200"/>
      <c r="XR160" s="200"/>
      <c r="XS160" s="200"/>
      <c r="XT160" s="200"/>
      <c r="XU160" s="200"/>
      <c r="XV160" s="200"/>
      <c r="XW160" s="200"/>
      <c r="XX160" s="200"/>
      <c r="XY160" s="200"/>
      <c r="XZ160" s="200"/>
      <c r="YA160" s="200"/>
      <c r="YB160" s="200"/>
      <c r="YC160" s="200"/>
      <c r="YD160" s="200"/>
      <c r="YE160" s="200"/>
      <c r="YF160" s="200"/>
      <c r="YG160" s="200"/>
      <c r="YH160" s="200"/>
      <c r="YI160" s="200"/>
      <c r="YJ160" s="200"/>
      <c r="YK160" s="200"/>
      <c r="YL160" s="200"/>
      <c r="YM160" s="200"/>
      <c r="YN160" s="200"/>
      <c r="YO160" s="200"/>
      <c r="YP160" s="200"/>
      <c r="YQ160" s="200"/>
      <c r="YR160" s="200"/>
      <c r="YS160" s="200"/>
      <c r="YT160" s="200"/>
      <c r="YU160" s="200"/>
      <c r="YV160" s="200"/>
      <c r="YW160" s="200"/>
      <c r="YX160" s="200"/>
      <c r="YY160" s="200"/>
      <c r="YZ160" s="200"/>
      <c r="ZA160" s="200"/>
      <c r="ZB160" s="200"/>
      <c r="ZC160" s="200"/>
      <c r="ZD160" s="200"/>
      <c r="ZE160" s="200"/>
      <c r="ZF160" s="200"/>
      <c r="ZG160" s="200"/>
      <c r="ZH160" s="200"/>
      <c r="ZI160" s="200"/>
      <c r="ZJ160" s="200"/>
      <c r="ZK160" s="200"/>
      <c r="ZL160" s="200"/>
      <c r="ZM160" s="200"/>
      <c r="ZN160" s="200"/>
      <c r="ZO160" s="200"/>
      <c r="ZP160" s="200"/>
      <c r="ZQ160" s="200"/>
      <c r="ZR160" s="200"/>
      <c r="ZS160" s="200"/>
      <c r="ZT160" s="200"/>
      <c r="ZU160" s="200"/>
      <c r="ZV160" s="200"/>
      <c r="ZW160" s="200"/>
      <c r="ZX160" s="200"/>
      <c r="ZY160" s="200"/>
      <c r="ZZ160" s="200"/>
      <c r="AAA160" s="200"/>
      <c r="AAB160" s="200"/>
      <c r="AAC160" s="200"/>
      <c r="AAD160" s="200"/>
      <c r="AAE160" s="200"/>
      <c r="AAF160" s="200"/>
      <c r="AAG160" s="200"/>
      <c r="AAH160" s="200"/>
      <c r="AAI160" s="200"/>
      <c r="AAJ160" s="200"/>
      <c r="AAK160" s="200"/>
      <c r="AAL160" s="200"/>
      <c r="AAM160" s="200"/>
      <c r="AAN160" s="200"/>
      <c r="AAO160" s="200"/>
      <c r="AAP160" s="200"/>
      <c r="AAQ160" s="200"/>
      <c r="AAR160" s="200"/>
      <c r="AAS160" s="200"/>
      <c r="AAT160" s="200"/>
      <c r="AAU160" s="200"/>
      <c r="AAV160" s="200"/>
      <c r="AAW160" s="200"/>
      <c r="AAX160" s="200"/>
      <c r="AAY160" s="200"/>
      <c r="AAZ160" s="200"/>
      <c r="ABA160" s="200"/>
      <c r="ABB160" s="200"/>
      <c r="ABC160" s="200"/>
      <c r="ABD160" s="200"/>
      <c r="ABE160" s="200"/>
      <c r="ABF160" s="200"/>
      <c r="ABG160" s="200"/>
      <c r="ABH160" s="200"/>
      <c r="ABI160" s="200"/>
      <c r="ABJ160" s="200"/>
      <c r="ABK160" s="200"/>
      <c r="ABL160" s="200"/>
      <c r="ABM160" s="200"/>
      <c r="ABN160" s="200"/>
      <c r="ABO160" s="200"/>
      <c r="ABP160" s="200"/>
      <c r="ABQ160" s="200"/>
      <c r="ABR160" s="200"/>
      <c r="ABS160" s="200"/>
      <c r="ABT160" s="200"/>
      <c r="ABU160" s="200"/>
      <c r="ABV160" s="200"/>
      <c r="ABW160" s="200"/>
      <c r="ABX160" s="200"/>
      <c r="ABY160" s="200"/>
      <c r="ABZ160" s="200"/>
      <c r="ACA160" s="200"/>
      <c r="ACB160" s="200"/>
      <c r="ACC160" s="200"/>
      <c r="ACD160" s="200"/>
      <c r="ACE160" s="200"/>
      <c r="ACF160" s="200"/>
      <c r="ACG160" s="200"/>
      <c r="ACH160" s="200"/>
      <c r="ACI160" s="200"/>
      <c r="ACJ160" s="200"/>
      <c r="ACK160" s="200"/>
      <c r="ACL160" s="200"/>
      <c r="ACM160" s="200"/>
      <c r="ACN160" s="200"/>
      <c r="ACO160" s="200"/>
      <c r="ACP160" s="200"/>
      <c r="ACQ160" s="200"/>
      <c r="ACR160" s="200"/>
      <c r="ACS160" s="200"/>
      <c r="ACT160" s="200"/>
      <c r="ACU160" s="200"/>
      <c r="ACV160" s="200"/>
      <c r="ACW160" s="200"/>
      <c r="ACX160" s="200"/>
      <c r="ACY160" s="200"/>
      <c r="ACZ160" s="200"/>
      <c r="ADA160" s="200"/>
      <c r="ADB160" s="200"/>
      <c r="ADC160" s="200"/>
      <c r="ADD160" s="200"/>
      <c r="ADE160" s="200"/>
      <c r="ADF160" s="200"/>
      <c r="ADG160" s="200"/>
      <c r="ADH160" s="200"/>
      <c r="ADI160" s="200"/>
      <c r="ADJ160" s="200"/>
      <c r="ADK160" s="200"/>
      <c r="ADL160" s="200"/>
      <c r="ADM160" s="200"/>
      <c r="ADN160" s="200"/>
      <c r="ADO160" s="200"/>
      <c r="ADP160" s="200"/>
      <c r="ADQ160" s="200"/>
      <c r="ADR160" s="200"/>
      <c r="ADS160" s="200"/>
      <c r="ADT160" s="200"/>
      <c r="ADU160" s="200"/>
      <c r="ADV160" s="200"/>
      <c r="ADW160" s="200"/>
      <c r="ADX160" s="200"/>
      <c r="ADY160" s="200"/>
      <c r="ADZ160" s="200"/>
      <c r="AEA160" s="200"/>
      <c r="AEB160" s="200"/>
      <c r="AEC160" s="200"/>
      <c r="AED160" s="200"/>
      <c r="AEE160" s="200"/>
      <c r="AEF160" s="200"/>
      <c r="AEG160" s="200"/>
      <c r="AEH160" s="200"/>
      <c r="AEI160" s="200"/>
      <c r="AEJ160" s="200"/>
      <c r="AEK160" s="200"/>
      <c r="AEL160" s="200"/>
      <c r="AEM160" s="200"/>
      <c r="AEN160" s="200"/>
      <c r="AEO160" s="200"/>
      <c r="AEP160" s="200"/>
      <c r="AEQ160" s="200"/>
      <c r="AER160" s="200"/>
      <c r="AES160" s="200"/>
      <c r="AET160" s="200"/>
      <c r="AEU160" s="200"/>
      <c r="AEV160" s="200"/>
      <c r="AEW160" s="200"/>
      <c r="AEX160" s="200"/>
      <c r="AEY160" s="200"/>
      <c r="AEZ160" s="200"/>
      <c r="AFA160" s="200"/>
      <c r="AFB160" s="200"/>
      <c r="AFC160" s="200"/>
      <c r="AFD160" s="200"/>
      <c r="AFE160" s="200"/>
      <c r="AFF160" s="200"/>
      <c r="AFG160" s="200"/>
      <c r="AFH160" s="200"/>
      <c r="AFI160" s="200"/>
      <c r="AFJ160" s="200"/>
      <c r="AFK160" s="200"/>
      <c r="AFL160" s="200"/>
      <c r="AFM160" s="200"/>
      <c r="AFN160" s="200"/>
      <c r="AFO160" s="200"/>
      <c r="AFP160" s="200"/>
      <c r="AFQ160" s="200"/>
      <c r="AFR160" s="200"/>
      <c r="AFS160" s="200"/>
      <c r="AFT160" s="200"/>
      <c r="AFU160" s="200"/>
      <c r="AFV160" s="200"/>
      <c r="AFW160" s="200"/>
      <c r="AFX160" s="200"/>
      <c r="AFY160" s="200"/>
      <c r="AFZ160" s="200"/>
      <c r="AGA160" s="200"/>
      <c r="AGB160" s="200"/>
      <c r="AGC160" s="200"/>
      <c r="AGD160" s="200"/>
      <c r="AGE160" s="200"/>
      <c r="AGF160" s="200"/>
      <c r="AGG160" s="200"/>
      <c r="AGH160" s="200"/>
      <c r="AGI160" s="200"/>
      <c r="AGJ160" s="200"/>
      <c r="AGK160" s="200"/>
      <c r="AGL160" s="200"/>
      <c r="AGM160" s="200"/>
      <c r="AGN160" s="200"/>
      <c r="AGO160" s="200"/>
      <c r="AGP160" s="200"/>
      <c r="AGQ160" s="200"/>
      <c r="AGR160" s="200"/>
      <c r="AGS160" s="200"/>
      <c r="AGT160" s="200"/>
      <c r="AGU160" s="200"/>
      <c r="AGV160" s="200"/>
      <c r="AGW160" s="200"/>
      <c r="AGX160" s="200"/>
      <c r="AGY160" s="200"/>
      <c r="AGZ160" s="200"/>
      <c r="AHA160" s="200"/>
      <c r="AHB160" s="200"/>
      <c r="AHC160" s="200"/>
      <c r="AHD160" s="200"/>
      <c r="AHE160" s="200"/>
      <c r="AHF160" s="200"/>
      <c r="AHG160" s="200"/>
      <c r="AHH160" s="200"/>
      <c r="AHI160" s="200"/>
      <c r="AHJ160" s="200"/>
      <c r="AHK160" s="200"/>
      <c r="AHL160" s="200"/>
      <c r="AHM160" s="200"/>
      <c r="AHN160" s="200"/>
      <c r="AHO160" s="200"/>
      <c r="AHP160" s="200"/>
      <c r="AHQ160" s="200"/>
      <c r="AHR160" s="200"/>
      <c r="AHS160" s="200"/>
      <c r="AHT160" s="200"/>
      <c r="AHU160" s="200"/>
      <c r="AHV160" s="200"/>
      <c r="AHW160" s="200"/>
      <c r="AHX160" s="200"/>
      <c r="AHY160" s="200"/>
      <c r="AHZ160" s="200"/>
      <c r="AIA160" s="200"/>
      <c r="AIB160" s="200"/>
      <c r="AIC160" s="200"/>
      <c r="AID160" s="200"/>
      <c r="AIE160" s="200"/>
      <c r="AIF160" s="200"/>
      <c r="AIG160" s="200"/>
      <c r="AIH160" s="200"/>
      <c r="AII160" s="200"/>
      <c r="AIJ160" s="200"/>
      <c r="AIK160" s="200"/>
      <c r="AIL160" s="200"/>
      <c r="AIM160" s="200"/>
      <c r="AIN160" s="200"/>
      <c r="AIO160" s="200"/>
      <c r="AIP160" s="200"/>
      <c r="AIQ160" s="200"/>
      <c r="AIR160" s="200"/>
      <c r="AIS160" s="200"/>
      <c r="AIT160" s="200"/>
      <c r="AIU160" s="200"/>
      <c r="AIV160" s="200"/>
      <c r="AIW160" s="200"/>
      <c r="AIX160" s="200"/>
      <c r="AIY160" s="200"/>
      <c r="AIZ160" s="200"/>
      <c r="AJA160" s="200"/>
      <c r="AJB160" s="200"/>
      <c r="AJC160" s="200"/>
      <c r="AJD160" s="200"/>
      <c r="AJE160" s="200"/>
      <c r="AJF160" s="200"/>
      <c r="AJG160" s="200"/>
      <c r="AJH160" s="200"/>
      <c r="AJI160" s="200"/>
      <c r="AJJ160" s="200"/>
      <c r="AJK160" s="200"/>
      <c r="AJL160" s="200"/>
      <c r="AJM160" s="200"/>
      <c r="AJN160" s="200"/>
      <c r="AJO160" s="200"/>
      <c r="AJP160" s="200"/>
      <c r="AJQ160" s="200"/>
      <c r="AJR160" s="200"/>
      <c r="AJS160" s="200"/>
      <c r="AJT160" s="200"/>
      <c r="AJU160" s="200"/>
      <c r="AJV160" s="200"/>
      <c r="AJW160" s="200"/>
      <c r="AJX160" s="200"/>
      <c r="AJY160" s="200"/>
      <c r="AJZ160" s="200"/>
      <c r="AKA160" s="200"/>
      <c r="AKB160" s="200"/>
    </row>
    <row r="161" spans="1:964" s="155" customFormat="1" ht="13.5">
      <c r="A161" s="360" t="s">
        <v>332</v>
      </c>
      <c r="B161" s="162" t="s">
        <v>309</v>
      </c>
      <c r="C161" s="242">
        <v>2343048</v>
      </c>
      <c r="D161" s="278">
        <f>C161/C149-1</f>
        <v>0.10922073513837982</v>
      </c>
      <c r="E161" s="142"/>
      <c r="F161" s="315">
        <v>25272</v>
      </c>
      <c r="G161" s="144">
        <f t="shared" si="37"/>
        <v>-3.2206180829471909E-2</v>
      </c>
      <c r="H161" s="149">
        <v>18844</v>
      </c>
      <c r="I161" s="59">
        <f t="shared" ref="I161:I163" si="44">H161/H149-1</f>
        <v>4.4857222068200642E-2</v>
      </c>
      <c r="J161" s="418">
        <v>44045</v>
      </c>
      <c r="K161" s="463">
        <f>(J161-J149)/J149</f>
        <v>-0.10626597946511911</v>
      </c>
      <c r="L161" s="149">
        <v>6681</v>
      </c>
      <c r="M161" s="47">
        <f t="shared" si="26"/>
        <v>0.37215033887861981</v>
      </c>
      <c r="N161" s="412">
        <v>253764</v>
      </c>
      <c r="O161" s="437">
        <f>(N161/N149)-1</f>
        <v>0.57356433740318846</v>
      </c>
      <c r="P161" s="149">
        <v>1148</v>
      </c>
      <c r="Q161" s="278">
        <f t="shared" si="27"/>
        <v>0.68081991215226934</v>
      </c>
      <c r="R161" s="149"/>
      <c r="S161" s="278"/>
      <c r="T161" s="412">
        <v>4214</v>
      </c>
      <c r="U161" s="401">
        <f>T161/T149-1</f>
        <v>0.25753506415995231</v>
      </c>
      <c r="V161" s="154">
        <v>47</v>
      </c>
      <c r="W161" s="278">
        <f t="shared" si="36"/>
        <v>3.7</v>
      </c>
      <c r="X161" s="154">
        <v>97</v>
      </c>
      <c r="Y161" s="278">
        <f t="shared" si="40"/>
        <v>47.5</v>
      </c>
      <c r="Z161" s="149"/>
      <c r="AA161" s="278"/>
      <c r="AB161" s="149">
        <v>10</v>
      </c>
      <c r="AC161" s="47">
        <v>0</v>
      </c>
      <c r="AD161" s="149"/>
      <c r="AE161" s="278"/>
      <c r="AF161" s="149"/>
      <c r="AG161" s="278"/>
      <c r="AH161" s="99"/>
      <c r="AI161" s="99"/>
      <c r="AJ161" s="99"/>
      <c r="AK161" s="99"/>
      <c r="AL161" s="202"/>
      <c r="AM161" s="203"/>
      <c r="AN161" s="204"/>
      <c r="AO161" s="203"/>
      <c r="AP161" s="200"/>
      <c r="AQ161" s="200"/>
      <c r="AR161" s="200"/>
      <c r="AS161" s="200"/>
      <c r="AT161" s="200"/>
      <c r="AU161" s="200"/>
      <c r="AV161" s="200"/>
      <c r="AW161" s="200"/>
      <c r="AX161" s="200"/>
      <c r="AY161" s="200"/>
      <c r="AZ161" s="200"/>
      <c r="BA161" s="200"/>
      <c r="BB161" s="200"/>
      <c r="BC161" s="200"/>
      <c r="BD161" s="200"/>
      <c r="BE161" s="200"/>
      <c r="BF161" s="200"/>
      <c r="BG161" s="200"/>
      <c r="BH161" s="200"/>
      <c r="BI161" s="200"/>
      <c r="BJ161" s="200"/>
      <c r="BK161" s="200"/>
      <c r="BL161" s="200"/>
      <c r="BM161" s="200"/>
      <c r="BN161" s="200"/>
      <c r="BO161" s="201"/>
      <c r="BP161" s="200"/>
      <c r="BQ161" s="200"/>
      <c r="BR161" s="200"/>
      <c r="BS161" s="200"/>
      <c r="BT161" s="200"/>
      <c r="BU161" s="200"/>
      <c r="BV161" s="200"/>
      <c r="BW161" s="200"/>
      <c r="BX161" s="200"/>
      <c r="BY161" s="200"/>
      <c r="BZ161" s="200"/>
      <c r="CA161" s="200"/>
      <c r="CB161" s="200"/>
      <c r="CC161" s="200"/>
      <c r="CD161" s="200"/>
      <c r="CE161" s="200"/>
      <c r="CF161" s="200"/>
      <c r="CG161" s="200"/>
      <c r="CH161" s="200"/>
      <c r="CI161" s="200"/>
      <c r="CJ161" s="200"/>
      <c r="CK161" s="200"/>
      <c r="CL161" s="200"/>
      <c r="CM161" s="200"/>
      <c r="CN161" s="200"/>
      <c r="CO161" s="200"/>
      <c r="CP161" s="200"/>
      <c r="CQ161" s="200"/>
      <c r="CR161" s="200"/>
      <c r="CS161" s="200"/>
      <c r="CT161" s="200"/>
      <c r="CU161" s="200"/>
      <c r="CV161" s="200"/>
      <c r="CW161" s="200"/>
      <c r="CX161" s="200"/>
      <c r="CY161" s="200"/>
      <c r="CZ161" s="200"/>
      <c r="DA161" s="200"/>
      <c r="DB161" s="200"/>
      <c r="DC161" s="200"/>
      <c r="DD161" s="200"/>
      <c r="DE161" s="200"/>
      <c r="DF161" s="200"/>
      <c r="DG161" s="200"/>
      <c r="DH161" s="200"/>
      <c r="DI161" s="200"/>
      <c r="DJ161" s="200"/>
      <c r="DK161" s="200"/>
      <c r="DL161" s="200"/>
      <c r="DM161" s="200"/>
      <c r="DN161" s="200"/>
      <c r="DO161" s="200"/>
      <c r="DP161" s="200"/>
      <c r="DQ161" s="200"/>
      <c r="DR161" s="200"/>
      <c r="DS161" s="200"/>
      <c r="DT161" s="200"/>
      <c r="DU161" s="200"/>
      <c r="DV161" s="200"/>
      <c r="DW161" s="200"/>
      <c r="DX161" s="200"/>
      <c r="DY161" s="200"/>
      <c r="DZ161" s="200"/>
      <c r="EA161" s="200"/>
      <c r="EB161" s="200"/>
      <c r="EC161" s="200"/>
      <c r="ED161" s="200"/>
      <c r="EE161" s="200"/>
      <c r="EF161" s="200"/>
      <c r="EG161" s="200"/>
      <c r="EH161" s="200"/>
      <c r="EI161" s="200"/>
      <c r="EJ161" s="200"/>
      <c r="EK161" s="200"/>
      <c r="EL161" s="200"/>
      <c r="EM161" s="200"/>
      <c r="EN161" s="200"/>
      <c r="EO161" s="200"/>
      <c r="EP161" s="200"/>
      <c r="EQ161" s="200"/>
      <c r="ER161" s="200"/>
      <c r="ES161" s="200"/>
      <c r="ET161" s="200"/>
      <c r="EU161" s="200"/>
      <c r="EV161" s="200"/>
      <c r="EW161" s="200"/>
      <c r="EX161" s="200"/>
      <c r="EY161" s="200"/>
      <c r="EZ161" s="200"/>
      <c r="FA161" s="200"/>
      <c r="FB161" s="200"/>
      <c r="FC161" s="200"/>
      <c r="FD161" s="200"/>
      <c r="FE161" s="200"/>
      <c r="FF161" s="200"/>
      <c r="FG161" s="200"/>
      <c r="FH161" s="200"/>
      <c r="FI161" s="200"/>
      <c r="FJ161" s="200"/>
      <c r="FK161" s="200"/>
      <c r="FL161" s="200"/>
      <c r="FM161" s="200"/>
      <c r="FN161" s="200"/>
      <c r="FO161" s="200"/>
      <c r="FP161" s="200"/>
      <c r="FQ161" s="200"/>
      <c r="FR161" s="200"/>
      <c r="FS161" s="200"/>
      <c r="FT161" s="200"/>
      <c r="FU161" s="200"/>
      <c r="FV161" s="200"/>
      <c r="FW161" s="200"/>
      <c r="FX161" s="200"/>
      <c r="FY161" s="200"/>
      <c r="FZ161" s="200"/>
      <c r="GA161" s="200"/>
      <c r="GB161" s="200"/>
      <c r="GC161" s="200"/>
      <c r="GD161" s="200"/>
      <c r="GE161" s="200"/>
      <c r="GF161" s="200"/>
      <c r="GG161" s="200"/>
      <c r="GH161" s="200"/>
      <c r="GI161" s="200"/>
      <c r="GJ161" s="200"/>
      <c r="GK161" s="200"/>
      <c r="GL161" s="200"/>
      <c r="GM161" s="200"/>
      <c r="GN161" s="200"/>
      <c r="GO161" s="200"/>
      <c r="GP161" s="200"/>
      <c r="GQ161" s="200"/>
      <c r="GR161" s="200"/>
      <c r="GS161" s="200"/>
      <c r="GT161" s="200"/>
      <c r="GU161" s="200"/>
      <c r="GV161" s="200"/>
      <c r="GW161" s="200"/>
      <c r="GX161" s="200"/>
      <c r="GY161" s="200"/>
      <c r="GZ161" s="200"/>
      <c r="HA161" s="200"/>
      <c r="HB161" s="200"/>
      <c r="HC161" s="200"/>
      <c r="HD161" s="200"/>
      <c r="HE161" s="200"/>
      <c r="HF161" s="200"/>
      <c r="HG161" s="200"/>
      <c r="HH161" s="200"/>
      <c r="HI161" s="200"/>
      <c r="HJ161" s="200"/>
      <c r="HK161" s="200"/>
      <c r="HL161" s="200"/>
      <c r="HM161" s="200"/>
      <c r="HN161" s="200"/>
      <c r="HO161" s="200"/>
      <c r="HP161" s="200"/>
      <c r="HQ161" s="200"/>
      <c r="HR161" s="200"/>
      <c r="HS161" s="200"/>
      <c r="HT161" s="200"/>
      <c r="HU161" s="200"/>
      <c r="HV161" s="200"/>
      <c r="HW161" s="200"/>
      <c r="HX161" s="200"/>
      <c r="HY161" s="200"/>
      <c r="HZ161" s="200"/>
      <c r="IA161" s="200"/>
      <c r="IB161" s="200"/>
      <c r="IC161" s="200"/>
      <c r="ID161" s="200"/>
      <c r="IE161" s="200"/>
      <c r="IF161" s="200"/>
      <c r="IG161" s="200"/>
      <c r="IH161" s="200"/>
      <c r="II161" s="200"/>
      <c r="IJ161" s="200"/>
      <c r="IK161" s="200"/>
      <c r="IL161" s="200"/>
      <c r="IM161" s="200"/>
      <c r="IN161" s="200"/>
      <c r="IO161" s="200"/>
      <c r="IP161" s="200"/>
      <c r="IQ161" s="200"/>
      <c r="IR161" s="200"/>
      <c r="IS161" s="200"/>
      <c r="IT161" s="200"/>
      <c r="IU161" s="200"/>
      <c r="IV161" s="200"/>
      <c r="IW161" s="200"/>
      <c r="IX161" s="200"/>
      <c r="IY161" s="200"/>
      <c r="IZ161" s="200"/>
      <c r="JA161" s="200"/>
      <c r="JB161" s="200"/>
      <c r="JC161" s="200"/>
      <c r="JD161" s="200"/>
      <c r="JE161" s="200"/>
      <c r="JF161" s="200"/>
      <c r="JG161" s="200"/>
      <c r="JH161" s="200"/>
      <c r="JI161" s="200"/>
      <c r="JJ161" s="200"/>
      <c r="JK161" s="200"/>
      <c r="JL161" s="200"/>
      <c r="JM161" s="200"/>
      <c r="JN161" s="200"/>
      <c r="JO161" s="200"/>
      <c r="JP161" s="200"/>
      <c r="JQ161" s="200"/>
      <c r="JR161" s="200"/>
      <c r="JS161" s="200"/>
      <c r="JT161" s="200"/>
      <c r="JU161" s="200"/>
      <c r="JV161" s="200"/>
      <c r="JW161" s="200"/>
      <c r="JX161" s="200"/>
      <c r="JY161" s="200"/>
      <c r="JZ161" s="200"/>
      <c r="KA161" s="200"/>
      <c r="KB161" s="200"/>
      <c r="KC161" s="200"/>
      <c r="KD161" s="200"/>
      <c r="KE161" s="200"/>
      <c r="KF161" s="200"/>
      <c r="KG161" s="200"/>
      <c r="KH161" s="200"/>
      <c r="KI161" s="200"/>
      <c r="KJ161" s="200"/>
      <c r="KK161" s="200"/>
      <c r="KL161" s="200"/>
      <c r="KM161" s="200"/>
      <c r="KN161" s="200"/>
      <c r="KO161" s="200"/>
      <c r="KP161" s="200"/>
      <c r="KQ161" s="200"/>
      <c r="KR161" s="200"/>
      <c r="KS161" s="200"/>
      <c r="KT161" s="200"/>
      <c r="KU161" s="200"/>
      <c r="KV161" s="200"/>
      <c r="KW161" s="200"/>
      <c r="KX161" s="200"/>
      <c r="KY161" s="200"/>
      <c r="KZ161" s="200"/>
      <c r="LA161" s="200"/>
      <c r="LB161" s="200"/>
      <c r="LC161" s="200"/>
      <c r="LD161" s="200"/>
      <c r="LE161" s="200"/>
      <c r="LF161" s="200"/>
      <c r="LG161" s="200"/>
      <c r="LH161" s="200"/>
      <c r="LI161" s="200"/>
      <c r="LJ161" s="200"/>
      <c r="LK161" s="200"/>
      <c r="LL161" s="200"/>
      <c r="LM161" s="200"/>
      <c r="LN161" s="200"/>
      <c r="LO161" s="200"/>
      <c r="LP161" s="200"/>
      <c r="LQ161" s="200"/>
      <c r="LR161" s="200"/>
      <c r="LS161" s="200"/>
      <c r="LT161" s="200"/>
      <c r="LU161" s="200"/>
      <c r="LV161" s="200"/>
      <c r="LW161" s="200"/>
      <c r="LX161" s="200"/>
      <c r="LY161" s="200"/>
      <c r="LZ161" s="200"/>
      <c r="MA161" s="200"/>
      <c r="MB161" s="200"/>
      <c r="MC161" s="200"/>
      <c r="MD161" s="200"/>
      <c r="ME161" s="200"/>
      <c r="MF161" s="200"/>
      <c r="MG161" s="200"/>
      <c r="MH161" s="200"/>
      <c r="MI161" s="200"/>
      <c r="MJ161" s="200"/>
      <c r="MK161" s="200"/>
      <c r="ML161" s="200"/>
      <c r="MM161" s="200"/>
      <c r="MN161" s="200"/>
      <c r="MO161" s="200"/>
      <c r="MP161" s="200"/>
      <c r="MQ161" s="200"/>
      <c r="MR161" s="200"/>
      <c r="MS161" s="200"/>
      <c r="MT161" s="200"/>
      <c r="MU161" s="200"/>
      <c r="MV161" s="200"/>
      <c r="MW161" s="200"/>
      <c r="MX161" s="200"/>
      <c r="MY161" s="200"/>
      <c r="MZ161" s="200"/>
      <c r="NA161" s="200"/>
      <c r="NB161" s="200"/>
      <c r="NC161" s="200"/>
      <c r="ND161" s="200"/>
      <c r="NE161" s="200"/>
      <c r="NF161" s="200"/>
      <c r="NG161" s="200"/>
      <c r="NH161" s="200"/>
      <c r="NI161" s="200"/>
      <c r="NJ161" s="200"/>
      <c r="NK161" s="200"/>
      <c r="NL161" s="200"/>
      <c r="NM161" s="200"/>
      <c r="NN161" s="200"/>
      <c r="NO161" s="200"/>
      <c r="NP161" s="200"/>
      <c r="NQ161" s="200"/>
      <c r="NR161" s="200"/>
      <c r="NS161" s="200"/>
      <c r="NT161" s="200"/>
      <c r="NU161" s="200"/>
      <c r="NV161" s="200"/>
      <c r="NW161" s="200"/>
      <c r="NX161" s="200"/>
      <c r="NY161" s="200"/>
      <c r="NZ161" s="200"/>
      <c r="OA161" s="200"/>
      <c r="OB161" s="200"/>
      <c r="OC161" s="200"/>
      <c r="OD161" s="200"/>
      <c r="OE161" s="200"/>
      <c r="OF161" s="200"/>
      <c r="OG161" s="200"/>
      <c r="OH161" s="200"/>
      <c r="OI161" s="200"/>
      <c r="OJ161" s="200"/>
      <c r="OK161" s="200"/>
      <c r="OL161" s="200"/>
      <c r="OM161" s="200"/>
      <c r="ON161" s="200"/>
      <c r="OO161" s="200"/>
      <c r="OP161" s="200"/>
      <c r="OQ161" s="200"/>
      <c r="OR161" s="200"/>
      <c r="OS161" s="200"/>
      <c r="OT161" s="200"/>
      <c r="OU161" s="200"/>
      <c r="OV161" s="200"/>
      <c r="OW161" s="200"/>
      <c r="OX161" s="200"/>
      <c r="OY161" s="200"/>
      <c r="OZ161" s="200"/>
      <c r="PA161" s="200"/>
      <c r="PB161" s="200"/>
      <c r="PC161" s="200"/>
      <c r="PD161" s="200"/>
      <c r="PE161" s="200"/>
      <c r="PF161" s="200"/>
      <c r="PG161" s="200"/>
      <c r="PH161" s="200"/>
      <c r="PI161" s="200"/>
      <c r="PJ161" s="200"/>
      <c r="PK161" s="200"/>
      <c r="PL161" s="200"/>
      <c r="PM161" s="200"/>
      <c r="PN161" s="200"/>
      <c r="PO161" s="200"/>
      <c r="PP161" s="200"/>
      <c r="PQ161" s="200"/>
      <c r="PR161" s="200"/>
      <c r="PS161" s="200"/>
      <c r="PT161" s="200"/>
      <c r="PU161" s="200"/>
      <c r="PV161" s="200"/>
      <c r="PW161" s="200"/>
      <c r="PX161" s="200"/>
      <c r="PY161" s="200"/>
      <c r="PZ161" s="200"/>
      <c r="QA161" s="200"/>
      <c r="QB161" s="200"/>
      <c r="QC161" s="200"/>
      <c r="QD161" s="200"/>
      <c r="QE161" s="200"/>
      <c r="QF161" s="200"/>
      <c r="QG161" s="200"/>
      <c r="QH161" s="200"/>
      <c r="QI161" s="200"/>
      <c r="QJ161" s="200"/>
      <c r="QK161" s="200"/>
      <c r="QL161" s="200"/>
      <c r="QM161" s="200"/>
      <c r="QN161" s="200"/>
      <c r="QO161" s="200"/>
      <c r="QP161" s="200"/>
      <c r="QQ161" s="200"/>
      <c r="QR161" s="200"/>
      <c r="QS161" s="200"/>
      <c r="QT161" s="200"/>
      <c r="QU161" s="200"/>
      <c r="QV161" s="200"/>
      <c r="QW161" s="200"/>
      <c r="QX161" s="200"/>
      <c r="QY161" s="200"/>
      <c r="QZ161" s="200"/>
      <c r="RA161" s="200"/>
      <c r="RB161" s="200"/>
      <c r="RC161" s="200"/>
      <c r="RD161" s="200"/>
      <c r="RE161" s="200"/>
      <c r="RF161" s="200"/>
      <c r="RG161" s="200"/>
      <c r="RH161" s="200"/>
      <c r="RI161" s="200"/>
      <c r="RJ161" s="200"/>
      <c r="RK161" s="200"/>
      <c r="RL161" s="200"/>
      <c r="RM161" s="200"/>
      <c r="RN161" s="200"/>
      <c r="RO161" s="200"/>
      <c r="RP161" s="200"/>
      <c r="RQ161" s="200"/>
      <c r="RR161" s="200"/>
      <c r="RS161" s="200"/>
      <c r="RT161" s="200"/>
      <c r="RU161" s="200"/>
      <c r="RV161" s="200"/>
      <c r="RW161" s="200"/>
      <c r="RX161" s="200"/>
      <c r="RY161" s="200"/>
      <c r="RZ161" s="200"/>
      <c r="SA161" s="200"/>
      <c r="SB161" s="200"/>
      <c r="SC161" s="200"/>
      <c r="SD161" s="200"/>
      <c r="SE161" s="200"/>
      <c r="SF161" s="200"/>
      <c r="SG161" s="200"/>
      <c r="SH161" s="200"/>
      <c r="SI161" s="200"/>
      <c r="SJ161" s="200"/>
      <c r="SK161" s="200"/>
      <c r="SL161" s="200"/>
      <c r="SM161" s="200"/>
      <c r="SN161" s="200"/>
      <c r="SO161" s="200"/>
      <c r="SP161" s="200"/>
      <c r="SQ161" s="200"/>
      <c r="SR161" s="200"/>
      <c r="SS161" s="200"/>
      <c r="ST161" s="200"/>
      <c r="SU161" s="200"/>
      <c r="SV161" s="200"/>
      <c r="SW161" s="200"/>
      <c r="SX161" s="200"/>
      <c r="SY161" s="200"/>
      <c r="SZ161" s="200"/>
      <c r="TA161" s="200"/>
      <c r="TB161" s="200"/>
      <c r="TC161" s="200"/>
      <c r="TD161" s="200"/>
      <c r="TE161" s="200"/>
      <c r="TF161" s="200"/>
      <c r="TG161" s="200"/>
      <c r="TH161" s="200"/>
      <c r="TI161" s="200"/>
      <c r="TJ161" s="200"/>
      <c r="TK161" s="200"/>
      <c r="TL161" s="200"/>
      <c r="TM161" s="200"/>
      <c r="TN161" s="200"/>
      <c r="TO161" s="200"/>
      <c r="TP161" s="200"/>
      <c r="TQ161" s="200"/>
      <c r="TR161" s="200"/>
      <c r="TS161" s="200"/>
      <c r="TT161" s="200"/>
      <c r="TU161" s="200"/>
      <c r="TV161" s="200"/>
      <c r="TW161" s="200"/>
      <c r="TX161" s="200"/>
      <c r="TY161" s="200"/>
      <c r="TZ161" s="200"/>
      <c r="UA161" s="200"/>
      <c r="UB161" s="200"/>
      <c r="UC161" s="200"/>
      <c r="UD161" s="200"/>
      <c r="UE161" s="200"/>
      <c r="UF161" s="200"/>
      <c r="UG161" s="200"/>
      <c r="UH161" s="200"/>
      <c r="UI161" s="200"/>
      <c r="UJ161" s="200"/>
      <c r="UK161" s="200"/>
      <c r="UL161" s="200"/>
      <c r="UM161" s="200"/>
      <c r="UN161" s="200"/>
      <c r="UO161" s="200"/>
      <c r="UP161" s="200"/>
      <c r="UQ161" s="200"/>
      <c r="UR161" s="200"/>
      <c r="US161" s="200"/>
      <c r="UT161" s="200"/>
      <c r="UU161" s="200"/>
      <c r="UV161" s="200"/>
      <c r="UW161" s="200"/>
      <c r="UX161" s="200"/>
      <c r="UY161" s="200"/>
      <c r="UZ161" s="200"/>
      <c r="VA161" s="200"/>
      <c r="VB161" s="200"/>
      <c r="VC161" s="200"/>
      <c r="VD161" s="200"/>
      <c r="VE161" s="200"/>
      <c r="VF161" s="200"/>
      <c r="VG161" s="200"/>
      <c r="VH161" s="200"/>
      <c r="VI161" s="200"/>
      <c r="VJ161" s="200"/>
      <c r="VK161" s="200"/>
      <c r="VL161" s="200"/>
      <c r="VM161" s="200"/>
      <c r="VN161" s="200"/>
      <c r="VO161" s="200"/>
      <c r="VP161" s="200"/>
      <c r="VQ161" s="200"/>
      <c r="VR161" s="200"/>
      <c r="VS161" s="200"/>
      <c r="VT161" s="200"/>
      <c r="VU161" s="200"/>
      <c r="VV161" s="200"/>
      <c r="VW161" s="200"/>
      <c r="VX161" s="200"/>
      <c r="VY161" s="200"/>
      <c r="VZ161" s="200"/>
      <c r="WA161" s="200"/>
      <c r="WB161" s="200"/>
      <c r="WC161" s="200"/>
      <c r="WD161" s="200"/>
      <c r="WE161" s="200"/>
      <c r="WF161" s="200"/>
      <c r="WG161" s="200"/>
      <c r="WH161" s="200"/>
      <c r="WI161" s="200"/>
      <c r="WJ161" s="200"/>
      <c r="WK161" s="200"/>
      <c r="WL161" s="200"/>
      <c r="WM161" s="200"/>
      <c r="WN161" s="200"/>
      <c r="WO161" s="200"/>
      <c r="WP161" s="200"/>
      <c r="WQ161" s="200"/>
      <c r="WR161" s="200"/>
      <c r="WS161" s="200"/>
      <c r="WT161" s="200"/>
      <c r="WU161" s="200"/>
      <c r="WV161" s="200"/>
      <c r="WW161" s="200"/>
      <c r="WX161" s="200"/>
      <c r="WY161" s="200"/>
      <c r="WZ161" s="200"/>
      <c r="XA161" s="200"/>
      <c r="XB161" s="200"/>
      <c r="XC161" s="200"/>
      <c r="XD161" s="200"/>
      <c r="XE161" s="200"/>
      <c r="XF161" s="200"/>
      <c r="XG161" s="200"/>
      <c r="XH161" s="200"/>
      <c r="XI161" s="200"/>
      <c r="XJ161" s="200"/>
      <c r="XK161" s="200"/>
      <c r="XL161" s="200"/>
      <c r="XM161" s="200"/>
      <c r="XN161" s="200"/>
      <c r="XO161" s="200"/>
      <c r="XP161" s="200"/>
      <c r="XQ161" s="200"/>
      <c r="XR161" s="200"/>
      <c r="XS161" s="200"/>
      <c r="XT161" s="200"/>
      <c r="XU161" s="200"/>
      <c r="XV161" s="200"/>
      <c r="XW161" s="200"/>
      <c r="XX161" s="200"/>
      <c r="XY161" s="200"/>
      <c r="XZ161" s="200"/>
      <c r="YA161" s="200"/>
      <c r="YB161" s="200"/>
      <c r="YC161" s="200"/>
      <c r="YD161" s="200"/>
      <c r="YE161" s="200"/>
      <c r="YF161" s="200"/>
      <c r="YG161" s="200"/>
      <c r="YH161" s="200"/>
      <c r="YI161" s="200"/>
      <c r="YJ161" s="200"/>
      <c r="YK161" s="200"/>
      <c r="YL161" s="200"/>
      <c r="YM161" s="200"/>
      <c r="YN161" s="200"/>
      <c r="YO161" s="200"/>
      <c r="YP161" s="200"/>
      <c r="YQ161" s="200"/>
      <c r="YR161" s="200"/>
      <c r="YS161" s="200"/>
      <c r="YT161" s="200"/>
      <c r="YU161" s="200"/>
      <c r="YV161" s="200"/>
      <c r="YW161" s="200"/>
      <c r="YX161" s="200"/>
      <c r="YY161" s="200"/>
      <c r="YZ161" s="200"/>
      <c r="ZA161" s="200"/>
      <c r="ZB161" s="200"/>
      <c r="ZC161" s="200"/>
      <c r="ZD161" s="200"/>
      <c r="ZE161" s="200"/>
      <c r="ZF161" s="200"/>
      <c r="ZG161" s="200"/>
      <c r="ZH161" s="200"/>
      <c r="ZI161" s="200"/>
      <c r="ZJ161" s="200"/>
      <c r="ZK161" s="200"/>
      <c r="ZL161" s="200"/>
      <c r="ZM161" s="200"/>
      <c r="ZN161" s="200"/>
      <c r="ZO161" s="200"/>
      <c r="ZP161" s="200"/>
      <c r="ZQ161" s="200"/>
      <c r="ZR161" s="200"/>
      <c r="ZS161" s="200"/>
      <c r="ZT161" s="200"/>
      <c r="ZU161" s="200"/>
      <c r="ZV161" s="200"/>
      <c r="ZW161" s="200"/>
      <c r="ZX161" s="200"/>
      <c r="ZY161" s="200"/>
      <c r="ZZ161" s="200"/>
      <c r="AAA161" s="200"/>
      <c r="AAB161" s="200"/>
      <c r="AAC161" s="200"/>
      <c r="AAD161" s="200"/>
      <c r="AAE161" s="200"/>
      <c r="AAF161" s="200"/>
      <c r="AAG161" s="200"/>
      <c r="AAH161" s="200"/>
      <c r="AAI161" s="200"/>
      <c r="AAJ161" s="200"/>
      <c r="AAK161" s="200"/>
      <c r="AAL161" s="200"/>
      <c r="AAM161" s="200"/>
      <c r="AAN161" s="200"/>
      <c r="AAO161" s="200"/>
      <c r="AAP161" s="200"/>
      <c r="AAQ161" s="200"/>
      <c r="AAR161" s="200"/>
      <c r="AAS161" s="200"/>
      <c r="AAT161" s="200"/>
      <c r="AAU161" s="200"/>
      <c r="AAV161" s="200"/>
      <c r="AAW161" s="200"/>
      <c r="AAX161" s="200"/>
      <c r="AAY161" s="200"/>
      <c r="AAZ161" s="200"/>
      <c r="ABA161" s="200"/>
      <c r="ABB161" s="200"/>
      <c r="ABC161" s="200"/>
      <c r="ABD161" s="200"/>
      <c r="ABE161" s="200"/>
      <c r="ABF161" s="200"/>
      <c r="ABG161" s="200"/>
      <c r="ABH161" s="200"/>
      <c r="ABI161" s="200"/>
      <c r="ABJ161" s="200"/>
      <c r="ABK161" s="200"/>
      <c r="ABL161" s="200"/>
      <c r="ABM161" s="200"/>
      <c r="ABN161" s="200"/>
      <c r="ABO161" s="200"/>
      <c r="ABP161" s="200"/>
      <c r="ABQ161" s="200"/>
      <c r="ABR161" s="200"/>
      <c r="ABS161" s="200"/>
      <c r="ABT161" s="200"/>
      <c r="ABU161" s="200"/>
      <c r="ABV161" s="200"/>
      <c r="ABW161" s="200"/>
      <c r="ABX161" s="200"/>
      <c r="ABY161" s="200"/>
      <c r="ABZ161" s="200"/>
      <c r="ACA161" s="200"/>
      <c r="ACB161" s="200"/>
      <c r="ACC161" s="200"/>
      <c r="ACD161" s="200"/>
      <c r="ACE161" s="200"/>
      <c r="ACF161" s="200"/>
      <c r="ACG161" s="200"/>
      <c r="ACH161" s="200"/>
      <c r="ACI161" s="200"/>
      <c r="ACJ161" s="200"/>
      <c r="ACK161" s="200"/>
      <c r="ACL161" s="200"/>
      <c r="ACM161" s="200"/>
      <c r="ACN161" s="200"/>
      <c r="ACO161" s="200"/>
      <c r="ACP161" s="200"/>
      <c r="ACQ161" s="200"/>
      <c r="ACR161" s="200"/>
      <c r="ACS161" s="200"/>
      <c r="ACT161" s="200"/>
      <c r="ACU161" s="200"/>
      <c r="ACV161" s="200"/>
      <c r="ACW161" s="200"/>
      <c r="ACX161" s="200"/>
      <c r="ACY161" s="200"/>
      <c r="ACZ161" s="200"/>
      <c r="ADA161" s="200"/>
      <c r="ADB161" s="200"/>
      <c r="ADC161" s="200"/>
      <c r="ADD161" s="200"/>
      <c r="ADE161" s="200"/>
      <c r="ADF161" s="200"/>
      <c r="ADG161" s="200"/>
      <c r="ADH161" s="200"/>
      <c r="ADI161" s="200"/>
      <c r="ADJ161" s="200"/>
      <c r="ADK161" s="200"/>
      <c r="ADL161" s="200"/>
      <c r="ADM161" s="200"/>
      <c r="ADN161" s="200"/>
      <c r="ADO161" s="200"/>
      <c r="ADP161" s="200"/>
      <c r="ADQ161" s="200"/>
      <c r="ADR161" s="200"/>
      <c r="ADS161" s="200"/>
      <c r="ADT161" s="200"/>
      <c r="ADU161" s="200"/>
      <c r="ADV161" s="200"/>
      <c r="ADW161" s="200"/>
      <c r="ADX161" s="200"/>
      <c r="ADY161" s="200"/>
      <c r="ADZ161" s="200"/>
      <c r="AEA161" s="200"/>
      <c r="AEB161" s="200"/>
      <c r="AEC161" s="200"/>
      <c r="AED161" s="200"/>
      <c r="AEE161" s="200"/>
      <c r="AEF161" s="200"/>
      <c r="AEG161" s="200"/>
      <c r="AEH161" s="200"/>
      <c r="AEI161" s="200"/>
      <c r="AEJ161" s="200"/>
      <c r="AEK161" s="200"/>
      <c r="AEL161" s="200"/>
      <c r="AEM161" s="200"/>
      <c r="AEN161" s="200"/>
      <c r="AEO161" s="200"/>
      <c r="AEP161" s="200"/>
      <c r="AEQ161" s="200"/>
      <c r="AER161" s="200"/>
      <c r="AES161" s="200"/>
      <c r="AET161" s="200"/>
      <c r="AEU161" s="200"/>
      <c r="AEV161" s="200"/>
      <c r="AEW161" s="200"/>
      <c r="AEX161" s="200"/>
      <c r="AEY161" s="200"/>
      <c r="AEZ161" s="200"/>
      <c r="AFA161" s="200"/>
      <c r="AFB161" s="200"/>
      <c r="AFC161" s="200"/>
      <c r="AFD161" s="200"/>
      <c r="AFE161" s="200"/>
      <c r="AFF161" s="200"/>
      <c r="AFG161" s="200"/>
      <c r="AFH161" s="200"/>
      <c r="AFI161" s="200"/>
      <c r="AFJ161" s="200"/>
      <c r="AFK161" s="200"/>
      <c r="AFL161" s="200"/>
      <c r="AFM161" s="200"/>
      <c r="AFN161" s="200"/>
      <c r="AFO161" s="200"/>
      <c r="AFP161" s="200"/>
      <c r="AFQ161" s="200"/>
      <c r="AFR161" s="200"/>
      <c r="AFS161" s="200"/>
      <c r="AFT161" s="200"/>
      <c r="AFU161" s="200"/>
      <c r="AFV161" s="200"/>
      <c r="AFW161" s="200"/>
      <c r="AFX161" s="200"/>
      <c r="AFY161" s="200"/>
      <c r="AFZ161" s="200"/>
      <c r="AGA161" s="200"/>
      <c r="AGB161" s="200"/>
      <c r="AGC161" s="200"/>
      <c r="AGD161" s="200"/>
      <c r="AGE161" s="200"/>
      <c r="AGF161" s="200"/>
      <c r="AGG161" s="200"/>
      <c r="AGH161" s="200"/>
      <c r="AGI161" s="200"/>
      <c r="AGJ161" s="200"/>
      <c r="AGK161" s="200"/>
      <c r="AGL161" s="200"/>
      <c r="AGM161" s="200"/>
      <c r="AGN161" s="200"/>
      <c r="AGO161" s="200"/>
      <c r="AGP161" s="200"/>
      <c r="AGQ161" s="200"/>
      <c r="AGR161" s="200"/>
      <c r="AGS161" s="200"/>
      <c r="AGT161" s="200"/>
      <c r="AGU161" s="200"/>
      <c r="AGV161" s="200"/>
      <c r="AGW161" s="200"/>
      <c r="AGX161" s="200"/>
      <c r="AGY161" s="200"/>
      <c r="AGZ161" s="200"/>
      <c r="AHA161" s="200"/>
      <c r="AHB161" s="200"/>
      <c r="AHC161" s="200"/>
      <c r="AHD161" s="200"/>
      <c r="AHE161" s="200"/>
      <c r="AHF161" s="200"/>
      <c r="AHG161" s="200"/>
      <c r="AHH161" s="200"/>
      <c r="AHI161" s="200"/>
      <c r="AHJ161" s="200"/>
      <c r="AHK161" s="200"/>
      <c r="AHL161" s="200"/>
      <c r="AHM161" s="200"/>
      <c r="AHN161" s="200"/>
      <c r="AHO161" s="200"/>
      <c r="AHP161" s="200"/>
      <c r="AHQ161" s="200"/>
      <c r="AHR161" s="200"/>
      <c r="AHS161" s="200"/>
      <c r="AHT161" s="200"/>
      <c r="AHU161" s="200"/>
      <c r="AHV161" s="200"/>
      <c r="AHW161" s="200"/>
      <c r="AHX161" s="200"/>
      <c r="AHY161" s="200"/>
      <c r="AHZ161" s="200"/>
      <c r="AIA161" s="200"/>
      <c r="AIB161" s="200"/>
      <c r="AIC161" s="200"/>
      <c r="AID161" s="200"/>
      <c r="AIE161" s="200"/>
      <c r="AIF161" s="200"/>
      <c r="AIG161" s="200"/>
      <c r="AIH161" s="200"/>
      <c r="AII161" s="200"/>
      <c r="AIJ161" s="200"/>
      <c r="AIK161" s="200"/>
      <c r="AIL161" s="200"/>
      <c r="AIM161" s="200"/>
      <c r="AIN161" s="200"/>
      <c r="AIO161" s="200"/>
      <c r="AIP161" s="200"/>
      <c r="AIQ161" s="200"/>
      <c r="AIR161" s="200"/>
      <c r="AIS161" s="200"/>
      <c r="AIT161" s="200"/>
      <c r="AIU161" s="200"/>
      <c r="AIV161" s="200"/>
      <c r="AIW161" s="200"/>
      <c r="AIX161" s="200"/>
      <c r="AIY161" s="200"/>
      <c r="AIZ161" s="200"/>
      <c r="AJA161" s="200"/>
      <c r="AJB161" s="200"/>
      <c r="AJC161" s="200"/>
      <c r="AJD161" s="200"/>
      <c r="AJE161" s="200"/>
      <c r="AJF161" s="200"/>
      <c r="AJG161" s="200"/>
      <c r="AJH161" s="200"/>
      <c r="AJI161" s="200"/>
      <c r="AJJ161" s="200"/>
      <c r="AJK161" s="200"/>
      <c r="AJL161" s="200"/>
      <c r="AJM161" s="200"/>
      <c r="AJN161" s="200"/>
      <c r="AJO161" s="200"/>
      <c r="AJP161" s="200"/>
      <c r="AJQ161" s="200"/>
      <c r="AJR161" s="200"/>
      <c r="AJS161" s="200"/>
      <c r="AJT161" s="200"/>
      <c r="AJU161" s="200"/>
      <c r="AJV161" s="200"/>
      <c r="AJW161" s="200"/>
      <c r="AJX161" s="200"/>
      <c r="AJY161" s="200"/>
      <c r="AJZ161" s="200"/>
      <c r="AKA161" s="200"/>
      <c r="AKB161" s="200"/>
    </row>
    <row r="162" spans="1:964" s="155" customFormat="1" ht="13.5">
      <c r="A162" s="361"/>
      <c r="B162" s="141" t="s">
        <v>310</v>
      </c>
      <c r="C162" s="243">
        <v>2231269</v>
      </c>
      <c r="D162" s="320">
        <f>C162/C150-1</f>
        <v>0.18878774252395414</v>
      </c>
      <c r="E162" s="142"/>
      <c r="F162" s="316">
        <v>24140</v>
      </c>
      <c r="G162" s="47">
        <f t="shared" si="37"/>
        <v>6.78108550448977E-2</v>
      </c>
      <c r="H162" s="133">
        <v>15128</v>
      </c>
      <c r="I162" s="49">
        <f t="shared" si="44"/>
        <v>-4.3016194331983781E-2</v>
      </c>
      <c r="J162" s="394"/>
      <c r="K162" s="461"/>
      <c r="L162" s="133">
        <v>7084</v>
      </c>
      <c r="M162" s="47">
        <f t="shared" si="26"/>
        <v>0.62216624685138533</v>
      </c>
      <c r="N162" s="392"/>
      <c r="O162" s="434"/>
      <c r="P162" s="133">
        <v>1377</v>
      </c>
      <c r="Q162" s="47">
        <f t="shared" si="27"/>
        <v>0.25409836065573765</v>
      </c>
      <c r="R162" s="133"/>
      <c r="S162" s="320"/>
      <c r="T162" s="392"/>
      <c r="U162" s="397"/>
      <c r="V162" s="134">
        <v>137</v>
      </c>
      <c r="W162" s="320">
        <f>V162/V150-1</f>
        <v>8.1333333333333329</v>
      </c>
      <c r="X162" s="134">
        <v>173</v>
      </c>
      <c r="Y162" s="320">
        <f>X162/X150-1</f>
        <v>1.4714285714285715</v>
      </c>
      <c r="Z162" s="133"/>
      <c r="AA162" s="320"/>
      <c r="AB162" s="133">
        <v>5</v>
      </c>
      <c r="AC162" s="47">
        <f t="shared" ref="AC162:AC169" si="45">(AB162-AB150)/AB150</f>
        <v>0.66666666666666663</v>
      </c>
      <c r="AD162" s="133"/>
      <c r="AE162" s="320"/>
      <c r="AF162" s="133"/>
      <c r="AG162" s="320"/>
      <c r="AH162" s="99"/>
      <c r="AI162" s="99"/>
      <c r="AJ162" s="99"/>
      <c r="AK162" s="99"/>
      <c r="AL162" s="202"/>
      <c r="AM162" s="203"/>
      <c r="AN162" s="204"/>
      <c r="AO162" s="203"/>
      <c r="AP162" s="200"/>
      <c r="AQ162" s="200"/>
      <c r="AR162" s="200"/>
      <c r="AS162" s="200"/>
      <c r="AT162" s="200"/>
      <c r="AU162" s="200"/>
      <c r="AV162" s="200"/>
      <c r="AW162" s="200"/>
      <c r="AX162" s="200"/>
      <c r="AY162" s="200"/>
      <c r="AZ162" s="200"/>
      <c r="BA162" s="200"/>
      <c r="BB162" s="200"/>
      <c r="BC162" s="200"/>
      <c r="BD162" s="200"/>
      <c r="BE162" s="200"/>
      <c r="BF162" s="200"/>
      <c r="BG162" s="200"/>
      <c r="BH162" s="200"/>
      <c r="BI162" s="200"/>
      <c r="BJ162" s="200"/>
      <c r="BK162" s="200"/>
      <c r="BL162" s="200"/>
      <c r="BM162" s="200"/>
      <c r="BN162" s="200"/>
      <c r="BO162" s="201"/>
      <c r="BP162" s="200"/>
      <c r="BQ162" s="200"/>
      <c r="BR162" s="200"/>
      <c r="BS162" s="200"/>
      <c r="BT162" s="200"/>
      <c r="BU162" s="200"/>
      <c r="BV162" s="200"/>
      <c r="BW162" s="200"/>
      <c r="BX162" s="200"/>
      <c r="BY162" s="200"/>
      <c r="BZ162" s="200"/>
      <c r="CA162" s="200"/>
      <c r="CB162" s="200"/>
      <c r="CC162" s="200"/>
      <c r="CD162" s="200"/>
      <c r="CE162" s="200"/>
      <c r="CF162" s="200"/>
      <c r="CG162" s="200"/>
      <c r="CH162" s="200"/>
      <c r="CI162" s="200"/>
      <c r="CJ162" s="200"/>
      <c r="CK162" s="200"/>
      <c r="CL162" s="200"/>
      <c r="CM162" s="200"/>
      <c r="CN162" s="200"/>
      <c r="CO162" s="200"/>
      <c r="CP162" s="200"/>
      <c r="CQ162" s="200"/>
      <c r="CR162" s="200"/>
      <c r="CS162" s="200"/>
      <c r="CT162" s="200"/>
      <c r="CU162" s="200"/>
      <c r="CV162" s="200"/>
      <c r="CW162" s="200"/>
      <c r="CX162" s="200"/>
      <c r="CY162" s="200"/>
      <c r="CZ162" s="200"/>
      <c r="DA162" s="200"/>
      <c r="DB162" s="200"/>
      <c r="DC162" s="200"/>
      <c r="DD162" s="200"/>
      <c r="DE162" s="200"/>
      <c r="DF162" s="200"/>
      <c r="DG162" s="200"/>
      <c r="DH162" s="200"/>
      <c r="DI162" s="200"/>
      <c r="DJ162" s="200"/>
      <c r="DK162" s="200"/>
      <c r="DL162" s="200"/>
      <c r="DM162" s="200"/>
      <c r="DN162" s="200"/>
      <c r="DO162" s="200"/>
      <c r="DP162" s="200"/>
      <c r="DQ162" s="200"/>
      <c r="DR162" s="200"/>
      <c r="DS162" s="200"/>
      <c r="DT162" s="200"/>
      <c r="DU162" s="200"/>
      <c r="DV162" s="200"/>
      <c r="DW162" s="200"/>
      <c r="DX162" s="200"/>
      <c r="DY162" s="200"/>
      <c r="DZ162" s="200"/>
      <c r="EA162" s="200"/>
      <c r="EB162" s="200"/>
      <c r="EC162" s="200"/>
      <c r="ED162" s="200"/>
      <c r="EE162" s="200"/>
      <c r="EF162" s="200"/>
      <c r="EG162" s="200"/>
      <c r="EH162" s="200"/>
      <c r="EI162" s="200"/>
      <c r="EJ162" s="200"/>
      <c r="EK162" s="200"/>
      <c r="EL162" s="200"/>
      <c r="EM162" s="200"/>
      <c r="EN162" s="200"/>
      <c r="EO162" s="200"/>
      <c r="EP162" s="200"/>
      <c r="EQ162" s="200"/>
      <c r="ER162" s="200"/>
      <c r="ES162" s="200"/>
      <c r="ET162" s="200"/>
      <c r="EU162" s="200"/>
      <c r="EV162" s="200"/>
      <c r="EW162" s="200"/>
      <c r="EX162" s="200"/>
      <c r="EY162" s="200"/>
      <c r="EZ162" s="200"/>
      <c r="FA162" s="200"/>
      <c r="FB162" s="200"/>
      <c r="FC162" s="200"/>
      <c r="FD162" s="200"/>
      <c r="FE162" s="200"/>
      <c r="FF162" s="200"/>
      <c r="FG162" s="200"/>
      <c r="FH162" s="200"/>
      <c r="FI162" s="200"/>
      <c r="FJ162" s="200"/>
      <c r="FK162" s="200"/>
      <c r="FL162" s="200"/>
      <c r="FM162" s="200"/>
      <c r="FN162" s="200"/>
      <c r="FO162" s="200"/>
      <c r="FP162" s="200"/>
      <c r="FQ162" s="200"/>
      <c r="FR162" s="200"/>
      <c r="FS162" s="200"/>
      <c r="FT162" s="200"/>
      <c r="FU162" s="200"/>
      <c r="FV162" s="200"/>
      <c r="FW162" s="200"/>
      <c r="FX162" s="200"/>
      <c r="FY162" s="200"/>
      <c r="FZ162" s="200"/>
      <c r="GA162" s="200"/>
      <c r="GB162" s="200"/>
      <c r="GC162" s="200"/>
      <c r="GD162" s="200"/>
      <c r="GE162" s="200"/>
      <c r="GF162" s="200"/>
      <c r="GG162" s="200"/>
      <c r="GH162" s="200"/>
      <c r="GI162" s="200"/>
      <c r="GJ162" s="200"/>
      <c r="GK162" s="200"/>
      <c r="GL162" s="200"/>
      <c r="GM162" s="200"/>
      <c r="GN162" s="200"/>
      <c r="GO162" s="200"/>
      <c r="GP162" s="200"/>
      <c r="GQ162" s="200"/>
      <c r="GR162" s="200"/>
      <c r="GS162" s="200"/>
      <c r="GT162" s="200"/>
      <c r="GU162" s="200"/>
      <c r="GV162" s="200"/>
      <c r="GW162" s="200"/>
      <c r="GX162" s="200"/>
      <c r="GY162" s="200"/>
      <c r="GZ162" s="200"/>
      <c r="HA162" s="200"/>
      <c r="HB162" s="200"/>
      <c r="HC162" s="200"/>
      <c r="HD162" s="200"/>
      <c r="HE162" s="200"/>
      <c r="HF162" s="200"/>
      <c r="HG162" s="200"/>
      <c r="HH162" s="200"/>
      <c r="HI162" s="200"/>
      <c r="HJ162" s="200"/>
      <c r="HK162" s="200"/>
      <c r="HL162" s="200"/>
      <c r="HM162" s="200"/>
      <c r="HN162" s="200"/>
      <c r="HO162" s="200"/>
      <c r="HP162" s="200"/>
      <c r="HQ162" s="200"/>
      <c r="HR162" s="200"/>
      <c r="HS162" s="200"/>
      <c r="HT162" s="200"/>
      <c r="HU162" s="200"/>
      <c r="HV162" s="200"/>
      <c r="HW162" s="200"/>
      <c r="HX162" s="200"/>
      <c r="HY162" s="200"/>
      <c r="HZ162" s="200"/>
      <c r="IA162" s="200"/>
      <c r="IB162" s="200"/>
      <c r="IC162" s="200"/>
      <c r="ID162" s="200"/>
      <c r="IE162" s="200"/>
      <c r="IF162" s="200"/>
      <c r="IG162" s="200"/>
      <c r="IH162" s="200"/>
      <c r="II162" s="200"/>
      <c r="IJ162" s="200"/>
      <c r="IK162" s="200"/>
      <c r="IL162" s="200"/>
      <c r="IM162" s="200"/>
      <c r="IN162" s="200"/>
      <c r="IO162" s="200"/>
      <c r="IP162" s="200"/>
      <c r="IQ162" s="200"/>
      <c r="IR162" s="200"/>
      <c r="IS162" s="200"/>
      <c r="IT162" s="200"/>
      <c r="IU162" s="200"/>
      <c r="IV162" s="200"/>
      <c r="IW162" s="200"/>
      <c r="IX162" s="200"/>
      <c r="IY162" s="200"/>
      <c r="IZ162" s="200"/>
      <c r="JA162" s="200"/>
      <c r="JB162" s="200"/>
      <c r="JC162" s="200"/>
      <c r="JD162" s="200"/>
      <c r="JE162" s="200"/>
      <c r="JF162" s="200"/>
      <c r="JG162" s="200"/>
      <c r="JH162" s="200"/>
      <c r="JI162" s="200"/>
      <c r="JJ162" s="200"/>
      <c r="JK162" s="200"/>
      <c r="JL162" s="200"/>
      <c r="JM162" s="200"/>
      <c r="JN162" s="200"/>
      <c r="JO162" s="200"/>
      <c r="JP162" s="200"/>
      <c r="JQ162" s="200"/>
      <c r="JR162" s="200"/>
      <c r="JS162" s="200"/>
      <c r="JT162" s="200"/>
      <c r="JU162" s="200"/>
      <c r="JV162" s="200"/>
      <c r="JW162" s="200"/>
      <c r="JX162" s="200"/>
      <c r="JY162" s="200"/>
      <c r="JZ162" s="200"/>
      <c r="KA162" s="200"/>
      <c r="KB162" s="200"/>
      <c r="KC162" s="200"/>
      <c r="KD162" s="200"/>
      <c r="KE162" s="200"/>
      <c r="KF162" s="200"/>
      <c r="KG162" s="200"/>
      <c r="KH162" s="200"/>
      <c r="KI162" s="200"/>
      <c r="KJ162" s="200"/>
      <c r="KK162" s="200"/>
      <c r="KL162" s="200"/>
      <c r="KM162" s="200"/>
      <c r="KN162" s="200"/>
      <c r="KO162" s="200"/>
      <c r="KP162" s="200"/>
      <c r="KQ162" s="200"/>
      <c r="KR162" s="200"/>
      <c r="KS162" s="200"/>
      <c r="KT162" s="200"/>
      <c r="KU162" s="200"/>
      <c r="KV162" s="200"/>
      <c r="KW162" s="200"/>
      <c r="KX162" s="200"/>
      <c r="KY162" s="200"/>
      <c r="KZ162" s="200"/>
      <c r="LA162" s="200"/>
      <c r="LB162" s="200"/>
      <c r="LC162" s="200"/>
      <c r="LD162" s="200"/>
      <c r="LE162" s="200"/>
      <c r="LF162" s="200"/>
      <c r="LG162" s="200"/>
      <c r="LH162" s="200"/>
      <c r="LI162" s="200"/>
      <c r="LJ162" s="200"/>
      <c r="LK162" s="200"/>
      <c r="LL162" s="200"/>
      <c r="LM162" s="200"/>
      <c r="LN162" s="200"/>
      <c r="LO162" s="200"/>
      <c r="LP162" s="200"/>
      <c r="LQ162" s="200"/>
      <c r="LR162" s="200"/>
      <c r="LS162" s="200"/>
      <c r="LT162" s="200"/>
      <c r="LU162" s="200"/>
      <c r="LV162" s="200"/>
      <c r="LW162" s="200"/>
      <c r="LX162" s="200"/>
      <c r="LY162" s="200"/>
      <c r="LZ162" s="200"/>
      <c r="MA162" s="200"/>
      <c r="MB162" s="200"/>
      <c r="MC162" s="200"/>
      <c r="MD162" s="200"/>
      <c r="ME162" s="200"/>
      <c r="MF162" s="200"/>
      <c r="MG162" s="200"/>
      <c r="MH162" s="200"/>
      <c r="MI162" s="200"/>
      <c r="MJ162" s="200"/>
      <c r="MK162" s="200"/>
      <c r="ML162" s="200"/>
      <c r="MM162" s="200"/>
      <c r="MN162" s="200"/>
      <c r="MO162" s="200"/>
      <c r="MP162" s="200"/>
      <c r="MQ162" s="200"/>
      <c r="MR162" s="200"/>
      <c r="MS162" s="200"/>
      <c r="MT162" s="200"/>
      <c r="MU162" s="200"/>
      <c r="MV162" s="200"/>
      <c r="MW162" s="200"/>
      <c r="MX162" s="200"/>
      <c r="MY162" s="200"/>
      <c r="MZ162" s="200"/>
      <c r="NA162" s="200"/>
      <c r="NB162" s="200"/>
      <c r="NC162" s="200"/>
      <c r="ND162" s="200"/>
      <c r="NE162" s="200"/>
      <c r="NF162" s="200"/>
      <c r="NG162" s="200"/>
      <c r="NH162" s="200"/>
      <c r="NI162" s="200"/>
      <c r="NJ162" s="200"/>
      <c r="NK162" s="200"/>
      <c r="NL162" s="200"/>
      <c r="NM162" s="200"/>
      <c r="NN162" s="200"/>
      <c r="NO162" s="200"/>
      <c r="NP162" s="200"/>
      <c r="NQ162" s="200"/>
      <c r="NR162" s="200"/>
      <c r="NS162" s="200"/>
      <c r="NT162" s="200"/>
      <c r="NU162" s="200"/>
      <c r="NV162" s="200"/>
      <c r="NW162" s="200"/>
      <c r="NX162" s="200"/>
      <c r="NY162" s="200"/>
      <c r="NZ162" s="200"/>
      <c r="OA162" s="200"/>
      <c r="OB162" s="200"/>
      <c r="OC162" s="200"/>
      <c r="OD162" s="200"/>
      <c r="OE162" s="200"/>
      <c r="OF162" s="200"/>
      <c r="OG162" s="200"/>
      <c r="OH162" s="200"/>
      <c r="OI162" s="200"/>
      <c r="OJ162" s="200"/>
      <c r="OK162" s="200"/>
      <c r="OL162" s="200"/>
      <c r="OM162" s="200"/>
      <c r="ON162" s="200"/>
      <c r="OO162" s="200"/>
      <c r="OP162" s="200"/>
      <c r="OQ162" s="200"/>
      <c r="OR162" s="200"/>
      <c r="OS162" s="200"/>
      <c r="OT162" s="200"/>
      <c r="OU162" s="200"/>
      <c r="OV162" s="200"/>
      <c r="OW162" s="200"/>
      <c r="OX162" s="200"/>
      <c r="OY162" s="200"/>
      <c r="OZ162" s="200"/>
      <c r="PA162" s="200"/>
      <c r="PB162" s="200"/>
      <c r="PC162" s="200"/>
      <c r="PD162" s="200"/>
      <c r="PE162" s="200"/>
      <c r="PF162" s="200"/>
      <c r="PG162" s="200"/>
      <c r="PH162" s="200"/>
      <c r="PI162" s="200"/>
      <c r="PJ162" s="200"/>
      <c r="PK162" s="200"/>
      <c r="PL162" s="200"/>
      <c r="PM162" s="200"/>
      <c r="PN162" s="200"/>
      <c r="PO162" s="200"/>
      <c r="PP162" s="200"/>
      <c r="PQ162" s="200"/>
      <c r="PR162" s="200"/>
      <c r="PS162" s="200"/>
      <c r="PT162" s="200"/>
      <c r="PU162" s="200"/>
      <c r="PV162" s="200"/>
      <c r="PW162" s="200"/>
      <c r="PX162" s="200"/>
      <c r="PY162" s="200"/>
      <c r="PZ162" s="200"/>
      <c r="QA162" s="200"/>
      <c r="QB162" s="200"/>
      <c r="QC162" s="200"/>
      <c r="QD162" s="200"/>
      <c r="QE162" s="200"/>
      <c r="QF162" s="200"/>
      <c r="QG162" s="200"/>
      <c r="QH162" s="200"/>
      <c r="QI162" s="200"/>
      <c r="QJ162" s="200"/>
      <c r="QK162" s="200"/>
      <c r="QL162" s="200"/>
      <c r="QM162" s="200"/>
      <c r="QN162" s="200"/>
      <c r="QO162" s="200"/>
      <c r="QP162" s="200"/>
      <c r="QQ162" s="200"/>
      <c r="QR162" s="200"/>
      <c r="QS162" s="200"/>
      <c r="QT162" s="200"/>
      <c r="QU162" s="200"/>
      <c r="QV162" s="200"/>
      <c r="QW162" s="200"/>
      <c r="QX162" s="200"/>
      <c r="QY162" s="200"/>
      <c r="QZ162" s="200"/>
      <c r="RA162" s="200"/>
      <c r="RB162" s="200"/>
      <c r="RC162" s="200"/>
      <c r="RD162" s="200"/>
      <c r="RE162" s="200"/>
      <c r="RF162" s="200"/>
      <c r="RG162" s="200"/>
      <c r="RH162" s="200"/>
      <c r="RI162" s="200"/>
      <c r="RJ162" s="200"/>
      <c r="RK162" s="200"/>
      <c r="RL162" s="200"/>
      <c r="RM162" s="200"/>
      <c r="RN162" s="200"/>
      <c r="RO162" s="200"/>
      <c r="RP162" s="200"/>
      <c r="RQ162" s="200"/>
      <c r="RR162" s="200"/>
      <c r="RS162" s="200"/>
      <c r="RT162" s="200"/>
      <c r="RU162" s="200"/>
      <c r="RV162" s="200"/>
      <c r="RW162" s="200"/>
      <c r="RX162" s="200"/>
      <c r="RY162" s="200"/>
      <c r="RZ162" s="200"/>
      <c r="SA162" s="200"/>
      <c r="SB162" s="200"/>
      <c r="SC162" s="200"/>
      <c r="SD162" s="200"/>
      <c r="SE162" s="200"/>
      <c r="SF162" s="200"/>
      <c r="SG162" s="200"/>
      <c r="SH162" s="200"/>
      <c r="SI162" s="200"/>
      <c r="SJ162" s="200"/>
      <c r="SK162" s="200"/>
      <c r="SL162" s="200"/>
      <c r="SM162" s="200"/>
      <c r="SN162" s="200"/>
      <c r="SO162" s="200"/>
      <c r="SP162" s="200"/>
      <c r="SQ162" s="200"/>
      <c r="SR162" s="200"/>
      <c r="SS162" s="200"/>
      <c r="ST162" s="200"/>
      <c r="SU162" s="200"/>
      <c r="SV162" s="200"/>
      <c r="SW162" s="200"/>
      <c r="SX162" s="200"/>
      <c r="SY162" s="200"/>
      <c r="SZ162" s="200"/>
      <c r="TA162" s="200"/>
      <c r="TB162" s="200"/>
      <c r="TC162" s="200"/>
      <c r="TD162" s="200"/>
      <c r="TE162" s="200"/>
      <c r="TF162" s="200"/>
      <c r="TG162" s="200"/>
      <c r="TH162" s="200"/>
      <c r="TI162" s="200"/>
      <c r="TJ162" s="200"/>
      <c r="TK162" s="200"/>
      <c r="TL162" s="200"/>
      <c r="TM162" s="200"/>
      <c r="TN162" s="200"/>
      <c r="TO162" s="200"/>
      <c r="TP162" s="200"/>
      <c r="TQ162" s="200"/>
      <c r="TR162" s="200"/>
      <c r="TS162" s="200"/>
      <c r="TT162" s="200"/>
      <c r="TU162" s="200"/>
      <c r="TV162" s="200"/>
      <c r="TW162" s="200"/>
      <c r="TX162" s="200"/>
      <c r="TY162" s="200"/>
      <c r="TZ162" s="200"/>
      <c r="UA162" s="200"/>
      <c r="UB162" s="200"/>
      <c r="UC162" s="200"/>
      <c r="UD162" s="200"/>
      <c r="UE162" s="200"/>
      <c r="UF162" s="200"/>
      <c r="UG162" s="200"/>
      <c r="UH162" s="200"/>
      <c r="UI162" s="200"/>
      <c r="UJ162" s="200"/>
      <c r="UK162" s="200"/>
      <c r="UL162" s="200"/>
      <c r="UM162" s="200"/>
      <c r="UN162" s="200"/>
      <c r="UO162" s="200"/>
      <c r="UP162" s="200"/>
      <c r="UQ162" s="200"/>
      <c r="UR162" s="200"/>
      <c r="US162" s="200"/>
      <c r="UT162" s="200"/>
      <c r="UU162" s="200"/>
      <c r="UV162" s="200"/>
      <c r="UW162" s="200"/>
      <c r="UX162" s="200"/>
      <c r="UY162" s="200"/>
      <c r="UZ162" s="200"/>
      <c r="VA162" s="200"/>
      <c r="VB162" s="200"/>
      <c r="VC162" s="200"/>
      <c r="VD162" s="200"/>
      <c r="VE162" s="200"/>
      <c r="VF162" s="200"/>
      <c r="VG162" s="200"/>
      <c r="VH162" s="200"/>
      <c r="VI162" s="200"/>
      <c r="VJ162" s="200"/>
      <c r="VK162" s="200"/>
      <c r="VL162" s="200"/>
      <c r="VM162" s="200"/>
      <c r="VN162" s="200"/>
      <c r="VO162" s="200"/>
      <c r="VP162" s="200"/>
      <c r="VQ162" s="200"/>
      <c r="VR162" s="200"/>
      <c r="VS162" s="200"/>
      <c r="VT162" s="200"/>
      <c r="VU162" s="200"/>
      <c r="VV162" s="200"/>
      <c r="VW162" s="200"/>
      <c r="VX162" s="200"/>
      <c r="VY162" s="200"/>
      <c r="VZ162" s="200"/>
      <c r="WA162" s="200"/>
      <c r="WB162" s="200"/>
      <c r="WC162" s="200"/>
      <c r="WD162" s="200"/>
      <c r="WE162" s="200"/>
      <c r="WF162" s="200"/>
      <c r="WG162" s="200"/>
      <c r="WH162" s="200"/>
      <c r="WI162" s="200"/>
      <c r="WJ162" s="200"/>
      <c r="WK162" s="200"/>
      <c r="WL162" s="200"/>
      <c r="WM162" s="200"/>
      <c r="WN162" s="200"/>
      <c r="WO162" s="200"/>
      <c r="WP162" s="200"/>
      <c r="WQ162" s="200"/>
      <c r="WR162" s="200"/>
      <c r="WS162" s="200"/>
      <c r="WT162" s="200"/>
      <c r="WU162" s="200"/>
      <c r="WV162" s="200"/>
      <c r="WW162" s="200"/>
      <c r="WX162" s="200"/>
      <c r="WY162" s="200"/>
      <c r="WZ162" s="200"/>
      <c r="XA162" s="200"/>
      <c r="XB162" s="200"/>
      <c r="XC162" s="200"/>
      <c r="XD162" s="200"/>
      <c r="XE162" s="200"/>
      <c r="XF162" s="200"/>
      <c r="XG162" s="200"/>
      <c r="XH162" s="200"/>
      <c r="XI162" s="200"/>
      <c r="XJ162" s="200"/>
      <c r="XK162" s="200"/>
      <c r="XL162" s="200"/>
      <c r="XM162" s="200"/>
      <c r="XN162" s="200"/>
      <c r="XO162" s="200"/>
      <c r="XP162" s="200"/>
      <c r="XQ162" s="200"/>
      <c r="XR162" s="200"/>
      <c r="XS162" s="200"/>
      <c r="XT162" s="200"/>
      <c r="XU162" s="200"/>
      <c r="XV162" s="200"/>
      <c r="XW162" s="200"/>
      <c r="XX162" s="200"/>
      <c r="XY162" s="200"/>
      <c r="XZ162" s="200"/>
      <c r="YA162" s="200"/>
      <c r="YB162" s="200"/>
      <c r="YC162" s="200"/>
      <c r="YD162" s="200"/>
      <c r="YE162" s="200"/>
      <c r="YF162" s="200"/>
      <c r="YG162" s="200"/>
      <c r="YH162" s="200"/>
      <c r="YI162" s="200"/>
      <c r="YJ162" s="200"/>
      <c r="YK162" s="200"/>
      <c r="YL162" s="200"/>
      <c r="YM162" s="200"/>
      <c r="YN162" s="200"/>
      <c r="YO162" s="200"/>
      <c r="YP162" s="200"/>
      <c r="YQ162" s="200"/>
      <c r="YR162" s="200"/>
      <c r="YS162" s="200"/>
      <c r="YT162" s="200"/>
      <c r="YU162" s="200"/>
      <c r="YV162" s="200"/>
      <c r="YW162" s="200"/>
      <c r="YX162" s="200"/>
      <c r="YY162" s="200"/>
      <c r="YZ162" s="200"/>
      <c r="ZA162" s="200"/>
      <c r="ZB162" s="200"/>
      <c r="ZC162" s="200"/>
      <c r="ZD162" s="200"/>
      <c r="ZE162" s="200"/>
      <c r="ZF162" s="200"/>
      <c r="ZG162" s="200"/>
      <c r="ZH162" s="200"/>
      <c r="ZI162" s="200"/>
      <c r="ZJ162" s="200"/>
      <c r="ZK162" s="200"/>
      <c r="ZL162" s="200"/>
      <c r="ZM162" s="200"/>
      <c r="ZN162" s="200"/>
      <c r="ZO162" s="200"/>
      <c r="ZP162" s="200"/>
      <c r="ZQ162" s="200"/>
      <c r="ZR162" s="200"/>
      <c r="ZS162" s="200"/>
      <c r="ZT162" s="200"/>
      <c r="ZU162" s="200"/>
      <c r="ZV162" s="200"/>
      <c r="ZW162" s="200"/>
      <c r="ZX162" s="200"/>
      <c r="ZY162" s="200"/>
      <c r="ZZ162" s="200"/>
      <c r="AAA162" s="200"/>
      <c r="AAB162" s="200"/>
      <c r="AAC162" s="200"/>
      <c r="AAD162" s="200"/>
      <c r="AAE162" s="200"/>
      <c r="AAF162" s="200"/>
      <c r="AAG162" s="200"/>
      <c r="AAH162" s="200"/>
      <c r="AAI162" s="200"/>
      <c r="AAJ162" s="200"/>
      <c r="AAK162" s="200"/>
      <c r="AAL162" s="200"/>
      <c r="AAM162" s="200"/>
      <c r="AAN162" s="200"/>
      <c r="AAO162" s="200"/>
      <c r="AAP162" s="200"/>
      <c r="AAQ162" s="200"/>
      <c r="AAR162" s="200"/>
      <c r="AAS162" s="200"/>
      <c r="AAT162" s="200"/>
      <c r="AAU162" s="200"/>
      <c r="AAV162" s="200"/>
      <c r="AAW162" s="200"/>
      <c r="AAX162" s="200"/>
      <c r="AAY162" s="200"/>
      <c r="AAZ162" s="200"/>
      <c r="ABA162" s="200"/>
      <c r="ABB162" s="200"/>
      <c r="ABC162" s="200"/>
      <c r="ABD162" s="200"/>
      <c r="ABE162" s="200"/>
      <c r="ABF162" s="200"/>
      <c r="ABG162" s="200"/>
      <c r="ABH162" s="200"/>
      <c r="ABI162" s="200"/>
      <c r="ABJ162" s="200"/>
      <c r="ABK162" s="200"/>
      <c r="ABL162" s="200"/>
      <c r="ABM162" s="200"/>
      <c r="ABN162" s="200"/>
      <c r="ABO162" s="200"/>
      <c r="ABP162" s="200"/>
      <c r="ABQ162" s="200"/>
      <c r="ABR162" s="200"/>
      <c r="ABS162" s="200"/>
      <c r="ABT162" s="200"/>
      <c r="ABU162" s="200"/>
      <c r="ABV162" s="200"/>
      <c r="ABW162" s="200"/>
      <c r="ABX162" s="200"/>
      <c r="ABY162" s="200"/>
      <c r="ABZ162" s="200"/>
      <c r="ACA162" s="200"/>
      <c r="ACB162" s="200"/>
      <c r="ACC162" s="200"/>
      <c r="ACD162" s="200"/>
      <c r="ACE162" s="200"/>
      <c r="ACF162" s="200"/>
      <c r="ACG162" s="200"/>
      <c r="ACH162" s="200"/>
      <c r="ACI162" s="200"/>
      <c r="ACJ162" s="200"/>
      <c r="ACK162" s="200"/>
      <c r="ACL162" s="200"/>
      <c r="ACM162" s="200"/>
      <c r="ACN162" s="200"/>
      <c r="ACO162" s="200"/>
      <c r="ACP162" s="200"/>
      <c r="ACQ162" s="200"/>
      <c r="ACR162" s="200"/>
      <c r="ACS162" s="200"/>
      <c r="ACT162" s="200"/>
      <c r="ACU162" s="200"/>
      <c r="ACV162" s="200"/>
      <c r="ACW162" s="200"/>
      <c r="ACX162" s="200"/>
      <c r="ACY162" s="200"/>
      <c r="ACZ162" s="200"/>
      <c r="ADA162" s="200"/>
      <c r="ADB162" s="200"/>
      <c r="ADC162" s="200"/>
      <c r="ADD162" s="200"/>
      <c r="ADE162" s="200"/>
      <c r="ADF162" s="200"/>
      <c r="ADG162" s="200"/>
      <c r="ADH162" s="200"/>
      <c r="ADI162" s="200"/>
      <c r="ADJ162" s="200"/>
      <c r="ADK162" s="200"/>
      <c r="ADL162" s="200"/>
      <c r="ADM162" s="200"/>
      <c r="ADN162" s="200"/>
      <c r="ADO162" s="200"/>
      <c r="ADP162" s="200"/>
      <c r="ADQ162" s="200"/>
      <c r="ADR162" s="200"/>
      <c r="ADS162" s="200"/>
      <c r="ADT162" s="200"/>
      <c r="ADU162" s="200"/>
      <c r="ADV162" s="200"/>
      <c r="ADW162" s="200"/>
      <c r="ADX162" s="200"/>
      <c r="ADY162" s="200"/>
      <c r="ADZ162" s="200"/>
      <c r="AEA162" s="200"/>
      <c r="AEB162" s="200"/>
      <c r="AEC162" s="200"/>
      <c r="AED162" s="200"/>
      <c r="AEE162" s="200"/>
      <c r="AEF162" s="200"/>
      <c r="AEG162" s="200"/>
      <c r="AEH162" s="200"/>
      <c r="AEI162" s="200"/>
      <c r="AEJ162" s="200"/>
      <c r="AEK162" s="200"/>
      <c r="AEL162" s="200"/>
      <c r="AEM162" s="200"/>
      <c r="AEN162" s="200"/>
      <c r="AEO162" s="200"/>
      <c r="AEP162" s="200"/>
      <c r="AEQ162" s="200"/>
      <c r="AER162" s="200"/>
      <c r="AES162" s="200"/>
      <c r="AET162" s="200"/>
      <c r="AEU162" s="200"/>
      <c r="AEV162" s="200"/>
      <c r="AEW162" s="200"/>
      <c r="AEX162" s="200"/>
      <c r="AEY162" s="200"/>
      <c r="AEZ162" s="200"/>
      <c r="AFA162" s="200"/>
      <c r="AFB162" s="200"/>
      <c r="AFC162" s="200"/>
      <c r="AFD162" s="200"/>
      <c r="AFE162" s="200"/>
      <c r="AFF162" s="200"/>
      <c r="AFG162" s="200"/>
      <c r="AFH162" s="200"/>
      <c r="AFI162" s="200"/>
      <c r="AFJ162" s="200"/>
      <c r="AFK162" s="200"/>
      <c r="AFL162" s="200"/>
      <c r="AFM162" s="200"/>
      <c r="AFN162" s="200"/>
      <c r="AFO162" s="200"/>
      <c r="AFP162" s="200"/>
      <c r="AFQ162" s="200"/>
      <c r="AFR162" s="200"/>
      <c r="AFS162" s="200"/>
      <c r="AFT162" s="200"/>
      <c r="AFU162" s="200"/>
      <c r="AFV162" s="200"/>
      <c r="AFW162" s="200"/>
      <c r="AFX162" s="200"/>
      <c r="AFY162" s="200"/>
      <c r="AFZ162" s="200"/>
      <c r="AGA162" s="200"/>
      <c r="AGB162" s="200"/>
      <c r="AGC162" s="200"/>
      <c r="AGD162" s="200"/>
      <c r="AGE162" s="200"/>
      <c r="AGF162" s="200"/>
      <c r="AGG162" s="200"/>
      <c r="AGH162" s="200"/>
      <c r="AGI162" s="200"/>
      <c r="AGJ162" s="200"/>
      <c r="AGK162" s="200"/>
      <c r="AGL162" s="200"/>
      <c r="AGM162" s="200"/>
      <c r="AGN162" s="200"/>
      <c r="AGO162" s="200"/>
      <c r="AGP162" s="200"/>
      <c r="AGQ162" s="200"/>
      <c r="AGR162" s="200"/>
      <c r="AGS162" s="200"/>
      <c r="AGT162" s="200"/>
      <c r="AGU162" s="200"/>
      <c r="AGV162" s="200"/>
      <c r="AGW162" s="200"/>
      <c r="AGX162" s="200"/>
      <c r="AGY162" s="200"/>
      <c r="AGZ162" s="200"/>
      <c r="AHA162" s="200"/>
      <c r="AHB162" s="200"/>
      <c r="AHC162" s="200"/>
      <c r="AHD162" s="200"/>
      <c r="AHE162" s="200"/>
      <c r="AHF162" s="200"/>
      <c r="AHG162" s="200"/>
      <c r="AHH162" s="200"/>
      <c r="AHI162" s="200"/>
      <c r="AHJ162" s="200"/>
      <c r="AHK162" s="200"/>
      <c r="AHL162" s="200"/>
      <c r="AHM162" s="200"/>
      <c r="AHN162" s="200"/>
      <c r="AHO162" s="200"/>
      <c r="AHP162" s="200"/>
      <c r="AHQ162" s="200"/>
      <c r="AHR162" s="200"/>
      <c r="AHS162" s="200"/>
      <c r="AHT162" s="200"/>
      <c r="AHU162" s="200"/>
      <c r="AHV162" s="200"/>
      <c r="AHW162" s="200"/>
      <c r="AHX162" s="200"/>
      <c r="AHY162" s="200"/>
      <c r="AHZ162" s="200"/>
      <c r="AIA162" s="200"/>
      <c r="AIB162" s="200"/>
      <c r="AIC162" s="200"/>
      <c r="AID162" s="200"/>
      <c r="AIE162" s="200"/>
      <c r="AIF162" s="200"/>
      <c r="AIG162" s="200"/>
      <c r="AIH162" s="200"/>
      <c r="AII162" s="200"/>
      <c r="AIJ162" s="200"/>
      <c r="AIK162" s="200"/>
      <c r="AIL162" s="200"/>
      <c r="AIM162" s="200"/>
      <c r="AIN162" s="200"/>
      <c r="AIO162" s="200"/>
      <c r="AIP162" s="200"/>
      <c r="AIQ162" s="200"/>
      <c r="AIR162" s="200"/>
      <c r="AIS162" s="200"/>
      <c r="AIT162" s="200"/>
      <c r="AIU162" s="200"/>
      <c r="AIV162" s="200"/>
      <c r="AIW162" s="200"/>
      <c r="AIX162" s="200"/>
      <c r="AIY162" s="200"/>
      <c r="AIZ162" s="200"/>
      <c r="AJA162" s="200"/>
      <c r="AJB162" s="200"/>
      <c r="AJC162" s="200"/>
      <c r="AJD162" s="200"/>
      <c r="AJE162" s="200"/>
      <c r="AJF162" s="200"/>
      <c r="AJG162" s="200"/>
      <c r="AJH162" s="200"/>
      <c r="AJI162" s="200"/>
      <c r="AJJ162" s="200"/>
      <c r="AJK162" s="200"/>
      <c r="AJL162" s="200"/>
      <c r="AJM162" s="200"/>
      <c r="AJN162" s="200"/>
      <c r="AJO162" s="200"/>
      <c r="AJP162" s="200"/>
      <c r="AJQ162" s="200"/>
      <c r="AJR162" s="200"/>
      <c r="AJS162" s="200"/>
      <c r="AJT162" s="200"/>
      <c r="AJU162" s="200"/>
      <c r="AJV162" s="200"/>
      <c r="AJW162" s="200"/>
      <c r="AJX162" s="200"/>
      <c r="AJY162" s="200"/>
      <c r="AJZ162" s="200"/>
      <c r="AKA162" s="200"/>
      <c r="AKB162" s="200"/>
    </row>
    <row r="163" spans="1:964" s="155" customFormat="1" ht="13.5">
      <c r="A163" s="361"/>
      <c r="B163" s="141" t="s">
        <v>313</v>
      </c>
      <c r="C163" s="243">
        <v>1940542</v>
      </c>
      <c r="D163" s="320">
        <f>C163/C151-1</f>
        <v>0.23667409738446388</v>
      </c>
      <c r="E163" s="142"/>
      <c r="F163" s="316">
        <v>25919</v>
      </c>
      <c r="G163" s="320">
        <f>F163/F151-1</f>
        <v>0.26464991461332033</v>
      </c>
      <c r="H163" s="133">
        <v>19655</v>
      </c>
      <c r="I163" s="49">
        <f t="shared" si="44"/>
        <v>-3.6519607843137236E-2</v>
      </c>
      <c r="J163" s="394"/>
      <c r="K163" s="461"/>
      <c r="L163" s="133">
        <v>12149</v>
      </c>
      <c r="M163" s="320">
        <f>L163/L151-1</f>
        <v>0.55836326321190355</v>
      </c>
      <c r="N163" s="392"/>
      <c r="O163" s="434"/>
      <c r="P163" s="133">
        <v>2793</v>
      </c>
      <c r="Q163" s="320">
        <f>P163/P151-1</f>
        <v>0.54908485856905154</v>
      </c>
      <c r="R163" s="133"/>
      <c r="S163" s="320"/>
      <c r="T163" s="392"/>
      <c r="U163" s="397"/>
      <c r="V163" s="134">
        <v>264</v>
      </c>
      <c r="W163" s="47">
        <f t="shared" si="36"/>
        <v>1.8085106382978724</v>
      </c>
      <c r="X163" s="134">
        <v>251</v>
      </c>
      <c r="Y163" s="320">
        <f>X163/X151-1</f>
        <v>0.81884057971014501</v>
      </c>
      <c r="Z163" s="133"/>
      <c r="AA163" s="320"/>
      <c r="AB163" s="133">
        <v>10</v>
      </c>
      <c r="AC163" s="47">
        <f t="shared" si="45"/>
        <v>0.1111111111111111</v>
      </c>
      <c r="AD163" s="133"/>
      <c r="AE163" s="320"/>
      <c r="AF163" s="133"/>
      <c r="AG163" s="320"/>
      <c r="AH163" s="202"/>
      <c r="AI163" s="202"/>
      <c r="AJ163" s="202"/>
      <c r="AK163" s="202"/>
      <c r="AL163" s="202"/>
      <c r="AM163" s="203"/>
      <c r="AN163" s="204"/>
      <c r="AO163" s="203"/>
      <c r="AP163" s="200"/>
      <c r="AQ163" s="200"/>
      <c r="AR163" s="200"/>
      <c r="AS163" s="200"/>
      <c r="AT163" s="200"/>
      <c r="AU163" s="200"/>
      <c r="AV163" s="200"/>
      <c r="AW163" s="200"/>
      <c r="AX163" s="200"/>
      <c r="AY163" s="200"/>
      <c r="AZ163" s="200"/>
      <c r="BA163" s="200"/>
      <c r="BB163" s="200"/>
      <c r="BC163" s="200"/>
      <c r="BD163" s="200"/>
      <c r="BE163" s="200"/>
      <c r="BF163" s="200"/>
      <c r="BG163" s="200"/>
      <c r="BH163" s="200"/>
      <c r="BI163" s="200"/>
      <c r="BJ163" s="200"/>
      <c r="BK163" s="200"/>
      <c r="BL163" s="200"/>
      <c r="BM163" s="200"/>
      <c r="BN163" s="200"/>
      <c r="BO163" s="201"/>
      <c r="BP163" s="200"/>
      <c r="BQ163" s="200"/>
      <c r="BR163" s="200"/>
      <c r="BS163" s="200"/>
      <c r="BT163" s="200"/>
      <c r="BU163" s="200"/>
      <c r="BV163" s="200"/>
      <c r="BW163" s="200"/>
      <c r="BX163" s="200"/>
      <c r="BY163" s="200"/>
      <c r="BZ163" s="200"/>
      <c r="CA163" s="200"/>
      <c r="CB163" s="200"/>
      <c r="CC163" s="200"/>
      <c r="CD163" s="200"/>
      <c r="CE163" s="200"/>
      <c r="CF163" s="200"/>
      <c r="CG163" s="200"/>
      <c r="CH163" s="200"/>
      <c r="CI163" s="200"/>
      <c r="CJ163" s="200"/>
      <c r="CK163" s="200"/>
      <c r="CL163" s="200"/>
      <c r="CM163" s="200"/>
      <c r="CN163" s="200"/>
      <c r="CO163" s="200"/>
      <c r="CP163" s="200"/>
      <c r="CQ163" s="200"/>
      <c r="CR163" s="200"/>
      <c r="CS163" s="200"/>
      <c r="CT163" s="200"/>
      <c r="CU163" s="200"/>
      <c r="CV163" s="200"/>
      <c r="CW163" s="200"/>
      <c r="CX163" s="200"/>
      <c r="CY163" s="200"/>
      <c r="CZ163" s="200"/>
      <c r="DA163" s="200"/>
      <c r="DB163" s="200"/>
      <c r="DC163" s="200"/>
      <c r="DD163" s="200"/>
      <c r="DE163" s="200"/>
      <c r="DF163" s="200"/>
      <c r="DG163" s="200"/>
      <c r="DH163" s="200"/>
      <c r="DI163" s="200"/>
      <c r="DJ163" s="200"/>
      <c r="DK163" s="200"/>
      <c r="DL163" s="200"/>
      <c r="DM163" s="200"/>
      <c r="DN163" s="200"/>
      <c r="DO163" s="200"/>
      <c r="DP163" s="200"/>
      <c r="DQ163" s="200"/>
      <c r="DR163" s="200"/>
      <c r="DS163" s="200"/>
      <c r="DT163" s="200"/>
      <c r="DU163" s="200"/>
      <c r="DV163" s="200"/>
      <c r="DW163" s="200"/>
      <c r="DX163" s="200"/>
      <c r="DY163" s="200"/>
      <c r="DZ163" s="200"/>
      <c r="EA163" s="200"/>
      <c r="EB163" s="200"/>
      <c r="EC163" s="200"/>
      <c r="ED163" s="200"/>
      <c r="EE163" s="200"/>
      <c r="EF163" s="200"/>
      <c r="EG163" s="200"/>
      <c r="EH163" s="200"/>
      <c r="EI163" s="200"/>
      <c r="EJ163" s="200"/>
      <c r="EK163" s="200"/>
      <c r="EL163" s="200"/>
      <c r="EM163" s="200"/>
      <c r="EN163" s="200"/>
      <c r="EO163" s="200"/>
      <c r="EP163" s="200"/>
      <c r="EQ163" s="200"/>
      <c r="ER163" s="200"/>
      <c r="ES163" s="200"/>
      <c r="ET163" s="200"/>
      <c r="EU163" s="200"/>
      <c r="EV163" s="200"/>
      <c r="EW163" s="200"/>
      <c r="EX163" s="200"/>
      <c r="EY163" s="200"/>
      <c r="EZ163" s="200"/>
      <c r="FA163" s="200"/>
      <c r="FB163" s="200"/>
      <c r="FC163" s="200"/>
      <c r="FD163" s="200"/>
      <c r="FE163" s="200"/>
      <c r="FF163" s="200"/>
      <c r="FG163" s="200"/>
      <c r="FH163" s="200"/>
      <c r="FI163" s="200"/>
      <c r="FJ163" s="200"/>
      <c r="FK163" s="200"/>
      <c r="FL163" s="200"/>
      <c r="FM163" s="200"/>
      <c r="FN163" s="200"/>
      <c r="FO163" s="200"/>
      <c r="FP163" s="200"/>
      <c r="FQ163" s="200"/>
      <c r="FR163" s="200"/>
      <c r="FS163" s="200"/>
      <c r="FT163" s="200"/>
      <c r="FU163" s="200"/>
      <c r="FV163" s="200"/>
      <c r="FW163" s="200"/>
      <c r="FX163" s="200"/>
      <c r="FY163" s="200"/>
      <c r="FZ163" s="200"/>
      <c r="GA163" s="200"/>
      <c r="GB163" s="200"/>
      <c r="GC163" s="200"/>
      <c r="GD163" s="200"/>
      <c r="GE163" s="200"/>
      <c r="GF163" s="200"/>
      <c r="GG163" s="200"/>
      <c r="GH163" s="200"/>
      <c r="GI163" s="200"/>
      <c r="GJ163" s="200"/>
      <c r="GK163" s="200"/>
      <c r="GL163" s="200"/>
      <c r="GM163" s="200"/>
      <c r="GN163" s="200"/>
      <c r="GO163" s="200"/>
      <c r="GP163" s="200"/>
      <c r="GQ163" s="200"/>
      <c r="GR163" s="200"/>
      <c r="GS163" s="200"/>
      <c r="GT163" s="200"/>
      <c r="GU163" s="200"/>
      <c r="GV163" s="200"/>
      <c r="GW163" s="200"/>
      <c r="GX163" s="200"/>
      <c r="GY163" s="200"/>
      <c r="GZ163" s="200"/>
      <c r="HA163" s="200"/>
      <c r="HB163" s="200"/>
      <c r="HC163" s="200"/>
      <c r="HD163" s="200"/>
      <c r="HE163" s="200"/>
      <c r="HF163" s="200"/>
      <c r="HG163" s="200"/>
      <c r="HH163" s="200"/>
      <c r="HI163" s="200"/>
      <c r="HJ163" s="200"/>
      <c r="HK163" s="200"/>
      <c r="HL163" s="200"/>
      <c r="HM163" s="200"/>
      <c r="HN163" s="200"/>
      <c r="HO163" s="200"/>
      <c r="HP163" s="200"/>
      <c r="HQ163" s="200"/>
      <c r="HR163" s="200"/>
      <c r="HS163" s="200"/>
      <c r="HT163" s="200"/>
      <c r="HU163" s="200"/>
      <c r="HV163" s="200"/>
      <c r="HW163" s="200"/>
      <c r="HX163" s="200"/>
      <c r="HY163" s="200"/>
      <c r="HZ163" s="200"/>
      <c r="IA163" s="200"/>
      <c r="IB163" s="200"/>
      <c r="IC163" s="200"/>
      <c r="ID163" s="200"/>
      <c r="IE163" s="200"/>
      <c r="IF163" s="200"/>
      <c r="IG163" s="200"/>
      <c r="IH163" s="200"/>
      <c r="II163" s="200"/>
      <c r="IJ163" s="200"/>
      <c r="IK163" s="200"/>
      <c r="IL163" s="200"/>
      <c r="IM163" s="200"/>
      <c r="IN163" s="200"/>
      <c r="IO163" s="200"/>
      <c r="IP163" s="200"/>
      <c r="IQ163" s="200"/>
      <c r="IR163" s="200"/>
      <c r="IS163" s="200"/>
      <c r="IT163" s="200"/>
      <c r="IU163" s="200"/>
      <c r="IV163" s="200"/>
      <c r="IW163" s="200"/>
      <c r="IX163" s="200"/>
      <c r="IY163" s="200"/>
      <c r="IZ163" s="200"/>
      <c r="JA163" s="200"/>
      <c r="JB163" s="200"/>
      <c r="JC163" s="200"/>
      <c r="JD163" s="200"/>
      <c r="JE163" s="200"/>
      <c r="JF163" s="200"/>
      <c r="JG163" s="200"/>
      <c r="JH163" s="200"/>
      <c r="JI163" s="200"/>
      <c r="JJ163" s="200"/>
      <c r="JK163" s="200"/>
      <c r="JL163" s="200"/>
      <c r="JM163" s="200"/>
      <c r="JN163" s="200"/>
      <c r="JO163" s="200"/>
      <c r="JP163" s="200"/>
      <c r="JQ163" s="200"/>
      <c r="JR163" s="200"/>
      <c r="JS163" s="200"/>
      <c r="JT163" s="200"/>
      <c r="JU163" s="200"/>
      <c r="JV163" s="200"/>
      <c r="JW163" s="200"/>
      <c r="JX163" s="200"/>
      <c r="JY163" s="200"/>
      <c r="JZ163" s="200"/>
      <c r="KA163" s="200"/>
      <c r="KB163" s="200"/>
      <c r="KC163" s="200"/>
      <c r="KD163" s="200"/>
      <c r="KE163" s="200"/>
      <c r="KF163" s="200"/>
      <c r="KG163" s="200"/>
      <c r="KH163" s="200"/>
      <c r="KI163" s="200"/>
      <c r="KJ163" s="200"/>
      <c r="KK163" s="200"/>
      <c r="KL163" s="200"/>
      <c r="KM163" s="200"/>
      <c r="KN163" s="200"/>
      <c r="KO163" s="200"/>
      <c r="KP163" s="200"/>
      <c r="KQ163" s="200"/>
      <c r="KR163" s="200"/>
      <c r="KS163" s="200"/>
      <c r="KT163" s="200"/>
      <c r="KU163" s="200"/>
      <c r="KV163" s="200"/>
      <c r="KW163" s="200"/>
      <c r="KX163" s="200"/>
      <c r="KY163" s="200"/>
      <c r="KZ163" s="200"/>
      <c r="LA163" s="200"/>
      <c r="LB163" s="200"/>
      <c r="LC163" s="200"/>
      <c r="LD163" s="200"/>
      <c r="LE163" s="200"/>
      <c r="LF163" s="200"/>
      <c r="LG163" s="200"/>
      <c r="LH163" s="200"/>
      <c r="LI163" s="200"/>
      <c r="LJ163" s="200"/>
      <c r="LK163" s="200"/>
      <c r="LL163" s="200"/>
      <c r="LM163" s="200"/>
      <c r="LN163" s="200"/>
      <c r="LO163" s="200"/>
      <c r="LP163" s="200"/>
      <c r="LQ163" s="200"/>
      <c r="LR163" s="200"/>
      <c r="LS163" s="200"/>
      <c r="LT163" s="200"/>
      <c r="LU163" s="200"/>
      <c r="LV163" s="200"/>
      <c r="LW163" s="200"/>
      <c r="LX163" s="200"/>
      <c r="LY163" s="200"/>
      <c r="LZ163" s="200"/>
      <c r="MA163" s="200"/>
      <c r="MB163" s="200"/>
      <c r="MC163" s="200"/>
      <c r="MD163" s="200"/>
      <c r="ME163" s="200"/>
      <c r="MF163" s="200"/>
      <c r="MG163" s="200"/>
      <c r="MH163" s="200"/>
      <c r="MI163" s="200"/>
      <c r="MJ163" s="200"/>
      <c r="MK163" s="200"/>
      <c r="ML163" s="200"/>
      <c r="MM163" s="200"/>
      <c r="MN163" s="200"/>
      <c r="MO163" s="200"/>
      <c r="MP163" s="200"/>
      <c r="MQ163" s="200"/>
      <c r="MR163" s="200"/>
      <c r="MS163" s="200"/>
      <c r="MT163" s="200"/>
      <c r="MU163" s="200"/>
      <c r="MV163" s="200"/>
      <c r="MW163" s="200"/>
      <c r="MX163" s="200"/>
      <c r="MY163" s="200"/>
      <c r="MZ163" s="200"/>
      <c r="NA163" s="200"/>
      <c r="NB163" s="200"/>
      <c r="NC163" s="200"/>
      <c r="ND163" s="200"/>
      <c r="NE163" s="200"/>
      <c r="NF163" s="200"/>
      <c r="NG163" s="200"/>
      <c r="NH163" s="200"/>
      <c r="NI163" s="200"/>
      <c r="NJ163" s="200"/>
      <c r="NK163" s="200"/>
      <c r="NL163" s="200"/>
      <c r="NM163" s="200"/>
      <c r="NN163" s="200"/>
      <c r="NO163" s="200"/>
      <c r="NP163" s="200"/>
      <c r="NQ163" s="200"/>
      <c r="NR163" s="200"/>
      <c r="NS163" s="200"/>
      <c r="NT163" s="200"/>
      <c r="NU163" s="200"/>
      <c r="NV163" s="200"/>
      <c r="NW163" s="200"/>
      <c r="NX163" s="200"/>
      <c r="NY163" s="200"/>
      <c r="NZ163" s="200"/>
      <c r="OA163" s="200"/>
      <c r="OB163" s="200"/>
      <c r="OC163" s="200"/>
      <c r="OD163" s="200"/>
      <c r="OE163" s="200"/>
      <c r="OF163" s="200"/>
      <c r="OG163" s="200"/>
      <c r="OH163" s="200"/>
      <c r="OI163" s="200"/>
      <c r="OJ163" s="200"/>
      <c r="OK163" s="200"/>
      <c r="OL163" s="200"/>
      <c r="OM163" s="200"/>
      <c r="ON163" s="200"/>
      <c r="OO163" s="200"/>
      <c r="OP163" s="200"/>
      <c r="OQ163" s="200"/>
      <c r="OR163" s="200"/>
      <c r="OS163" s="200"/>
      <c r="OT163" s="200"/>
      <c r="OU163" s="200"/>
      <c r="OV163" s="200"/>
      <c r="OW163" s="200"/>
      <c r="OX163" s="200"/>
      <c r="OY163" s="200"/>
      <c r="OZ163" s="200"/>
      <c r="PA163" s="200"/>
      <c r="PB163" s="200"/>
      <c r="PC163" s="200"/>
      <c r="PD163" s="200"/>
      <c r="PE163" s="200"/>
      <c r="PF163" s="200"/>
      <c r="PG163" s="200"/>
      <c r="PH163" s="200"/>
      <c r="PI163" s="200"/>
      <c r="PJ163" s="200"/>
      <c r="PK163" s="200"/>
      <c r="PL163" s="200"/>
      <c r="PM163" s="200"/>
      <c r="PN163" s="200"/>
      <c r="PO163" s="200"/>
      <c r="PP163" s="200"/>
      <c r="PQ163" s="200"/>
      <c r="PR163" s="200"/>
      <c r="PS163" s="200"/>
      <c r="PT163" s="200"/>
      <c r="PU163" s="200"/>
      <c r="PV163" s="200"/>
      <c r="PW163" s="200"/>
      <c r="PX163" s="200"/>
      <c r="PY163" s="200"/>
      <c r="PZ163" s="200"/>
      <c r="QA163" s="200"/>
      <c r="QB163" s="200"/>
      <c r="QC163" s="200"/>
      <c r="QD163" s="200"/>
      <c r="QE163" s="200"/>
      <c r="QF163" s="200"/>
      <c r="QG163" s="200"/>
      <c r="QH163" s="200"/>
      <c r="QI163" s="200"/>
      <c r="QJ163" s="200"/>
      <c r="QK163" s="200"/>
      <c r="QL163" s="200"/>
      <c r="QM163" s="200"/>
      <c r="QN163" s="200"/>
      <c r="QO163" s="200"/>
      <c r="QP163" s="200"/>
      <c r="QQ163" s="200"/>
      <c r="QR163" s="200"/>
      <c r="QS163" s="200"/>
      <c r="QT163" s="200"/>
      <c r="QU163" s="200"/>
      <c r="QV163" s="200"/>
      <c r="QW163" s="200"/>
      <c r="QX163" s="200"/>
      <c r="QY163" s="200"/>
      <c r="QZ163" s="200"/>
      <c r="RA163" s="200"/>
      <c r="RB163" s="200"/>
      <c r="RC163" s="200"/>
      <c r="RD163" s="200"/>
      <c r="RE163" s="200"/>
      <c r="RF163" s="200"/>
      <c r="RG163" s="200"/>
      <c r="RH163" s="200"/>
      <c r="RI163" s="200"/>
      <c r="RJ163" s="200"/>
      <c r="RK163" s="200"/>
      <c r="RL163" s="200"/>
      <c r="RM163" s="200"/>
      <c r="RN163" s="200"/>
      <c r="RO163" s="200"/>
      <c r="RP163" s="200"/>
      <c r="RQ163" s="200"/>
      <c r="RR163" s="200"/>
      <c r="RS163" s="200"/>
      <c r="RT163" s="200"/>
      <c r="RU163" s="200"/>
      <c r="RV163" s="200"/>
      <c r="RW163" s="200"/>
      <c r="RX163" s="200"/>
      <c r="RY163" s="200"/>
      <c r="RZ163" s="200"/>
      <c r="SA163" s="200"/>
      <c r="SB163" s="200"/>
      <c r="SC163" s="200"/>
      <c r="SD163" s="200"/>
      <c r="SE163" s="200"/>
      <c r="SF163" s="200"/>
      <c r="SG163" s="200"/>
      <c r="SH163" s="200"/>
      <c r="SI163" s="200"/>
      <c r="SJ163" s="200"/>
      <c r="SK163" s="200"/>
      <c r="SL163" s="200"/>
      <c r="SM163" s="200"/>
      <c r="SN163" s="200"/>
      <c r="SO163" s="200"/>
      <c r="SP163" s="200"/>
      <c r="SQ163" s="200"/>
      <c r="SR163" s="200"/>
      <c r="SS163" s="200"/>
      <c r="ST163" s="200"/>
      <c r="SU163" s="200"/>
      <c r="SV163" s="200"/>
      <c r="SW163" s="200"/>
      <c r="SX163" s="200"/>
      <c r="SY163" s="200"/>
      <c r="SZ163" s="200"/>
      <c r="TA163" s="200"/>
      <c r="TB163" s="200"/>
      <c r="TC163" s="200"/>
      <c r="TD163" s="200"/>
      <c r="TE163" s="200"/>
      <c r="TF163" s="200"/>
      <c r="TG163" s="200"/>
      <c r="TH163" s="200"/>
      <c r="TI163" s="200"/>
      <c r="TJ163" s="200"/>
      <c r="TK163" s="200"/>
      <c r="TL163" s="200"/>
      <c r="TM163" s="200"/>
      <c r="TN163" s="200"/>
      <c r="TO163" s="200"/>
      <c r="TP163" s="200"/>
      <c r="TQ163" s="200"/>
      <c r="TR163" s="200"/>
      <c r="TS163" s="200"/>
      <c r="TT163" s="200"/>
      <c r="TU163" s="200"/>
      <c r="TV163" s="200"/>
      <c r="TW163" s="200"/>
      <c r="TX163" s="200"/>
      <c r="TY163" s="200"/>
      <c r="TZ163" s="200"/>
      <c r="UA163" s="200"/>
      <c r="UB163" s="200"/>
      <c r="UC163" s="200"/>
      <c r="UD163" s="200"/>
      <c r="UE163" s="200"/>
      <c r="UF163" s="200"/>
      <c r="UG163" s="200"/>
      <c r="UH163" s="200"/>
      <c r="UI163" s="200"/>
      <c r="UJ163" s="200"/>
      <c r="UK163" s="200"/>
      <c r="UL163" s="200"/>
      <c r="UM163" s="200"/>
      <c r="UN163" s="200"/>
      <c r="UO163" s="200"/>
      <c r="UP163" s="200"/>
      <c r="UQ163" s="200"/>
      <c r="UR163" s="200"/>
      <c r="US163" s="200"/>
      <c r="UT163" s="200"/>
      <c r="UU163" s="200"/>
      <c r="UV163" s="200"/>
      <c r="UW163" s="200"/>
      <c r="UX163" s="200"/>
      <c r="UY163" s="200"/>
      <c r="UZ163" s="200"/>
      <c r="VA163" s="200"/>
      <c r="VB163" s="200"/>
      <c r="VC163" s="200"/>
      <c r="VD163" s="200"/>
      <c r="VE163" s="200"/>
      <c r="VF163" s="200"/>
      <c r="VG163" s="200"/>
      <c r="VH163" s="200"/>
      <c r="VI163" s="200"/>
      <c r="VJ163" s="200"/>
      <c r="VK163" s="200"/>
      <c r="VL163" s="200"/>
      <c r="VM163" s="200"/>
      <c r="VN163" s="200"/>
      <c r="VO163" s="200"/>
      <c r="VP163" s="200"/>
      <c r="VQ163" s="200"/>
      <c r="VR163" s="200"/>
      <c r="VS163" s="200"/>
      <c r="VT163" s="200"/>
      <c r="VU163" s="200"/>
      <c r="VV163" s="200"/>
      <c r="VW163" s="200"/>
      <c r="VX163" s="200"/>
      <c r="VY163" s="200"/>
      <c r="VZ163" s="200"/>
      <c r="WA163" s="200"/>
      <c r="WB163" s="200"/>
      <c r="WC163" s="200"/>
      <c r="WD163" s="200"/>
      <c r="WE163" s="200"/>
      <c r="WF163" s="200"/>
      <c r="WG163" s="200"/>
      <c r="WH163" s="200"/>
      <c r="WI163" s="200"/>
      <c r="WJ163" s="200"/>
      <c r="WK163" s="200"/>
      <c r="WL163" s="200"/>
      <c r="WM163" s="200"/>
      <c r="WN163" s="200"/>
      <c r="WO163" s="200"/>
      <c r="WP163" s="200"/>
      <c r="WQ163" s="200"/>
      <c r="WR163" s="200"/>
      <c r="WS163" s="200"/>
      <c r="WT163" s="200"/>
      <c r="WU163" s="200"/>
      <c r="WV163" s="200"/>
      <c r="WW163" s="200"/>
      <c r="WX163" s="200"/>
      <c r="WY163" s="200"/>
      <c r="WZ163" s="200"/>
      <c r="XA163" s="200"/>
      <c r="XB163" s="200"/>
      <c r="XC163" s="200"/>
      <c r="XD163" s="200"/>
      <c r="XE163" s="200"/>
      <c r="XF163" s="200"/>
      <c r="XG163" s="200"/>
      <c r="XH163" s="200"/>
      <c r="XI163" s="200"/>
      <c r="XJ163" s="200"/>
      <c r="XK163" s="200"/>
      <c r="XL163" s="200"/>
      <c r="XM163" s="200"/>
      <c r="XN163" s="200"/>
      <c r="XO163" s="200"/>
      <c r="XP163" s="200"/>
      <c r="XQ163" s="200"/>
      <c r="XR163" s="200"/>
      <c r="XS163" s="200"/>
      <c r="XT163" s="200"/>
      <c r="XU163" s="200"/>
      <c r="XV163" s="200"/>
      <c r="XW163" s="200"/>
      <c r="XX163" s="200"/>
      <c r="XY163" s="200"/>
      <c r="XZ163" s="200"/>
      <c r="YA163" s="200"/>
      <c r="YB163" s="200"/>
      <c r="YC163" s="200"/>
      <c r="YD163" s="200"/>
      <c r="YE163" s="200"/>
      <c r="YF163" s="200"/>
      <c r="YG163" s="200"/>
      <c r="YH163" s="200"/>
      <c r="YI163" s="200"/>
      <c r="YJ163" s="200"/>
      <c r="YK163" s="200"/>
      <c r="YL163" s="200"/>
      <c r="YM163" s="200"/>
      <c r="YN163" s="200"/>
      <c r="YO163" s="200"/>
      <c r="YP163" s="200"/>
      <c r="YQ163" s="200"/>
      <c r="YR163" s="200"/>
      <c r="YS163" s="200"/>
      <c r="YT163" s="200"/>
      <c r="YU163" s="200"/>
      <c r="YV163" s="200"/>
      <c r="YW163" s="200"/>
      <c r="YX163" s="200"/>
      <c r="YY163" s="200"/>
      <c r="YZ163" s="200"/>
      <c r="ZA163" s="200"/>
      <c r="ZB163" s="200"/>
      <c r="ZC163" s="200"/>
      <c r="ZD163" s="200"/>
      <c r="ZE163" s="200"/>
      <c r="ZF163" s="200"/>
      <c r="ZG163" s="200"/>
      <c r="ZH163" s="200"/>
      <c r="ZI163" s="200"/>
      <c r="ZJ163" s="200"/>
      <c r="ZK163" s="200"/>
      <c r="ZL163" s="200"/>
      <c r="ZM163" s="200"/>
      <c r="ZN163" s="200"/>
      <c r="ZO163" s="200"/>
      <c r="ZP163" s="200"/>
      <c r="ZQ163" s="200"/>
      <c r="ZR163" s="200"/>
      <c r="ZS163" s="200"/>
      <c r="ZT163" s="200"/>
      <c r="ZU163" s="200"/>
      <c r="ZV163" s="200"/>
      <c r="ZW163" s="200"/>
      <c r="ZX163" s="200"/>
      <c r="ZY163" s="200"/>
      <c r="ZZ163" s="200"/>
      <c r="AAA163" s="200"/>
      <c r="AAB163" s="200"/>
      <c r="AAC163" s="200"/>
      <c r="AAD163" s="200"/>
      <c r="AAE163" s="200"/>
      <c r="AAF163" s="200"/>
      <c r="AAG163" s="200"/>
      <c r="AAH163" s="200"/>
      <c r="AAI163" s="200"/>
      <c r="AAJ163" s="200"/>
      <c r="AAK163" s="200"/>
      <c r="AAL163" s="200"/>
      <c r="AAM163" s="200"/>
      <c r="AAN163" s="200"/>
      <c r="AAO163" s="200"/>
      <c r="AAP163" s="200"/>
      <c r="AAQ163" s="200"/>
      <c r="AAR163" s="200"/>
      <c r="AAS163" s="200"/>
      <c r="AAT163" s="200"/>
      <c r="AAU163" s="200"/>
      <c r="AAV163" s="200"/>
      <c r="AAW163" s="200"/>
      <c r="AAX163" s="200"/>
      <c r="AAY163" s="200"/>
      <c r="AAZ163" s="200"/>
      <c r="ABA163" s="200"/>
      <c r="ABB163" s="200"/>
      <c r="ABC163" s="200"/>
      <c r="ABD163" s="200"/>
      <c r="ABE163" s="200"/>
      <c r="ABF163" s="200"/>
      <c r="ABG163" s="200"/>
      <c r="ABH163" s="200"/>
      <c r="ABI163" s="200"/>
      <c r="ABJ163" s="200"/>
      <c r="ABK163" s="200"/>
      <c r="ABL163" s="200"/>
      <c r="ABM163" s="200"/>
      <c r="ABN163" s="200"/>
      <c r="ABO163" s="200"/>
      <c r="ABP163" s="200"/>
      <c r="ABQ163" s="200"/>
      <c r="ABR163" s="200"/>
      <c r="ABS163" s="200"/>
      <c r="ABT163" s="200"/>
      <c r="ABU163" s="200"/>
      <c r="ABV163" s="200"/>
      <c r="ABW163" s="200"/>
      <c r="ABX163" s="200"/>
      <c r="ABY163" s="200"/>
      <c r="ABZ163" s="200"/>
      <c r="ACA163" s="200"/>
      <c r="ACB163" s="200"/>
      <c r="ACC163" s="200"/>
      <c r="ACD163" s="200"/>
      <c r="ACE163" s="200"/>
      <c r="ACF163" s="200"/>
      <c r="ACG163" s="200"/>
      <c r="ACH163" s="200"/>
      <c r="ACI163" s="200"/>
      <c r="ACJ163" s="200"/>
      <c r="ACK163" s="200"/>
      <c r="ACL163" s="200"/>
      <c r="ACM163" s="200"/>
      <c r="ACN163" s="200"/>
      <c r="ACO163" s="200"/>
      <c r="ACP163" s="200"/>
      <c r="ACQ163" s="200"/>
      <c r="ACR163" s="200"/>
      <c r="ACS163" s="200"/>
      <c r="ACT163" s="200"/>
      <c r="ACU163" s="200"/>
      <c r="ACV163" s="200"/>
      <c r="ACW163" s="200"/>
      <c r="ACX163" s="200"/>
      <c r="ACY163" s="200"/>
      <c r="ACZ163" s="200"/>
      <c r="ADA163" s="200"/>
      <c r="ADB163" s="200"/>
      <c r="ADC163" s="200"/>
      <c r="ADD163" s="200"/>
      <c r="ADE163" s="200"/>
      <c r="ADF163" s="200"/>
      <c r="ADG163" s="200"/>
      <c r="ADH163" s="200"/>
      <c r="ADI163" s="200"/>
      <c r="ADJ163" s="200"/>
      <c r="ADK163" s="200"/>
      <c r="ADL163" s="200"/>
      <c r="ADM163" s="200"/>
      <c r="ADN163" s="200"/>
      <c r="ADO163" s="200"/>
      <c r="ADP163" s="200"/>
      <c r="ADQ163" s="200"/>
      <c r="ADR163" s="200"/>
      <c r="ADS163" s="200"/>
      <c r="ADT163" s="200"/>
      <c r="ADU163" s="200"/>
      <c r="ADV163" s="200"/>
      <c r="ADW163" s="200"/>
      <c r="ADX163" s="200"/>
      <c r="ADY163" s="200"/>
      <c r="ADZ163" s="200"/>
      <c r="AEA163" s="200"/>
      <c r="AEB163" s="200"/>
      <c r="AEC163" s="200"/>
      <c r="AED163" s="200"/>
      <c r="AEE163" s="200"/>
      <c r="AEF163" s="200"/>
      <c r="AEG163" s="200"/>
      <c r="AEH163" s="200"/>
      <c r="AEI163" s="200"/>
      <c r="AEJ163" s="200"/>
      <c r="AEK163" s="200"/>
      <c r="AEL163" s="200"/>
      <c r="AEM163" s="200"/>
      <c r="AEN163" s="200"/>
      <c r="AEO163" s="200"/>
      <c r="AEP163" s="200"/>
      <c r="AEQ163" s="200"/>
      <c r="AER163" s="200"/>
      <c r="AES163" s="200"/>
      <c r="AET163" s="200"/>
      <c r="AEU163" s="200"/>
      <c r="AEV163" s="200"/>
      <c r="AEW163" s="200"/>
      <c r="AEX163" s="200"/>
      <c r="AEY163" s="200"/>
      <c r="AEZ163" s="200"/>
      <c r="AFA163" s="200"/>
      <c r="AFB163" s="200"/>
      <c r="AFC163" s="200"/>
      <c r="AFD163" s="200"/>
      <c r="AFE163" s="200"/>
      <c r="AFF163" s="200"/>
      <c r="AFG163" s="200"/>
      <c r="AFH163" s="200"/>
      <c r="AFI163" s="200"/>
      <c r="AFJ163" s="200"/>
      <c r="AFK163" s="200"/>
      <c r="AFL163" s="200"/>
      <c r="AFM163" s="200"/>
      <c r="AFN163" s="200"/>
      <c r="AFO163" s="200"/>
      <c r="AFP163" s="200"/>
      <c r="AFQ163" s="200"/>
      <c r="AFR163" s="200"/>
      <c r="AFS163" s="200"/>
      <c r="AFT163" s="200"/>
      <c r="AFU163" s="200"/>
      <c r="AFV163" s="200"/>
      <c r="AFW163" s="200"/>
      <c r="AFX163" s="200"/>
      <c r="AFY163" s="200"/>
      <c r="AFZ163" s="200"/>
      <c r="AGA163" s="200"/>
      <c r="AGB163" s="200"/>
      <c r="AGC163" s="200"/>
      <c r="AGD163" s="200"/>
      <c r="AGE163" s="200"/>
      <c r="AGF163" s="200"/>
      <c r="AGG163" s="200"/>
      <c r="AGH163" s="200"/>
      <c r="AGI163" s="200"/>
      <c r="AGJ163" s="200"/>
      <c r="AGK163" s="200"/>
      <c r="AGL163" s="200"/>
      <c r="AGM163" s="200"/>
      <c r="AGN163" s="200"/>
      <c r="AGO163" s="200"/>
      <c r="AGP163" s="200"/>
      <c r="AGQ163" s="200"/>
      <c r="AGR163" s="200"/>
      <c r="AGS163" s="200"/>
      <c r="AGT163" s="200"/>
      <c r="AGU163" s="200"/>
      <c r="AGV163" s="200"/>
      <c r="AGW163" s="200"/>
      <c r="AGX163" s="200"/>
      <c r="AGY163" s="200"/>
      <c r="AGZ163" s="200"/>
      <c r="AHA163" s="200"/>
      <c r="AHB163" s="200"/>
      <c r="AHC163" s="200"/>
      <c r="AHD163" s="200"/>
      <c r="AHE163" s="200"/>
      <c r="AHF163" s="200"/>
      <c r="AHG163" s="200"/>
      <c r="AHH163" s="200"/>
      <c r="AHI163" s="200"/>
      <c r="AHJ163" s="200"/>
      <c r="AHK163" s="200"/>
      <c r="AHL163" s="200"/>
      <c r="AHM163" s="200"/>
      <c r="AHN163" s="200"/>
      <c r="AHO163" s="200"/>
      <c r="AHP163" s="200"/>
      <c r="AHQ163" s="200"/>
      <c r="AHR163" s="200"/>
      <c r="AHS163" s="200"/>
      <c r="AHT163" s="200"/>
      <c r="AHU163" s="200"/>
      <c r="AHV163" s="200"/>
      <c r="AHW163" s="200"/>
      <c r="AHX163" s="200"/>
      <c r="AHY163" s="200"/>
      <c r="AHZ163" s="200"/>
      <c r="AIA163" s="200"/>
      <c r="AIB163" s="200"/>
      <c r="AIC163" s="200"/>
      <c r="AID163" s="200"/>
      <c r="AIE163" s="200"/>
      <c r="AIF163" s="200"/>
      <c r="AIG163" s="200"/>
      <c r="AIH163" s="200"/>
      <c r="AII163" s="200"/>
      <c r="AIJ163" s="200"/>
      <c r="AIK163" s="200"/>
      <c r="AIL163" s="200"/>
      <c r="AIM163" s="200"/>
      <c r="AIN163" s="200"/>
      <c r="AIO163" s="200"/>
      <c r="AIP163" s="200"/>
      <c r="AIQ163" s="200"/>
      <c r="AIR163" s="200"/>
      <c r="AIS163" s="200"/>
      <c r="AIT163" s="200"/>
      <c r="AIU163" s="200"/>
      <c r="AIV163" s="200"/>
      <c r="AIW163" s="200"/>
      <c r="AIX163" s="200"/>
      <c r="AIY163" s="200"/>
      <c r="AIZ163" s="200"/>
      <c r="AJA163" s="200"/>
      <c r="AJB163" s="200"/>
      <c r="AJC163" s="200"/>
      <c r="AJD163" s="200"/>
      <c r="AJE163" s="200"/>
      <c r="AJF163" s="200"/>
      <c r="AJG163" s="200"/>
      <c r="AJH163" s="200"/>
      <c r="AJI163" s="200"/>
      <c r="AJJ163" s="200"/>
      <c r="AJK163" s="200"/>
      <c r="AJL163" s="200"/>
      <c r="AJM163" s="200"/>
      <c r="AJN163" s="200"/>
      <c r="AJO163" s="200"/>
      <c r="AJP163" s="200"/>
      <c r="AJQ163" s="200"/>
      <c r="AJR163" s="200"/>
      <c r="AJS163" s="200"/>
      <c r="AJT163" s="200"/>
      <c r="AJU163" s="200"/>
      <c r="AJV163" s="200"/>
      <c r="AJW163" s="200"/>
      <c r="AJX163" s="200"/>
      <c r="AJY163" s="200"/>
      <c r="AJZ163" s="200"/>
      <c r="AKA163" s="200"/>
      <c r="AKB163" s="200"/>
    </row>
    <row r="164" spans="1:964" s="155" customFormat="1" ht="13.5">
      <c r="A164" s="361"/>
      <c r="B164" s="141" t="s">
        <v>13</v>
      </c>
      <c r="C164" s="243">
        <v>2003943</v>
      </c>
      <c r="D164" s="320">
        <f>C164/C152-1</f>
        <v>0.22445721212980341</v>
      </c>
      <c r="E164" s="142"/>
      <c r="F164" s="316">
        <v>28390</v>
      </c>
      <c r="G164" s="320">
        <f>F164/F152-1</f>
        <v>0.10415370255133793</v>
      </c>
      <c r="H164" s="133">
        <v>25473</v>
      </c>
      <c r="I164" s="320">
        <f t="shared" ref="I164:I196" si="46">H164/H152-1</f>
        <v>0.23763482654746859</v>
      </c>
      <c r="J164" s="423">
        <v>48415</v>
      </c>
      <c r="K164" s="461">
        <f>(J164-J152)/J152</f>
        <v>-6.1379190011826061E-2</v>
      </c>
      <c r="L164" s="133">
        <v>15970</v>
      </c>
      <c r="M164" s="320">
        <f>L164/L152-1</f>
        <v>0.46850574712643689</v>
      </c>
      <c r="N164" s="392"/>
      <c r="O164" s="434"/>
      <c r="P164" s="133">
        <v>5171</v>
      </c>
      <c r="Q164" s="320">
        <f>P164/P152-1</f>
        <v>0.21470519144937739</v>
      </c>
      <c r="R164" s="133"/>
      <c r="S164" s="320"/>
      <c r="T164" s="392">
        <v>6001</v>
      </c>
      <c r="U164" s="434">
        <f>T164/T152-1</f>
        <v>1.7636086145497609E-2</v>
      </c>
      <c r="V164" s="134">
        <v>546</v>
      </c>
      <c r="W164" s="320">
        <f>V164/V152-1</f>
        <v>0.27272727272727271</v>
      </c>
      <c r="X164" s="134">
        <v>366</v>
      </c>
      <c r="Y164" s="320">
        <f>X164/X152-1</f>
        <v>-0.14485981308411211</v>
      </c>
      <c r="Z164" s="133"/>
      <c r="AA164" s="320"/>
      <c r="AB164" s="133">
        <v>21</v>
      </c>
      <c r="AC164" s="47">
        <f t="shared" si="45"/>
        <v>0.75</v>
      </c>
      <c r="AD164" s="133"/>
      <c r="AE164" s="320"/>
      <c r="AF164" s="133"/>
      <c r="AG164" s="320"/>
      <c r="AH164" s="202"/>
      <c r="AI164" s="202"/>
      <c r="AJ164" s="202"/>
      <c r="AK164" s="202"/>
      <c r="AL164" s="202"/>
      <c r="AM164" s="203"/>
      <c r="AN164" s="204"/>
      <c r="AO164" s="203"/>
      <c r="AP164" s="200"/>
      <c r="AQ164" s="200"/>
      <c r="AR164" s="200"/>
      <c r="AS164" s="200"/>
      <c r="AT164" s="200"/>
      <c r="AU164" s="200"/>
      <c r="AV164" s="200"/>
      <c r="AW164" s="200"/>
      <c r="AX164" s="200"/>
      <c r="AY164" s="200"/>
      <c r="AZ164" s="200"/>
      <c r="BA164" s="200"/>
      <c r="BB164" s="200"/>
      <c r="BC164" s="200"/>
      <c r="BD164" s="200"/>
      <c r="BE164" s="200"/>
      <c r="BF164" s="200"/>
      <c r="BG164" s="200"/>
      <c r="BH164" s="200"/>
      <c r="BI164" s="200"/>
      <c r="BJ164" s="200"/>
      <c r="BK164" s="200"/>
      <c r="BL164" s="200"/>
      <c r="BM164" s="200"/>
      <c r="BN164" s="200"/>
      <c r="BO164" s="201"/>
      <c r="BP164" s="200"/>
      <c r="BQ164" s="200"/>
      <c r="BR164" s="200"/>
      <c r="BS164" s="200"/>
      <c r="BT164" s="200"/>
      <c r="BU164" s="200"/>
      <c r="BV164" s="200"/>
      <c r="BW164" s="200"/>
      <c r="BX164" s="200"/>
      <c r="BY164" s="200"/>
      <c r="BZ164" s="200"/>
      <c r="CA164" s="200"/>
      <c r="CB164" s="200"/>
      <c r="CC164" s="200"/>
      <c r="CD164" s="200"/>
      <c r="CE164" s="200"/>
      <c r="CF164" s="200"/>
      <c r="CG164" s="200"/>
      <c r="CH164" s="200"/>
      <c r="CI164" s="200"/>
      <c r="CJ164" s="200"/>
      <c r="CK164" s="200"/>
      <c r="CL164" s="200"/>
      <c r="CM164" s="200"/>
      <c r="CN164" s="200"/>
      <c r="CO164" s="200"/>
      <c r="CP164" s="200"/>
      <c r="CQ164" s="200"/>
      <c r="CR164" s="200"/>
      <c r="CS164" s="200"/>
      <c r="CT164" s="200"/>
      <c r="CU164" s="200"/>
      <c r="CV164" s="200"/>
      <c r="CW164" s="200"/>
      <c r="CX164" s="200"/>
      <c r="CY164" s="200"/>
      <c r="CZ164" s="200"/>
      <c r="DA164" s="200"/>
      <c r="DB164" s="200"/>
      <c r="DC164" s="200"/>
      <c r="DD164" s="200"/>
      <c r="DE164" s="200"/>
      <c r="DF164" s="200"/>
      <c r="DG164" s="200"/>
      <c r="DH164" s="200"/>
      <c r="DI164" s="200"/>
      <c r="DJ164" s="200"/>
      <c r="DK164" s="200"/>
      <c r="DL164" s="200"/>
      <c r="DM164" s="200"/>
      <c r="DN164" s="200"/>
      <c r="DO164" s="200"/>
      <c r="DP164" s="200"/>
      <c r="DQ164" s="200"/>
      <c r="DR164" s="200"/>
      <c r="DS164" s="200"/>
      <c r="DT164" s="200"/>
      <c r="DU164" s="200"/>
      <c r="DV164" s="200"/>
      <c r="DW164" s="200"/>
      <c r="DX164" s="200"/>
      <c r="DY164" s="200"/>
      <c r="DZ164" s="200"/>
      <c r="EA164" s="200"/>
      <c r="EB164" s="200"/>
      <c r="EC164" s="200"/>
      <c r="ED164" s="200"/>
      <c r="EE164" s="200"/>
      <c r="EF164" s="200"/>
      <c r="EG164" s="200"/>
      <c r="EH164" s="200"/>
      <c r="EI164" s="200"/>
      <c r="EJ164" s="200"/>
      <c r="EK164" s="200"/>
      <c r="EL164" s="200"/>
      <c r="EM164" s="200"/>
      <c r="EN164" s="200"/>
      <c r="EO164" s="200"/>
      <c r="EP164" s="200"/>
      <c r="EQ164" s="200"/>
      <c r="ER164" s="200"/>
      <c r="ES164" s="200"/>
      <c r="ET164" s="200"/>
      <c r="EU164" s="200"/>
      <c r="EV164" s="200"/>
      <c r="EW164" s="200"/>
      <c r="EX164" s="200"/>
      <c r="EY164" s="200"/>
      <c r="EZ164" s="200"/>
      <c r="FA164" s="200"/>
      <c r="FB164" s="200"/>
      <c r="FC164" s="200"/>
      <c r="FD164" s="200"/>
      <c r="FE164" s="200"/>
      <c r="FF164" s="200"/>
      <c r="FG164" s="200"/>
      <c r="FH164" s="200"/>
      <c r="FI164" s="200"/>
      <c r="FJ164" s="200"/>
      <c r="FK164" s="200"/>
      <c r="FL164" s="200"/>
      <c r="FM164" s="200"/>
      <c r="FN164" s="200"/>
      <c r="FO164" s="200"/>
      <c r="FP164" s="200"/>
      <c r="FQ164" s="200"/>
      <c r="FR164" s="200"/>
      <c r="FS164" s="200"/>
      <c r="FT164" s="200"/>
      <c r="FU164" s="200"/>
      <c r="FV164" s="200"/>
      <c r="FW164" s="200"/>
      <c r="FX164" s="200"/>
      <c r="FY164" s="200"/>
      <c r="FZ164" s="200"/>
      <c r="GA164" s="200"/>
      <c r="GB164" s="200"/>
      <c r="GC164" s="200"/>
      <c r="GD164" s="200"/>
      <c r="GE164" s="200"/>
      <c r="GF164" s="200"/>
      <c r="GG164" s="200"/>
      <c r="GH164" s="200"/>
      <c r="GI164" s="200"/>
      <c r="GJ164" s="200"/>
      <c r="GK164" s="200"/>
      <c r="GL164" s="200"/>
      <c r="GM164" s="200"/>
      <c r="GN164" s="200"/>
      <c r="GO164" s="200"/>
      <c r="GP164" s="200"/>
      <c r="GQ164" s="200"/>
      <c r="GR164" s="200"/>
      <c r="GS164" s="200"/>
      <c r="GT164" s="200"/>
      <c r="GU164" s="200"/>
      <c r="GV164" s="200"/>
      <c r="GW164" s="200"/>
      <c r="GX164" s="200"/>
      <c r="GY164" s="200"/>
      <c r="GZ164" s="200"/>
      <c r="HA164" s="200"/>
      <c r="HB164" s="200"/>
      <c r="HC164" s="200"/>
      <c r="HD164" s="200"/>
      <c r="HE164" s="200"/>
      <c r="HF164" s="200"/>
      <c r="HG164" s="200"/>
      <c r="HH164" s="200"/>
      <c r="HI164" s="200"/>
      <c r="HJ164" s="200"/>
      <c r="HK164" s="200"/>
      <c r="HL164" s="200"/>
      <c r="HM164" s="200"/>
      <c r="HN164" s="200"/>
      <c r="HO164" s="200"/>
      <c r="HP164" s="200"/>
      <c r="HQ164" s="200"/>
      <c r="HR164" s="200"/>
      <c r="HS164" s="200"/>
      <c r="HT164" s="200"/>
      <c r="HU164" s="200"/>
      <c r="HV164" s="200"/>
      <c r="HW164" s="200"/>
      <c r="HX164" s="200"/>
      <c r="HY164" s="200"/>
      <c r="HZ164" s="200"/>
      <c r="IA164" s="200"/>
      <c r="IB164" s="200"/>
      <c r="IC164" s="200"/>
      <c r="ID164" s="200"/>
      <c r="IE164" s="200"/>
      <c r="IF164" s="200"/>
      <c r="IG164" s="200"/>
      <c r="IH164" s="200"/>
      <c r="II164" s="200"/>
      <c r="IJ164" s="200"/>
      <c r="IK164" s="200"/>
      <c r="IL164" s="200"/>
      <c r="IM164" s="200"/>
      <c r="IN164" s="200"/>
      <c r="IO164" s="200"/>
      <c r="IP164" s="200"/>
      <c r="IQ164" s="200"/>
      <c r="IR164" s="200"/>
      <c r="IS164" s="200"/>
      <c r="IT164" s="200"/>
      <c r="IU164" s="200"/>
      <c r="IV164" s="200"/>
      <c r="IW164" s="200"/>
      <c r="IX164" s="200"/>
      <c r="IY164" s="200"/>
      <c r="IZ164" s="200"/>
      <c r="JA164" s="200"/>
      <c r="JB164" s="200"/>
      <c r="JC164" s="200"/>
      <c r="JD164" s="200"/>
      <c r="JE164" s="200"/>
      <c r="JF164" s="200"/>
      <c r="JG164" s="200"/>
      <c r="JH164" s="200"/>
      <c r="JI164" s="200"/>
      <c r="JJ164" s="200"/>
      <c r="JK164" s="200"/>
      <c r="JL164" s="200"/>
      <c r="JM164" s="200"/>
      <c r="JN164" s="200"/>
      <c r="JO164" s="200"/>
      <c r="JP164" s="200"/>
      <c r="JQ164" s="200"/>
      <c r="JR164" s="200"/>
      <c r="JS164" s="200"/>
      <c r="JT164" s="200"/>
      <c r="JU164" s="200"/>
      <c r="JV164" s="200"/>
      <c r="JW164" s="200"/>
      <c r="JX164" s="200"/>
      <c r="JY164" s="200"/>
      <c r="JZ164" s="200"/>
      <c r="KA164" s="200"/>
      <c r="KB164" s="200"/>
      <c r="KC164" s="200"/>
      <c r="KD164" s="200"/>
      <c r="KE164" s="200"/>
      <c r="KF164" s="200"/>
      <c r="KG164" s="200"/>
      <c r="KH164" s="200"/>
      <c r="KI164" s="200"/>
      <c r="KJ164" s="200"/>
      <c r="KK164" s="200"/>
      <c r="KL164" s="200"/>
      <c r="KM164" s="200"/>
      <c r="KN164" s="200"/>
      <c r="KO164" s="200"/>
      <c r="KP164" s="200"/>
      <c r="KQ164" s="200"/>
      <c r="KR164" s="200"/>
      <c r="KS164" s="200"/>
      <c r="KT164" s="200"/>
      <c r="KU164" s="200"/>
      <c r="KV164" s="200"/>
      <c r="KW164" s="200"/>
      <c r="KX164" s="200"/>
      <c r="KY164" s="200"/>
      <c r="KZ164" s="200"/>
      <c r="LA164" s="200"/>
      <c r="LB164" s="200"/>
      <c r="LC164" s="200"/>
      <c r="LD164" s="200"/>
      <c r="LE164" s="200"/>
      <c r="LF164" s="200"/>
      <c r="LG164" s="200"/>
      <c r="LH164" s="200"/>
      <c r="LI164" s="200"/>
      <c r="LJ164" s="200"/>
      <c r="LK164" s="200"/>
      <c r="LL164" s="200"/>
      <c r="LM164" s="200"/>
      <c r="LN164" s="200"/>
      <c r="LO164" s="200"/>
      <c r="LP164" s="200"/>
      <c r="LQ164" s="200"/>
      <c r="LR164" s="200"/>
      <c r="LS164" s="200"/>
      <c r="LT164" s="200"/>
      <c r="LU164" s="200"/>
      <c r="LV164" s="200"/>
      <c r="LW164" s="200"/>
      <c r="LX164" s="200"/>
      <c r="LY164" s="200"/>
      <c r="LZ164" s="200"/>
      <c r="MA164" s="200"/>
      <c r="MB164" s="200"/>
      <c r="MC164" s="200"/>
      <c r="MD164" s="200"/>
      <c r="ME164" s="200"/>
      <c r="MF164" s="200"/>
      <c r="MG164" s="200"/>
      <c r="MH164" s="200"/>
      <c r="MI164" s="200"/>
      <c r="MJ164" s="200"/>
      <c r="MK164" s="200"/>
      <c r="ML164" s="200"/>
      <c r="MM164" s="200"/>
      <c r="MN164" s="200"/>
      <c r="MO164" s="200"/>
      <c r="MP164" s="200"/>
      <c r="MQ164" s="200"/>
      <c r="MR164" s="200"/>
      <c r="MS164" s="200"/>
      <c r="MT164" s="200"/>
      <c r="MU164" s="200"/>
      <c r="MV164" s="200"/>
      <c r="MW164" s="200"/>
      <c r="MX164" s="200"/>
      <c r="MY164" s="200"/>
      <c r="MZ164" s="200"/>
      <c r="NA164" s="200"/>
      <c r="NB164" s="200"/>
      <c r="NC164" s="200"/>
      <c r="ND164" s="200"/>
      <c r="NE164" s="200"/>
      <c r="NF164" s="200"/>
      <c r="NG164" s="200"/>
      <c r="NH164" s="200"/>
      <c r="NI164" s="200"/>
      <c r="NJ164" s="200"/>
      <c r="NK164" s="200"/>
      <c r="NL164" s="200"/>
      <c r="NM164" s="200"/>
      <c r="NN164" s="200"/>
      <c r="NO164" s="200"/>
      <c r="NP164" s="200"/>
      <c r="NQ164" s="200"/>
      <c r="NR164" s="200"/>
      <c r="NS164" s="200"/>
      <c r="NT164" s="200"/>
      <c r="NU164" s="200"/>
      <c r="NV164" s="200"/>
      <c r="NW164" s="200"/>
      <c r="NX164" s="200"/>
      <c r="NY164" s="200"/>
      <c r="NZ164" s="200"/>
      <c r="OA164" s="200"/>
      <c r="OB164" s="200"/>
      <c r="OC164" s="200"/>
      <c r="OD164" s="200"/>
      <c r="OE164" s="200"/>
      <c r="OF164" s="200"/>
      <c r="OG164" s="200"/>
      <c r="OH164" s="200"/>
      <c r="OI164" s="200"/>
      <c r="OJ164" s="200"/>
      <c r="OK164" s="200"/>
      <c r="OL164" s="200"/>
      <c r="OM164" s="200"/>
      <c r="ON164" s="200"/>
      <c r="OO164" s="200"/>
      <c r="OP164" s="200"/>
      <c r="OQ164" s="200"/>
      <c r="OR164" s="200"/>
      <c r="OS164" s="200"/>
      <c r="OT164" s="200"/>
      <c r="OU164" s="200"/>
      <c r="OV164" s="200"/>
      <c r="OW164" s="200"/>
      <c r="OX164" s="200"/>
      <c r="OY164" s="200"/>
      <c r="OZ164" s="200"/>
      <c r="PA164" s="200"/>
      <c r="PB164" s="200"/>
      <c r="PC164" s="200"/>
      <c r="PD164" s="200"/>
      <c r="PE164" s="200"/>
      <c r="PF164" s="200"/>
      <c r="PG164" s="200"/>
      <c r="PH164" s="200"/>
      <c r="PI164" s="200"/>
      <c r="PJ164" s="200"/>
      <c r="PK164" s="200"/>
      <c r="PL164" s="200"/>
      <c r="PM164" s="200"/>
      <c r="PN164" s="200"/>
      <c r="PO164" s="200"/>
      <c r="PP164" s="200"/>
      <c r="PQ164" s="200"/>
      <c r="PR164" s="200"/>
      <c r="PS164" s="200"/>
      <c r="PT164" s="200"/>
      <c r="PU164" s="200"/>
      <c r="PV164" s="200"/>
      <c r="PW164" s="200"/>
      <c r="PX164" s="200"/>
      <c r="PY164" s="200"/>
      <c r="PZ164" s="200"/>
      <c r="QA164" s="200"/>
      <c r="QB164" s="200"/>
      <c r="QC164" s="200"/>
      <c r="QD164" s="200"/>
      <c r="QE164" s="200"/>
      <c r="QF164" s="200"/>
      <c r="QG164" s="200"/>
      <c r="QH164" s="200"/>
      <c r="QI164" s="200"/>
      <c r="QJ164" s="200"/>
      <c r="QK164" s="200"/>
      <c r="QL164" s="200"/>
      <c r="QM164" s="200"/>
      <c r="QN164" s="200"/>
      <c r="QO164" s="200"/>
      <c r="QP164" s="200"/>
      <c r="QQ164" s="200"/>
      <c r="QR164" s="200"/>
      <c r="QS164" s="200"/>
      <c r="QT164" s="200"/>
      <c r="QU164" s="200"/>
      <c r="QV164" s="200"/>
      <c r="QW164" s="200"/>
      <c r="QX164" s="200"/>
      <c r="QY164" s="200"/>
      <c r="QZ164" s="200"/>
      <c r="RA164" s="200"/>
      <c r="RB164" s="200"/>
      <c r="RC164" s="200"/>
      <c r="RD164" s="200"/>
      <c r="RE164" s="200"/>
      <c r="RF164" s="200"/>
      <c r="RG164" s="200"/>
      <c r="RH164" s="200"/>
      <c r="RI164" s="200"/>
      <c r="RJ164" s="200"/>
      <c r="RK164" s="200"/>
      <c r="RL164" s="200"/>
      <c r="RM164" s="200"/>
      <c r="RN164" s="200"/>
      <c r="RO164" s="200"/>
      <c r="RP164" s="200"/>
      <c r="RQ164" s="200"/>
      <c r="RR164" s="200"/>
      <c r="RS164" s="200"/>
      <c r="RT164" s="200"/>
      <c r="RU164" s="200"/>
      <c r="RV164" s="200"/>
      <c r="RW164" s="200"/>
      <c r="RX164" s="200"/>
      <c r="RY164" s="200"/>
      <c r="RZ164" s="200"/>
      <c r="SA164" s="200"/>
      <c r="SB164" s="200"/>
      <c r="SC164" s="200"/>
      <c r="SD164" s="200"/>
      <c r="SE164" s="200"/>
      <c r="SF164" s="200"/>
      <c r="SG164" s="200"/>
      <c r="SH164" s="200"/>
      <c r="SI164" s="200"/>
      <c r="SJ164" s="200"/>
      <c r="SK164" s="200"/>
      <c r="SL164" s="200"/>
      <c r="SM164" s="200"/>
      <c r="SN164" s="200"/>
      <c r="SO164" s="200"/>
      <c r="SP164" s="200"/>
      <c r="SQ164" s="200"/>
      <c r="SR164" s="200"/>
      <c r="SS164" s="200"/>
      <c r="ST164" s="200"/>
      <c r="SU164" s="200"/>
      <c r="SV164" s="200"/>
      <c r="SW164" s="200"/>
      <c r="SX164" s="200"/>
      <c r="SY164" s="200"/>
      <c r="SZ164" s="200"/>
      <c r="TA164" s="200"/>
      <c r="TB164" s="200"/>
      <c r="TC164" s="200"/>
      <c r="TD164" s="200"/>
      <c r="TE164" s="200"/>
      <c r="TF164" s="200"/>
      <c r="TG164" s="200"/>
      <c r="TH164" s="200"/>
      <c r="TI164" s="200"/>
      <c r="TJ164" s="200"/>
      <c r="TK164" s="200"/>
      <c r="TL164" s="200"/>
      <c r="TM164" s="200"/>
      <c r="TN164" s="200"/>
      <c r="TO164" s="200"/>
      <c r="TP164" s="200"/>
      <c r="TQ164" s="200"/>
      <c r="TR164" s="200"/>
      <c r="TS164" s="200"/>
      <c r="TT164" s="200"/>
      <c r="TU164" s="200"/>
      <c r="TV164" s="200"/>
      <c r="TW164" s="200"/>
      <c r="TX164" s="200"/>
      <c r="TY164" s="200"/>
      <c r="TZ164" s="200"/>
      <c r="UA164" s="200"/>
      <c r="UB164" s="200"/>
      <c r="UC164" s="200"/>
      <c r="UD164" s="200"/>
      <c r="UE164" s="200"/>
      <c r="UF164" s="200"/>
      <c r="UG164" s="200"/>
      <c r="UH164" s="200"/>
      <c r="UI164" s="200"/>
      <c r="UJ164" s="200"/>
      <c r="UK164" s="200"/>
      <c r="UL164" s="200"/>
      <c r="UM164" s="200"/>
      <c r="UN164" s="200"/>
      <c r="UO164" s="200"/>
      <c r="UP164" s="200"/>
      <c r="UQ164" s="200"/>
      <c r="UR164" s="200"/>
      <c r="US164" s="200"/>
      <c r="UT164" s="200"/>
      <c r="UU164" s="200"/>
      <c r="UV164" s="200"/>
      <c r="UW164" s="200"/>
      <c r="UX164" s="200"/>
      <c r="UY164" s="200"/>
      <c r="UZ164" s="200"/>
      <c r="VA164" s="200"/>
      <c r="VB164" s="200"/>
      <c r="VC164" s="200"/>
      <c r="VD164" s="200"/>
      <c r="VE164" s="200"/>
      <c r="VF164" s="200"/>
      <c r="VG164" s="200"/>
      <c r="VH164" s="200"/>
      <c r="VI164" s="200"/>
      <c r="VJ164" s="200"/>
      <c r="VK164" s="200"/>
      <c r="VL164" s="200"/>
      <c r="VM164" s="200"/>
      <c r="VN164" s="200"/>
      <c r="VO164" s="200"/>
      <c r="VP164" s="200"/>
      <c r="VQ164" s="200"/>
      <c r="VR164" s="200"/>
      <c r="VS164" s="200"/>
      <c r="VT164" s="200"/>
      <c r="VU164" s="200"/>
      <c r="VV164" s="200"/>
      <c r="VW164" s="200"/>
      <c r="VX164" s="200"/>
      <c r="VY164" s="200"/>
      <c r="VZ164" s="200"/>
      <c r="WA164" s="200"/>
      <c r="WB164" s="200"/>
      <c r="WC164" s="200"/>
      <c r="WD164" s="200"/>
      <c r="WE164" s="200"/>
      <c r="WF164" s="200"/>
      <c r="WG164" s="200"/>
      <c r="WH164" s="200"/>
      <c r="WI164" s="200"/>
      <c r="WJ164" s="200"/>
      <c r="WK164" s="200"/>
      <c r="WL164" s="200"/>
      <c r="WM164" s="200"/>
      <c r="WN164" s="200"/>
      <c r="WO164" s="200"/>
      <c r="WP164" s="200"/>
      <c r="WQ164" s="200"/>
      <c r="WR164" s="200"/>
      <c r="WS164" s="200"/>
      <c r="WT164" s="200"/>
      <c r="WU164" s="200"/>
      <c r="WV164" s="200"/>
      <c r="WW164" s="200"/>
      <c r="WX164" s="200"/>
      <c r="WY164" s="200"/>
      <c r="WZ164" s="200"/>
      <c r="XA164" s="200"/>
      <c r="XB164" s="200"/>
      <c r="XC164" s="200"/>
      <c r="XD164" s="200"/>
      <c r="XE164" s="200"/>
      <c r="XF164" s="200"/>
      <c r="XG164" s="200"/>
      <c r="XH164" s="200"/>
      <c r="XI164" s="200"/>
      <c r="XJ164" s="200"/>
      <c r="XK164" s="200"/>
      <c r="XL164" s="200"/>
      <c r="XM164" s="200"/>
      <c r="XN164" s="200"/>
      <c r="XO164" s="200"/>
      <c r="XP164" s="200"/>
      <c r="XQ164" s="200"/>
      <c r="XR164" s="200"/>
      <c r="XS164" s="200"/>
      <c r="XT164" s="200"/>
      <c r="XU164" s="200"/>
      <c r="XV164" s="200"/>
      <c r="XW164" s="200"/>
      <c r="XX164" s="200"/>
      <c r="XY164" s="200"/>
      <c r="XZ164" s="200"/>
      <c r="YA164" s="200"/>
      <c r="YB164" s="200"/>
      <c r="YC164" s="200"/>
      <c r="YD164" s="200"/>
      <c r="YE164" s="200"/>
      <c r="YF164" s="200"/>
      <c r="YG164" s="200"/>
      <c r="YH164" s="200"/>
      <c r="YI164" s="200"/>
      <c r="YJ164" s="200"/>
      <c r="YK164" s="200"/>
      <c r="YL164" s="200"/>
      <c r="YM164" s="200"/>
      <c r="YN164" s="200"/>
      <c r="YO164" s="200"/>
      <c r="YP164" s="200"/>
      <c r="YQ164" s="200"/>
      <c r="YR164" s="200"/>
      <c r="YS164" s="200"/>
      <c r="YT164" s="200"/>
      <c r="YU164" s="200"/>
      <c r="YV164" s="200"/>
      <c r="YW164" s="200"/>
      <c r="YX164" s="200"/>
      <c r="YY164" s="200"/>
      <c r="YZ164" s="200"/>
      <c r="ZA164" s="200"/>
      <c r="ZB164" s="200"/>
      <c r="ZC164" s="200"/>
      <c r="ZD164" s="200"/>
      <c r="ZE164" s="200"/>
      <c r="ZF164" s="200"/>
      <c r="ZG164" s="200"/>
      <c r="ZH164" s="200"/>
      <c r="ZI164" s="200"/>
      <c r="ZJ164" s="200"/>
      <c r="ZK164" s="200"/>
      <c r="ZL164" s="200"/>
      <c r="ZM164" s="200"/>
      <c r="ZN164" s="200"/>
      <c r="ZO164" s="200"/>
      <c r="ZP164" s="200"/>
      <c r="ZQ164" s="200"/>
      <c r="ZR164" s="200"/>
      <c r="ZS164" s="200"/>
      <c r="ZT164" s="200"/>
      <c r="ZU164" s="200"/>
      <c r="ZV164" s="200"/>
      <c r="ZW164" s="200"/>
      <c r="ZX164" s="200"/>
      <c r="ZY164" s="200"/>
      <c r="ZZ164" s="200"/>
      <c r="AAA164" s="200"/>
      <c r="AAB164" s="200"/>
      <c r="AAC164" s="200"/>
      <c r="AAD164" s="200"/>
      <c r="AAE164" s="200"/>
      <c r="AAF164" s="200"/>
      <c r="AAG164" s="200"/>
      <c r="AAH164" s="200"/>
      <c r="AAI164" s="200"/>
      <c r="AAJ164" s="200"/>
      <c r="AAK164" s="200"/>
      <c r="AAL164" s="200"/>
      <c r="AAM164" s="200"/>
      <c r="AAN164" s="200"/>
      <c r="AAO164" s="200"/>
      <c r="AAP164" s="200"/>
      <c r="AAQ164" s="200"/>
      <c r="AAR164" s="200"/>
      <c r="AAS164" s="200"/>
      <c r="AAT164" s="200"/>
      <c r="AAU164" s="200"/>
      <c r="AAV164" s="200"/>
      <c r="AAW164" s="200"/>
      <c r="AAX164" s="200"/>
      <c r="AAY164" s="200"/>
      <c r="AAZ164" s="200"/>
      <c r="ABA164" s="200"/>
      <c r="ABB164" s="200"/>
      <c r="ABC164" s="200"/>
      <c r="ABD164" s="200"/>
      <c r="ABE164" s="200"/>
      <c r="ABF164" s="200"/>
      <c r="ABG164" s="200"/>
      <c r="ABH164" s="200"/>
      <c r="ABI164" s="200"/>
      <c r="ABJ164" s="200"/>
      <c r="ABK164" s="200"/>
      <c r="ABL164" s="200"/>
      <c r="ABM164" s="200"/>
      <c r="ABN164" s="200"/>
      <c r="ABO164" s="200"/>
      <c r="ABP164" s="200"/>
      <c r="ABQ164" s="200"/>
      <c r="ABR164" s="200"/>
      <c r="ABS164" s="200"/>
      <c r="ABT164" s="200"/>
      <c r="ABU164" s="200"/>
      <c r="ABV164" s="200"/>
      <c r="ABW164" s="200"/>
      <c r="ABX164" s="200"/>
      <c r="ABY164" s="200"/>
      <c r="ABZ164" s="200"/>
      <c r="ACA164" s="200"/>
      <c r="ACB164" s="200"/>
      <c r="ACC164" s="200"/>
      <c r="ACD164" s="200"/>
      <c r="ACE164" s="200"/>
      <c r="ACF164" s="200"/>
      <c r="ACG164" s="200"/>
      <c r="ACH164" s="200"/>
      <c r="ACI164" s="200"/>
      <c r="ACJ164" s="200"/>
      <c r="ACK164" s="200"/>
      <c r="ACL164" s="200"/>
      <c r="ACM164" s="200"/>
      <c r="ACN164" s="200"/>
      <c r="ACO164" s="200"/>
      <c r="ACP164" s="200"/>
      <c r="ACQ164" s="200"/>
      <c r="ACR164" s="200"/>
      <c r="ACS164" s="200"/>
      <c r="ACT164" s="200"/>
      <c r="ACU164" s="200"/>
      <c r="ACV164" s="200"/>
      <c r="ACW164" s="200"/>
      <c r="ACX164" s="200"/>
      <c r="ACY164" s="200"/>
      <c r="ACZ164" s="200"/>
      <c r="ADA164" s="200"/>
      <c r="ADB164" s="200"/>
      <c r="ADC164" s="200"/>
      <c r="ADD164" s="200"/>
      <c r="ADE164" s="200"/>
      <c r="ADF164" s="200"/>
      <c r="ADG164" s="200"/>
      <c r="ADH164" s="200"/>
      <c r="ADI164" s="200"/>
      <c r="ADJ164" s="200"/>
      <c r="ADK164" s="200"/>
      <c r="ADL164" s="200"/>
      <c r="ADM164" s="200"/>
      <c r="ADN164" s="200"/>
      <c r="ADO164" s="200"/>
      <c r="ADP164" s="200"/>
      <c r="ADQ164" s="200"/>
      <c r="ADR164" s="200"/>
      <c r="ADS164" s="200"/>
      <c r="ADT164" s="200"/>
      <c r="ADU164" s="200"/>
      <c r="ADV164" s="200"/>
      <c r="ADW164" s="200"/>
      <c r="ADX164" s="200"/>
      <c r="ADY164" s="200"/>
      <c r="ADZ164" s="200"/>
      <c r="AEA164" s="200"/>
      <c r="AEB164" s="200"/>
      <c r="AEC164" s="200"/>
      <c r="AED164" s="200"/>
      <c r="AEE164" s="200"/>
      <c r="AEF164" s="200"/>
      <c r="AEG164" s="200"/>
      <c r="AEH164" s="200"/>
      <c r="AEI164" s="200"/>
      <c r="AEJ164" s="200"/>
      <c r="AEK164" s="200"/>
      <c r="AEL164" s="200"/>
      <c r="AEM164" s="200"/>
      <c r="AEN164" s="200"/>
      <c r="AEO164" s="200"/>
      <c r="AEP164" s="200"/>
      <c r="AEQ164" s="200"/>
      <c r="AER164" s="200"/>
      <c r="AES164" s="200"/>
      <c r="AET164" s="200"/>
      <c r="AEU164" s="200"/>
      <c r="AEV164" s="200"/>
      <c r="AEW164" s="200"/>
      <c r="AEX164" s="200"/>
      <c r="AEY164" s="200"/>
      <c r="AEZ164" s="200"/>
      <c r="AFA164" s="200"/>
      <c r="AFB164" s="200"/>
      <c r="AFC164" s="200"/>
      <c r="AFD164" s="200"/>
      <c r="AFE164" s="200"/>
      <c r="AFF164" s="200"/>
      <c r="AFG164" s="200"/>
      <c r="AFH164" s="200"/>
      <c r="AFI164" s="200"/>
      <c r="AFJ164" s="200"/>
      <c r="AFK164" s="200"/>
      <c r="AFL164" s="200"/>
      <c r="AFM164" s="200"/>
      <c r="AFN164" s="200"/>
      <c r="AFO164" s="200"/>
      <c r="AFP164" s="200"/>
      <c r="AFQ164" s="200"/>
      <c r="AFR164" s="200"/>
      <c r="AFS164" s="200"/>
      <c r="AFT164" s="200"/>
      <c r="AFU164" s="200"/>
      <c r="AFV164" s="200"/>
      <c r="AFW164" s="200"/>
      <c r="AFX164" s="200"/>
      <c r="AFY164" s="200"/>
      <c r="AFZ164" s="200"/>
      <c r="AGA164" s="200"/>
      <c r="AGB164" s="200"/>
      <c r="AGC164" s="200"/>
      <c r="AGD164" s="200"/>
      <c r="AGE164" s="200"/>
      <c r="AGF164" s="200"/>
      <c r="AGG164" s="200"/>
      <c r="AGH164" s="200"/>
      <c r="AGI164" s="200"/>
      <c r="AGJ164" s="200"/>
      <c r="AGK164" s="200"/>
      <c r="AGL164" s="200"/>
      <c r="AGM164" s="200"/>
      <c r="AGN164" s="200"/>
      <c r="AGO164" s="200"/>
      <c r="AGP164" s="200"/>
      <c r="AGQ164" s="200"/>
      <c r="AGR164" s="200"/>
      <c r="AGS164" s="200"/>
      <c r="AGT164" s="200"/>
      <c r="AGU164" s="200"/>
      <c r="AGV164" s="200"/>
      <c r="AGW164" s="200"/>
      <c r="AGX164" s="200"/>
      <c r="AGY164" s="200"/>
      <c r="AGZ164" s="200"/>
      <c r="AHA164" s="200"/>
      <c r="AHB164" s="200"/>
      <c r="AHC164" s="200"/>
      <c r="AHD164" s="200"/>
      <c r="AHE164" s="200"/>
      <c r="AHF164" s="200"/>
      <c r="AHG164" s="200"/>
      <c r="AHH164" s="200"/>
      <c r="AHI164" s="200"/>
      <c r="AHJ164" s="200"/>
      <c r="AHK164" s="200"/>
      <c r="AHL164" s="200"/>
      <c r="AHM164" s="200"/>
      <c r="AHN164" s="200"/>
      <c r="AHO164" s="200"/>
      <c r="AHP164" s="200"/>
      <c r="AHQ164" s="200"/>
      <c r="AHR164" s="200"/>
      <c r="AHS164" s="200"/>
      <c r="AHT164" s="200"/>
      <c r="AHU164" s="200"/>
      <c r="AHV164" s="200"/>
      <c r="AHW164" s="200"/>
      <c r="AHX164" s="200"/>
      <c r="AHY164" s="200"/>
      <c r="AHZ164" s="200"/>
      <c r="AIA164" s="200"/>
      <c r="AIB164" s="200"/>
      <c r="AIC164" s="200"/>
      <c r="AID164" s="200"/>
      <c r="AIE164" s="200"/>
      <c r="AIF164" s="200"/>
      <c r="AIG164" s="200"/>
      <c r="AIH164" s="200"/>
      <c r="AII164" s="200"/>
      <c r="AIJ164" s="200"/>
      <c r="AIK164" s="200"/>
      <c r="AIL164" s="200"/>
      <c r="AIM164" s="200"/>
      <c r="AIN164" s="200"/>
      <c r="AIO164" s="200"/>
      <c r="AIP164" s="200"/>
      <c r="AIQ164" s="200"/>
      <c r="AIR164" s="200"/>
      <c r="AIS164" s="200"/>
      <c r="AIT164" s="200"/>
      <c r="AIU164" s="200"/>
      <c r="AIV164" s="200"/>
      <c r="AIW164" s="200"/>
      <c r="AIX164" s="200"/>
      <c r="AIY164" s="200"/>
      <c r="AIZ164" s="200"/>
      <c r="AJA164" s="200"/>
      <c r="AJB164" s="200"/>
      <c r="AJC164" s="200"/>
      <c r="AJD164" s="200"/>
      <c r="AJE164" s="200"/>
      <c r="AJF164" s="200"/>
      <c r="AJG164" s="200"/>
      <c r="AJH164" s="200"/>
      <c r="AJI164" s="200"/>
      <c r="AJJ164" s="200"/>
      <c r="AJK164" s="200"/>
      <c r="AJL164" s="200"/>
      <c r="AJM164" s="200"/>
      <c r="AJN164" s="200"/>
      <c r="AJO164" s="200"/>
      <c r="AJP164" s="200"/>
      <c r="AJQ164" s="200"/>
      <c r="AJR164" s="200"/>
      <c r="AJS164" s="200"/>
      <c r="AJT164" s="200"/>
      <c r="AJU164" s="200"/>
      <c r="AJV164" s="200"/>
      <c r="AJW164" s="200"/>
      <c r="AJX164" s="200"/>
      <c r="AJY164" s="200"/>
      <c r="AJZ164" s="200"/>
      <c r="AKA164" s="200"/>
      <c r="AKB164" s="200"/>
    </row>
    <row r="165" spans="1:964" s="155" customFormat="1" ht="13.5">
      <c r="A165" s="361"/>
      <c r="B165" s="67" t="s">
        <v>14</v>
      </c>
      <c r="C165" s="243">
        <v>2003834</v>
      </c>
      <c r="D165" s="320">
        <f>C165/C153-1</f>
        <v>0.2095129677291625</v>
      </c>
      <c r="E165" s="142"/>
      <c r="F165" s="316">
        <v>34051</v>
      </c>
      <c r="G165" s="320">
        <f>F165/F153-1</f>
        <v>0.26691967109424408</v>
      </c>
      <c r="H165" s="133">
        <v>31155</v>
      </c>
      <c r="I165" s="320">
        <f t="shared" si="46"/>
        <v>0.25005015447578538</v>
      </c>
      <c r="J165" s="423"/>
      <c r="K165" s="461"/>
      <c r="L165" s="133">
        <v>17117</v>
      </c>
      <c r="M165" s="320">
        <f t="shared" ref="M165" si="47">L165/L153-1</f>
        <v>0.27377585950290229</v>
      </c>
      <c r="N165" s="392"/>
      <c r="O165" s="434"/>
      <c r="P165" s="133">
        <v>7264</v>
      </c>
      <c r="Q165" s="320">
        <f t="shared" ref="Q165" si="48">P165/P153-1</f>
        <v>0.33162236480293306</v>
      </c>
      <c r="R165" s="133"/>
      <c r="S165" s="320"/>
      <c r="T165" s="392"/>
      <c r="U165" s="434"/>
      <c r="V165" s="134">
        <v>713</v>
      </c>
      <c r="W165" s="320">
        <f>V165/V153-1</f>
        <v>1.66044776119403</v>
      </c>
      <c r="X165" s="134">
        <v>560</v>
      </c>
      <c r="Y165" s="320">
        <f t="shared" ref="Y165" si="49">X165/X153-1</f>
        <v>0.84210526315789469</v>
      </c>
      <c r="Z165" s="133"/>
      <c r="AA165" s="320"/>
      <c r="AB165" s="133">
        <v>18</v>
      </c>
      <c r="AC165" s="47">
        <f t="shared" si="45"/>
        <v>0.2857142857142857</v>
      </c>
      <c r="AD165" s="133"/>
      <c r="AE165" s="320"/>
      <c r="AF165" s="133"/>
      <c r="AG165" s="320"/>
      <c r="AH165" s="208"/>
      <c r="AI165" s="208"/>
      <c r="AJ165" s="208"/>
      <c r="AK165" s="208"/>
      <c r="AL165" s="208"/>
      <c r="AM165" s="203"/>
      <c r="AN165" s="204"/>
      <c r="AO165" s="203"/>
      <c r="AP165" s="200"/>
      <c r="AQ165" s="200"/>
      <c r="AR165" s="200"/>
      <c r="AS165" s="200"/>
      <c r="AT165" s="200"/>
      <c r="AU165" s="200"/>
      <c r="AV165" s="200"/>
      <c r="AW165" s="200"/>
      <c r="AX165" s="200"/>
      <c r="AY165" s="200"/>
      <c r="AZ165" s="200"/>
      <c r="BA165" s="200"/>
      <c r="BB165" s="200"/>
      <c r="BC165" s="200"/>
      <c r="BD165" s="200"/>
      <c r="BE165" s="200"/>
      <c r="BF165" s="200"/>
      <c r="BG165" s="200"/>
      <c r="BH165" s="200"/>
      <c r="BI165" s="200"/>
      <c r="BJ165" s="200"/>
      <c r="BK165" s="200"/>
      <c r="BL165" s="200"/>
      <c r="BM165" s="200"/>
      <c r="BN165" s="200"/>
      <c r="BO165" s="201"/>
      <c r="BP165" s="200"/>
      <c r="BQ165" s="200"/>
      <c r="BR165" s="200"/>
      <c r="BS165" s="200"/>
      <c r="BT165" s="200"/>
      <c r="BU165" s="200"/>
      <c r="BV165" s="200"/>
      <c r="BW165" s="200"/>
      <c r="BX165" s="200"/>
      <c r="BY165" s="200"/>
      <c r="BZ165" s="200"/>
      <c r="CA165" s="200"/>
      <c r="CB165" s="200"/>
      <c r="CC165" s="200"/>
      <c r="CD165" s="200"/>
      <c r="CE165" s="200"/>
      <c r="CF165" s="200"/>
      <c r="CG165" s="200"/>
      <c r="CH165" s="200"/>
      <c r="CI165" s="200"/>
      <c r="CJ165" s="200"/>
      <c r="CK165" s="200"/>
      <c r="CL165" s="200"/>
      <c r="CM165" s="200"/>
      <c r="CN165" s="200"/>
      <c r="CO165" s="200"/>
      <c r="CP165" s="200"/>
      <c r="CQ165" s="200"/>
      <c r="CR165" s="200"/>
      <c r="CS165" s="200"/>
      <c r="CT165" s="200"/>
      <c r="CU165" s="200"/>
      <c r="CV165" s="200"/>
      <c r="CW165" s="200"/>
      <c r="CX165" s="200"/>
      <c r="CY165" s="200"/>
      <c r="CZ165" s="200"/>
      <c r="DA165" s="200"/>
      <c r="DB165" s="200"/>
      <c r="DC165" s="200"/>
      <c r="DD165" s="200"/>
      <c r="DE165" s="200"/>
      <c r="DF165" s="200"/>
      <c r="DG165" s="200"/>
      <c r="DH165" s="200"/>
      <c r="DI165" s="200"/>
      <c r="DJ165" s="200"/>
      <c r="DK165" s="200"/>
      <c r="DL165" s="200"/>
      <c r="DM165" s="200"/>
      <c r="DN165" s="200"/>
      <c r="DO165" s="200"/>
      <c r="DP165" s="200"/>
      <c r="DQ165" s="200"/>
      <c r="DR165" s="200"/>
      <c r="DS165" s="200"/>
      <c r="DT165" s="200"/>
      <c r="DU165" s="200"/>
      <c r="DV165" s="200"/>
      <c r="DW165" s="200"/>
      <c r="DX165" s="200"/>
      <c r="DY165" s="200"/>
      <c r="DZ165" s="200"/>
      <c r="EA165" s="200"/>
      <c r="EB165" s="200"/>
      <c r="EC165" s="200"/>
      <c r="ED165" s="200"/>
      <c r="EE165" s="200"/>
      <c r="EF165" s="200"/>
      <c r="EG165" s="200"/>
      <c r="EH165" s="200"/>
      <c r="EI165" s="200"/>
      <c r="EJ165" s="200"/>
      <c r="EK165" s="200"/>
      <c r="EL165" s="200"/>
      <c r="EM165" s="200"/>
      <c r="EN165" s="200"/>
      <c r="EO165" s="200"/>
      <c r="EP165" s="200"/>
      <c r="EQ165" s="200"/>
      <c r="ER165" s="200"/>
      <c r="ES165" s="200"/>
      <c r="ET165" s="200"/>
      <c r="EU165" s="200"/>
      <c r="EV165" s="200"/>
      <c r="EW165" s="200"/>
      <c r="EX165" s="200"/>
      <c r="EY165" s="200"/>
      <c r="EZ165" s="200"/>
      <c r="FA165" s="200"/>
      <c r="FB165" s="200"/>
      <c r="FC165" s="200"/>
      <c r="FD165" s="200"/>
      <c r="FE165" s="200"/>
      <c r="FF165" s="200"/>
      <c r="FG165" s="200"/>
      <c r="FH165" s="200"/>
      <c r="FI165" s="200"/>
      <c r="FJ165" s="200"/>
      <c r="FK165" s="200"/>
      <c r="FL165" s="200"/>
      <c r="FM165" s="200"/>
      <c r="FN165" s="200"/>
      <c r="FO165" s="200"/>
      <c r="FP165" s="200"/>
      <c r="FQ165" s="200"/>
      <c r="FR165" s="200"/>
      <c r="FS165" s="200"/>
      <c r="FT165" s="200"/>
      <c r="FU165" s="200"/>
      <c r="FV165" s="200"/>
      <c r="FW165" s="200"/>
      <c r="FX165" s="200"/>
      <c r="FY165" s="200"/>
      <c r="FZ165" s="200"/>
      <c r="GA165" s="200"/>
      <c r="GB165" s="200"/>
      <c r="GC165" s="200"/>
      <c r="GD165" s="200"/>
      <c r="GE165" s="200"/>
      <c r="GF165" s="200"/>
      <c r="GG165" s="200"/>
      <c r="GH165" s="200"/>
      <c r="GI165" s="200"/>
      <c r="GJ165" s="200"/>
      <c r="GK165" s="200"/>
      <c r="GL165" s="200"/>
      <c r="GM165" s="200"/>
      <c r="GN165" s="200"/>
      <c r="GO165" s="200"/>
      <c r="GP165" s="200"/>
      <c r="GQ165" s="200"/>
      <c r="GR165" s="200"/>
      <c r="GS165" s="200"/>
      <c r="GT165" s="200"/>
      <c r="GU165" s="200"/>
      <c r="GV165" s="200"/>
      <c r="GW165" s="200"/>
      <c r="GX165" s="200"/>
      <c r="GY165" s="200"/>
      <c r="GZ165" s="200"/>
      <c r="HA165" s="200"/>
      <c r="HB165" s="200"/>
      <c r="HC165" s="200"/>
      <c r="HD165" s="200"/>
      <c r="HE165" s="200"/>
      <c r="HF165" s="200"/>
      <c r="HG165" s="200"/>
      <c r="HH165" s="200"/>
      <c r="HI165" s="200"/>
      <c r="HJ165" s="200"/>
      <c r="HK165" s="200"/>
      <c r="HL165" s="200"/>
      <c r="HM165" s="200"/>
      <c r="HN165" s="200"/>
      <c r="HO165" s="200"/>
      <c r="HP165" s="200"/>
      <c r="HQ165" s="200"/>
      <c r="HR165" s="200"/>
      <c r="HS165" s="200"/>
      <c r="HT165" s="200"/>
      <c r="HU165" s="200"/>
      <c r="HV165" s="200"/>
      <c r="HW165" s="200"/>
      <c r="HX165" s="200"/>
      <c r="HY165" s="200"/>
      <c r="HZ165" s="200"/>
      <c r="IA165" s="200"/>
      <c r="IB165" s="200"/>
      <c r="IC165" s="200"/>
      <c r="ID165" s="200"/>
      <c r="IE165" s="200"/>
      <c r="IF165" s="200"/>
      <c r="IG165" s="200"/>
      <c r="IH165" s="200"/>
      <c r="II165" s="200"/>
      <c r="IJ165" s="200"/>
      <c r="IK165" s="200"/>
      <c r="IL165" s="200"/>
      <c r="IM165" s="200"/>
      <c r="IN165" s="200"/>
      <c r="IO165" s="200"/>
      <c r="IP165" s="200"/>
      <c r="IQ165" s="200"/>
      <c r="IR165" s="200"/>
      <c r="IS165" s="200"/>
      <c r="IT165" s="200"/>
      <c r="IU165" s="200"/>
      <c r="IV165" s="200"/>
      <c r="IW165" s="200"/>
      <c r="IX165" s="200"/>
      <c r="IY165" s="200"/>
      <c r="IZ165" s="200"/>
      <c r="JA165" s="200"/>
      <c r="JB165" s="200"/>
      <c r="JC165" s="200"/>
      <c r="JD165" s="200"/>
      <c r="JE165" s="200"/>
      <c r="JF165" s="200"/>
      <c r="JG165" s="200"/>
      <c r="JH165" s="200"/>
      <c r="JI165" s="200"/>
      <c r="JJ165" s="200"/>
      <c r="JK165" s="200"/>
      <c r="JL165" s="200"/>
      <c r="JM165" s="200"/>
      <c r="JN165" s="200"/>
      <c r="JO165" s="200"/>
      <c r="JP165" s="200"/>
      <c r="JQ165" s="200"/>
      <c r="JR165" s="200"/>
      <c r="JS165" s="200"/>
      <c r="JT165" s="200"/>
      <c r="JU165" s="200"/>
      <c r="JV165" s="200"/>
      <c r="JW165" s="200"/>
      <c r="JX165" s="200"/>
      <c r="JY165" s="200"/>
      <c r="JZ165" s="200"/>
      <c r="KA165" s="200"/>
      <c r="KB165" s="200"/>
      <c r="KC165" s="200"/>
      <c r="KD165" s="200"/>
      <c r="KE165" s="200"/>
      <c r="KF165" s="200"/>
      <c r="KG165" s="200"/>
      <c r="KH165" s="200"/>
      <c r="KI165" s="200"/>
      <c r="KJ165" s="200"/>
      <c r="KK165" s="200"/>
      <c r="KL165" s="200"/>
      <c r="KM165" s="200"/>
      <c r="KN165" s="200"/>
      <c r="KO165" s="200"/>
      <c r="KP165" s="200"/>
      <c r="KQ165" s="200"/>
      <c r="KR165" s="200"/>
      <c r="KS165" s="200"/>
      <c r="KT165" s="200"/>
      <c r="KU165" s="200"/>
      <c r="KV165" s="200"/>
      <c r="KW165" s="200"/>
      <c r="KX165" s="200"/>
      <c r="KY165" s="200"/>
      <c r="KZ165" s="200"/>
      <c r="LA165" s="200"/>
      <c r="LB165" s="200"/>
      <c r="LC165" s="200"/>
      <c r="LD165" s="200"/>
      <c r="LE165" s="200"/>
      <c r="LF165" s="200"/>
      <c r="LG165" s="200"/>
      <c r="LH165" s="200"/>
      <c r="LI165" s="200"/>
      <c r="LJ165" s="200"/>
      <c r="LK165" s="200"/>
      <c r="LL165" s="200"/>
      <c r="LM165" s="200"/>
      <c r="LN165" s="200"/>
      <c r="LO165" s="200"/>
      <c r="LP165" s="200"/>
      <c r="LQ165" s="200"/>
      <c r="LR165" s="200"/>
      <c r="LS165" s="200"/>
      <c r="LT165" s="200"/>
      <c r="LU165" s="200"/>
      <c r="LV165" s="200"/>
      <c r="LW165" s="200"/>
      <c r="LX165" s="200"/>
      <c r="LY165" s="200"/>
      <c r="LZ165" s="200"/>
      <c r="MA165" s="200"/>
      <c r="MB165" s="200"/>
      <c r="MC165" s="200"/>
      <c r="MD165" s="200"/>
      <c r="ME165" s="200"/>
      <c r="MF165" s="200"/>
      <c r="MG165" s="200"/>
      <c r="MH165" s="200"/>
      <c r="MI165" s="200"/>
      <c r="MJ165" s="200"/>
      <c r="MK165" s="200"/>
      <c r="ML165" s="200"/>
      <c r="MM165" s="200"/>
      <c r="MN165" s="200"/>
      <c r="MO165" s="200"/>
      <c r="MP165" s="200"/>
      <c r="MQ165" s="200"/>
      <c r="MR165" s="200"/>
      <c r="MS165" s="200"/>
      <c r="MT165" s="200"/>
      <c r="MU165" s="200"/>
      <c r="MV165" s="200"/>
      <c r="MW165" s="200"/>
      <c r="MX165" s="200"/>
      <c r="MY165" s="200"/>
      <c r="MZ165" s="200"/>
      <c r="NA165" s="200"/>
      <c r="NB165" s="200"/>
      <c r="NC165" s="200"/>
      <c r="ND165" s="200"/>
      <c r="NE165" s="200"/>
      <c r="NF165" s="200"/>
      <c r="NG165" s="200"/>
      <c r="NH165" s="200"/>
      <c r="NI165" s="200"/>
      <c r="NJ165" s="200"/>
      <c r="NK165" s="200"/>
      <c r="NL165" s="200"/>
      <c r="NM165" s="200"/>
      <c r="NN165" s="200"/>
      <c r="NO165" s="200"/>
      <c r="NP165" s="200"/>
      <c r="NQ165" s="200"/>
      <c r="NR165" s="200"/>
      <c r="NS165" s="200"/>
      <c r="NT165" s="200"/>
      <c r="NU165" s="200"/>
      <c r="NV165" s="200"/>
      <c r="NW165" s="200"/>
      <c r="NX165" s="200"/>
      <c r="NY165" s="200"/>
      <c r="NZ165" s="200"/>
      <c r="OA165" s="200"/>
      <c r="OB165" s="200"/>
      <c r="OC165" s="200"/>
      <c r="OD165" s="200"/>
      <c r="OE165" s="200"/>
      <c r="OF165" s="200"/>
      <c r="OG165" s="200"/>
      <c r="OH165" s="200"/>
      <c r="OI165" s="200"/>
      <c r="OJ165" s="200"/>
      <c r="OK165" s="200"/>
      <c r="OL165" s="200"/>
      <c r="OM165" s="200"/>
      <c r="ON165" s="200"/>
      <c r="OO165" s="200"/>
      <c r="OP165" s="200"/>
      <c r="OQ165" s="200"/>
      <c r="OR165" s="200"/>
      <c r="OS165" s="200"/>
      <c r="OT165" s="200"/>
      <c r="OU165" s="200"/>
      <c r="OV165" s="200"/>
      <c r="OW165" s="200"/>
      <c r="OX165" s="200"/>
      <c r="OY165" s="200"/>
      <c r="OZ165" s="200"/>
      <c r="PA165" s="200"/>
      <c r="PB165" s="200"/>
      <c r="PC165" s="200"/>
      <c r="PD165" s="200"/>
      <c r="PE165" s="200"/>
      <c r="PF165" s="200"/>
      <c r="PG165" s="200"/>
      <c r="PH165" s="200"/>
      <c r="PI165" s="200"/>
      <c r="PJ165" s="200"/>
      <c r="PK165" s="200"/>
      <c r="PL165" s="200"/>
      <c r="PM165" s="200"/>
      <c r="PN165" s="200"/>
      <c r="PO165" s="200"/>
      <c r="PP165" s="200"/>
      <c r="PQ165" s="200"/>
      <c r="PR165" s="200"/>
      <c r="PS165" s="200"/>
      <c r="PT165" s="200"/>
      <c r="PU165" s="200"/>
      <c r="PV165" s="200"/>
      <c r="PW165" s="200"/>
      <c r="PX165" s="200"/>
      <c r="PY165" s="200"/>
      <c r="PZ165" s="200"/>
      <c r="QA165" s="200"/>
      <c r="QB165" s="200"/>
      <c r="QC165" s="200"/>
      <c r="QD165" s="200"/>
      <c r="QE165" s="200"/>
      <c r="QF165" s="200"/>
      <c r="QG165" s="200"/>
      <c r="QH165" s="200"/>
      <c r="QI165" s="200"/>
      <c r="QJ165" s="200"/>
      <c r="QK165" s="200"/>
      <c r="QL165" s="200"/>
      <c r="QM165" s="200"/>
      <c r="QN165" s="200"/>
      <c r="QO165" s="200"/>
      <c r="QP165" s="200"/>
      <c r="QQ165" s="200"/>
      <c r="QR165" s="200"/>
      <c r="QS165" s="200"/>
      <c r="QT165" s="200"/>
      <c r="QU165" s="200"/>
      <c r="QV165" s="200"/>
      <c r="QW165" s="200"/>
      <c r="QX165" s="200"/>
      <c r="QY165" s="200"/>
      <c r="QZ165" s="200"/>
      <c r="RA165" s="200"/>
      <c r="RB165" s="200"/>
      <c r="RC165" s="200"/>
      <c r="RD165" s="200"/>
      <c r="RE165" s="200"/>
      <c r="RF165" s="200"/>
      <c r="RG165" s="200"/>
      <c r="RH165" s="200"/>
      <c r="RI165" s="200"/>
      <c r="RJ165" s="200"/>
      <c r="RK165" s="200"/>
      <c r="RL165" s="200"/>
      <c r="RM165" s="200"/>
      <c r="RN165" s="200"/>
      <c r="RO165" s="200"/>
      <c r="RP165" s="200"/>
      <c r="RQ165" s="200"/>
      <c r="RR165" s="200"/>
      <c r="RS165" s="200"/>
      <c r="RT165" s="200"/>
      <c r="RU165" s="200"/>
      <c r="RV165" s="200"/>
      <c r="RW165" s="200"/>
      <c r="RX165" s="200"/>
      <c r="RY165" s="200"/>
      <c r="RZ165" s="200"/>
      <c r="SA165" s="200"/>
      <c r="SB165" s="200"/>
      <c r="SC165" s="200"/>
      <c r="SD165" s="200"/>
      <c r="SE165" s="200"/>
      <c r="SF165" s="200"/>
      <c r="SG165" s="200"/>
      <c r="SH165" s="200"/>
      <c r="SI165" s="200"/>
      <c r="SJ165" s="200"/>
      <c r="SK165" s="200"/>
      <c r="SL165" s="200"/>
      <c r="SM165" s="200"/>
      <c r="SN165" s="200"/>
      <c r="SO165" s="200"/>
      <c r="SP165" s="200"/>
      <c r="SQ165" s="200"/>
      <c r="SR165" s="200"/>
      <c r="SS165" s="200"/>
      <c r="ST165" s="200"/>
      <c r="SU165" s="200"/>
      <c r="SV165" s="200"/>
      <c r="SW165" s="200"/>
      <c r="SX165" s="200"/>
      <c r="SY165" s="200"/>
      <c r="SZ165" s="200"/>
      <c r="TA165" s="200"/>
      <c r="TB165" s="200"/>
      <c r="TC165" s="200"/>
      <c r="TD165" s="200"/>
      <c r="TE165" s="200"/>
      <c r="TF165" s="200"/>
      <c r="TG165" s="200"/>
      <c r="TH165" s="200"/>
      <c r="TI165" s="200"/>
      <c r="TJ165" s="200"/>
      <c r="TK165" s="200"/>
      <c r="TL165" s="200"/>
      <c r="TM165" s="200"/>
      <c r="TN165" s="200"/>
      <c r="TO165" s="200"/>
      <c r="TP165" s="200"/>
      <c r="TQ165" s="200"/>
      <c r="TR165" s="200"/>
      <c r="TS165" s="200"/>
      <c r="TT165" s="200"/>
      <c r="TU165" s="200"/>
      <c r="TV165" s="200"/>
      <c r="TW165" s="200"/>
      <c r="TX165" s="200"/>
      <c r="TY165" s="200"/>
      <c r="TZ165" s="200"/>
      <c r="UA165" s="200"/>
      <c r="UB165" s="200"/>
      <c r="UC165" s="200"/>
      <c r="UD165" s="200"/>
      <c r="UE165" s="200"/>
      <c r="UF165" s="200"/>
      <c r="UG165" s="200"/>
      <c r="UH165" s="200"/>
      <c r="UI165" s="200"/>
      <c r="UJ165" s="200"/>
      <c r="UK165" s="200"/>
      <c r="UL165" s="200"/>
      <c r="UM165" s="200"/>
      <c r="UN165" s="200"/>
      <c r="UO165" s="200"/>
      <c r="UP165" s="200"/>
      <c r="UQ165" s="200"/>
      <c r="UR165" s="200"/>
      <c r="US165" s="200"/>
      <c r="UT165" s="200"/>
      <c r="UU165" s="200"/>
      <c r="UV165" s="200"/>
      <c r="UW165" s="200"/>
      <c r="UX165" s="200"/>
      <c r="UY165" s="200"/>
      <c r="UZ165" s="200"/>
      <c r="VA165" s="200"/>
      <c r="VB165" s="200"/>
      <c r="VC165" s="200"/>
      <c r="VD165" s="200"/>
      <c r="VE165" s="200"/>
      <c r="VF165" s="200"/>
      <c r="VG165" s="200"/>
      <c r="VH165" s="200"/>
      <c r="VI165" s="200"/>
      <c r="VJ165" s="200"/>
      <c r="VK165" s="200"/>
      <c r="VL165" s="200"/>
      <c r="VM165" s="200"/>
      <c r="VN165" s="200"/>
      <c r="VO165" s="200"/>
      <c r="VP165" s="200"/>
      <c r="VQ165" s="200"/>
      <c r="VR165" s="200"/>
      <c r="VS165" s="200"/>
      <c r="VT165" s="200"/>
      <c r="VU165" s="200"/>
      <c r="VV165" s="200"/>
      <c r="VW165" s="200"/>
      <c r="VX165" s="200"/>
      <c r="VY165" s="200"/>
      <c r="VZ165" s="200"/>
      <c r="WA165" s="200"/>
      <c r="WB165" s="200"/>
      <c r="WC165" s="200"/>
      <c r="WD165" s="200"/>
      <c r="WE165" s="200"/>
      <c r="WF165" s="200"/>
      <c r="WG165" s="200"/>
      <c r="WH165" s="200"/>
      <c r="WI165" s="200"/>
      <c r="WJ165" s="200"/>
      <c r="WK165" s="200"/>
      <c r="WL165" s="200"/>
      <c r="WM165" s="200"/>
      <c r="WN165" s="200"/>
      <c r="WO165" s="200"/>
      <c r="WP165" s="200"/>
      <c r="WQ165" s="200"/>
      <c r="WR165" s="200"/>
      <c r="WS165" s="200"/>
      <c r="WT165" s="200"/>
      <c r="WU165" s="200"/>
      <c r="WV165" s="200"/>
      <c r="WW165" s="200"/>
      <c r="WX165" s="200"/>
      <c r="WY165" s="200"/>
      <c r="WZ165" s="200"/>
      <c r="XA165" s="200"/>
      <c r="XB165" s="200"/>
      <c r="XC165" s="200"/>
      <c r="XD165" s="200"/>
      <c r="XE165" s="200"/>
      <c r="XF165" s="200"/>
      <c r="XG165" s="200"/>
      <c r="XH165" s="200"/>
      <c r="XI165" s="200"/>
      <c r="XJ165" s="200"/>
      <c r="XK165" s="200"/>
      <c r="XL165" s="200"/>
      <c r="XM165" s="200"/>
      <c r="XN165" s="200"/>
      <c r="XO165" s="200"/>
      <c r="XP165" s="200"/>
      <c r="XQ165" s="200"/>
      <c r="XR165" s="200"/>
      <c r="XS165" s="200"/>
      <c r="XT165" s="200"/>
      <c r="XU165" s="200"/>
      <c r="XV165" s="200"/>
      <c r="XW165" s="200"/>
      <c r="XX165" s="200"/>
      <c r="XY165" s="200"/>
      <c r="XZ165" s="200"/>
      <c r="YA165" s="200"/>
      <c r="YB165" s="200"/>
      <c r="YC165" s="200"/>
      <c r="YD165" s="200"/>
      <c r="YE165" s="200"/>
      <c r="YF165" s="200"/>
      <c r="YG165" s="200"/>
      <c r="YH165" s="200"/>
      <c r="YI165" s="200"/>
      <c r="YJ165" s="200"/>
      <c r="YK165" s="200"/>
      <c r="YL165" s="200"/>
      <c r="YM165" s="200"/>
      <c r="YN165" s="200"/>
      <c r="YO165" s="200"/>
      <c r="YP165" s="200"/>
      <c r="YQ165" s="200"/>
      <c r="YR165" s="200"/>
      <c r="YS165" s="200"/>
      <c r="YT165" s="200"/>
      <c r="YU165" s="200"/>
      <c r="YV165" s="200"/>
      <c r="YW165" s="200"/>
      <c r="YX165" s="200"/>
      <c r="YY165" s="200"/>
      <c r="YZ165" s="200"/>
      <c r="ZA165" s="200"/>
      <c r="ZB165" s="200"/>
      <c r="ZC165" s="200"/>
      <c r="ZD165" s="200"/>
      <c r="ZE165" s="200"/>
      <c r="ZF165" s="200"/>
      <c r="ZG165" s="200"/>
      <c r="ZH165" s="200"/>
      <c r="ZI165" s="200"/>
      <c r="ZJ165" s="200"/>
      <c r="ZK165" s="200"/>
      <c r="ZL165" s="200"/>
      <c r="ZM165" s="200"/>
      <c r="ZN165" s="200"/>
      <c r="ZO165" s="200"/>
      <c r="ZP165" s="200"/>
      <c r="ZQ165" s="200"/>
      <c r="ZR165" s="200"/>
      <c r="ZS165" s="200"/>
      <c r="ZT165" s="200"/>
      <c r="ZU165" s="200"/>
      <c r="ZV165" s="200"/>
      <c r="ZW165" s="200"/>
      <c r="ZX165" s="200"/>
      <c r="ZY165" s="200"/>
      <c r="ZZ165" s="200"/>
      <c r="AAA165" s="200"/>
      <c r="AAB165" s="200"/>
      <c r="AAC165" s="200"/>
      <c r="AAD165" s="200"/>
      <c r="AAE165" s="200"/>
      <c r="AAF165" s="200"/>
      <c r="AAG165" s="200"/>
      <c r="AAH165" s="200"/>
      <c r="AAI165" s="200"/>
      <c r="AAJ165" s="200"/>
      <c r="AAK165" s="200"/>
      <c r="AAL165" s="200"/>
      <c r="AAM165" s="200"/>
      <c r="AAN165" s="200"/>
      <c r="AAO165" s="200"/>
      <c r="AAP165" s="200"/>
      <c r="AAQ165" s="200"/>
      <c r="AAR165" s="200"/>
      <c r="AAS165" s="200"/>
      <c r="AAT165" s="200"/>
      <c r="AAU165" s="200"/>
      <c r="AAV165" s="200"/>
      <c r="AAW165" s="200"/>
      <c r="AAX165" s="200"/>
      <c r="AAY165" s="200"/>
      <c r="AAZ165" s="200"/>
      <c r="ABA165" s="200"/>
      <c r="ABB165" s="200"/>
      <c r="ABC165" s="200"/>
      <c r="ABD165" s="200"/>
      <c r="ABE165" s="200"/>
      <c r="ABF165" s="200"/>
      <c r="ABG165" s="200"/>
      <c r="ABH165" s="200"/>
      <c r="ABI165" s="200"/>
      <c r="ABJ165" s="200"/>
      <c r="ABK165" s="200"/>
      <c r="ABL165" s="200"/>
      <c r="ABM165" s="200"/>
      <c r="ABN165" s="200"/>
      <c r="ABO165" s="200"/>
      <c r="ABP165" s="200"/>
      <c r="ABQ165" s="200"/>
      <c r="ABR165" s="200"/>
      <c r="ABS165" s="200"/>
      <c r="ABT165" s="200"/>
      <c r="ABU165" s="200"/>
      <c r="ABV165" s="200"/>
      <c r="ABW165" s="200"/>
      <c r="ABX165" s="200"/>
      <c r="ABY165" s="200"/>
      <c r="ABZ165" s="200"/>
      <c r="ACA165" s="200"/>
      <c r="ACB165" s="200"/>
      <c r="ACC165" s="200"/>
      <c r="ACD165" s="200"/>
      <c r="ACE165" s="200"/>
      <c r="ACF165" s="200"/>
      <c r="ACG165" s="200"/>
      <c r="ACH165" s="200"/>
      <c r="ACI165" s="200"/>
      <c r="ACJ165" s="200"/>
      <c r="ACK165" s="200"/>
      <c r="ACL165" s="200"/>
      <c r="ACM165" s="200"/>
      <c r="ACN165" s="200"/>
      <c r="ACO165" s="200"/>
      <c r="ACP165" s="200"/>
      <c r="ACQ165" s="200"/>
      <c r="ACR165" s="200"/>
      <c r="ACS165" s="200"/>
      <c r="ACT165" s="200"/>
      <c r="ACU165" s="200"/>
      <c r="ACV165" s="200"/>
      <c r="ACW165" s="200"/>
      <c r="ACX165" s="200"/>
      <c r="ACY165" s="200"/>
      <c r="ACZ165" s="200"/>
      <c r="ADA165" s="200"/>
      <c r="ADB165" s="200"/>
      <c r="ADC165" s="200"/>
      <c r="ADD165" s="200"/>
      <c r="ADE165" s="200"/>
      <c r="ADF165" s="200"/>
      <c r="ADG165" s="200"/>
      <c r="ADH165" s="200"/>
      <c r="ADI165" s="200"/>
      <c r="ADJ165" s="200"/>
      <c r="ADK165" s="200"/>
      <c r="ADL165" s="200"/>
      <c r="ADM165" s="200"/>
      <c r="ADN165" s="200"/>
      <c r="ADO165" s="200"/>
      <c r="ADP165" s="200"/>
      <c r="ADQ165" s="200"/>
      <c r="ADR165" s="200"/>
      <c r="ADS165" s="200"/>
      <c r="ADT165" s="200"/>
      <c r="ADU165" s="200"/>
      <c r="ADV165" s="200"/>
      <c r="ADW165" s="200"/>
      <c r="ADX165" s="200"/>
      <c r="ADY165" s="200"/>
      <c r="ADZ165" s="200"/>
      <c r="AEA165" s="200"/>
      <c r="AEB165" s="200"/>
      <c r="AEC165" s="200"/>
      <c r="AED165" s="200"/>
      <c r="AEE165" s="200"/>
      <c r="AEF165" s="200"/>
      <c r="AEG165" s="200"/>
      <c r="AEH165" s="200"/>
      <c r="AEI165" s="200"/>
      <c r="AEJ165" s="200"/>
      <c r="AEK165" s="200"/>
      <c r="AEL165" s="200"/>
      <c r="AEM165" s="200"/>
      <c r="AEN165" s="200"/>
      <c r="AEO165" s="200"/>
      <c r="AEP165" s="200"/>
      <c r="AEQ165" s="200"/>
      <c r="AER165" s="200"/>
      <c r="AES165" s="200"/>
      <c r="AET165" s="200"/>
      <c r="AEU165" s="200"/>
      <c r="AEV165" s="200"/>
      <c r="AEW165" s="200"/>
      <c r="AEX165" s="200"/>
      <c r="AEY165" s="200"/>
      <c r="AEZ165" s="200"/>
      <c r="AFA165" s="200"/>
      <c r="AFB165" s="200"/>
      <c r="AFC165" s="200"/>
      <c r="AFD165" s="200"/>
      <c r="AFE165" s="200"/>
      <c r="AFF165" s="200"/>
      <c r="AFG165" s="200"/>
      <c r="AFH165" s="200"/>
      <c r="AFI165" s="200"/>
      <c r="AFJ165" s="200"/>
      <c r="AFK165" s="200"/>
      <c r="AFL165" s="200"/>
      <c r="AFM165" s="200"/>
      <c r="AFN165" s="200"/>
      <c r="AFO165" s="200"/>
      <c r="AFP165" s="200"/>
      <c r="AFQ165" s="200"/>
      <c r="AFR165" s="200"/>
      <c r="AFS165" s="200"/>
      <c r="AFT165" s="200"/>
      <c r="AFU165" s="200"/>
      <c r="AFV165" s="200"/>
      <c r="AFW165" s="200"/>
      <c r="AFX165" s="200"/>
      <c r="AFY165" s="200"/>
      <c r="AFZ165" s="200"/>
      <c r="AGA165" s="200"/>
      <c r="AGB165" s="200"/>
      <c r="AGC165" s="200"/>
      <c r="AGD165" s="200"/>
      <c r="AGE165" s="200"/>
      <c r="AGF165" s="200"/>
      <c r="AGG165" s="200"/>
      <c r="AGH165" s="200"/>
      <c r="AGI165" s="200"/>
      <c r="AGJ165" s="200"/>
      <c r="AGK165" s="200"/>
      <c r="AGL165" s="200"/>
      <c r="AGM165" s="200"/>
      <c r="AGN165" s="200"/>
      <c r="AGO165" s="200"/>
      <c r="AGP165" s="200"/>
      <c r="AGQ165" s="200"/>
      <c r="AGR165" s="200"/>
      <c r="AGS165" s="200"/>
      <c r="AGT165" s="200"/>
      <c r="AGU165" s="200"/>
      <c r="AGV165" s="200"/>
      <c r="AGW165" s="200"/>
      <c r="AGX165" s="200"/>
      <c r="AGY165" s="200"/>
      <c r="AGZ165" s="200"/>
      <c r="AHA165" s="200"/>
      <c r="AHB165" s="200"/>
      <c r="AHC165" s="200"/>
      <c r="AHD165" s="200"/>
      <c r="AHE165" s="200"/>
      <c r="AHF165" s="200"/>
      <c r="AHG165" s="200"/>
      <c r="AHH165" s="200"/>
      <c r="AHI165" s="200"/>
      <c r="AHJ165" s="200"/>
      <c r="AHK165" s="200"/>
      <c r="AHL165" s="200"/>
      <c r="AHM165" s="200"/>
      <c r="AHN165" s="200"/>
      <c r="AHO165" s="200"/>
      <c r="AHP165" s="200"/>
      <c r="AHQ165" s="200"/>
      <c r="AHR165" s="200"/>
      <c r="AHS165" s="200"/>
      <c r="AHT165" s="200"/>
      <c r="AHU165" s="200"/>
      <c r="AHV165" s="200"/>
      <c r="AHW165" s="200"/>
      <c r="AHX165" s="200"/>
      <c r="AHY165" s="200"/>
      <c r="AHZ165" s="200"/>
      <c r="AIA165" s="200"/>
      <c r="AIB165" s="200"/>
      <c r="AIC165" s="200"/>
      <c r="AID165" s="200"/>
      <c r="AIE165" s="200"/>
      <c r="AIF165" s="200"/>
      <c r="AIG165" s="200"/>
      <c r="AIH165" s="200"/>
      <c r="AII165" s="200"/>
      <c r="AIJ165" s="200"/>
      <c r="AIK165" s="200"/>
      <c r="AIL165" s="200"/>
      <c r="AIM165" s="200"/>
      <c r="AIN165" s="200"/>
      <c r="AIO165" s="200"/>
      <c r="AIP165" s="200"/>
      <c r="AIQ165" s="200"/>
      <c r="AIR165" s="200"/>
      <c r="AIS165" s="200"/>
      <c r="AIT165" s="200"/>
      <c r="AIU165" s="200"/>
      <c r="AIV165" s="200"/>
      <c r="AIW165" s="200"/>
      <c r="AIX165" s="200"/>
      <c r="AIY165" s="200"/>
      <c r="AIZ165" s="200"/>
      <c r="AJA165" s="200"/>
      <c r="AJB165" s="200"/>
      <c r="AJC165" s="200"/>
      <c r="AJD165" s="200"/>
      <c r="AJE165" s="200"/>
      <c r="AJF165" s="200"/>
      <c r="AJG165" s="200"/>
      <c r="AJH165" s="200"/>
      <c r="AJI165" s="200"/>
      <c r="AJJ165" s="200"/>
      <c r="AJK165" s="200"/>
      <c r="AJL165" s="200"/>
      <c r="AJM165" s="200"/>
      <c r="AJN165" s="200"/>
      <c r="AJO165" s="200"/>
      <c r="AJP165" s="200"/>
      <c r="AJQ165" s="200"/>
      <c r="AJR165" s="200"/>
      <c r="AJS165" s="200"/>
      <c r="AJT165" s="200"/>
      <c r="AJU165" s="200"/>
      <c r="AJV165" s="200"/>
      <c r="AJW165" s="200"/>
      <c r="AJX165" s="200"/>
      <c r="AJY165" s="200"/>
      <c r="AJZ165" s="200"/>
      <c r="AKA165" s="200"/>
      <c r="AKB165" s="200"/>
    </row>
    <row r="166" spans="1:964" s="155" customFormat="1" ht="13.5">
      <c r="A166" s="361"/>
      <c r="B166" s="67" t="s">
        <v>316</v>
      </c>
      <c r="C166" s="243">
        <v>2098126</v>
      </c>
      <c r="D166" s="320">
        <f t="shared" ref="D166:D168" si="50">C166/C154-1</f>
        <v>0.17983801538195943</v>
      </c>
      <c r="E166" s="142"/>
      <c r="F166" s="316">
        <v>34838</v>
      </c>
      <c r="G166" s="320">
        <f t="shared" ref="G166:G173" si="51">F166/F154-1</f>
        <v>0.13150800610607694</v>
      </c>
      <c r="H166" s="133">
        <v>28284</v>
      </c>
      <c r="I166" s="320">
        <f t="shared" si="46"/>
        <v>0.14835566382460419</v>
      </c>
      <c r="J166" s="423"/>
      <c r="K166" s="461"/>
      <c r="L166" s="133">
        <v>17391</v>
      </c>
      <c r="M166" s="320">
        <f>L166/L154-1</f>
        <v>0.4143623942745609</v>
      </c>
      <c r="N166" s="392"/>
      <c r="O166" s="434"/>
      <c r="P166" s="133">
        <v>7530</v>
      </c>
      <c r="Q166" s="320">
        <f>P166/P154-1</f>
        <v>0.23685939553219448</v>
      </c>
      <c r="R166" s="133"/>
      <c r="S166" s="320"/>
      <c r="T166" s="392"/>
      <c r="U166" s="434"/>
      <c r="V166" s="134">
        <v>658</v>
      </c>
      <c r="W166" s="320">
        <f>V166/V154-1</f>
        <v>0.6009732360097324</v>
      </c>
      <c r="X166" s="134">
        <v>848</v>
      </c>
      <c r="Y166" s="320">
        <f>X166/X154-1</f>
        <v>1.5313432835820895</v>
      </c>
      <c r="Z166" s="133"/>
      <c r="AA166" s="320"/>
      <c r="AB166" s="133">
        <v>40</v>
      </c>
      <c r="AC166" s="47">
        <f t="shared" si="45"/>
        <v>5.2631578947368418E-2</v>
      </c>
      <c r="AD166" s="133"/>
      <c r="AE166" s="320"/>
      <c r="AF166" s="133"/>
      <c r="AG166" s="320"/>
      <c r="AH166" s="208"/>
      <c r="AI166" s="208"/>
      <c r="AJ166" s="208"/>
      <c r="AK166" s="208"/>
      <c r="AL166" s="208"/>
      <c r="AM166" s="203"/>
      <c r="AN166" s="204"/>
      <c r="AO166" s="203"/>
      <c r="AP166" s="200"/>
      <c r="AQ166" s="200"/>
      <c r="AR166" s="200"/>
      <c r="AS166" s="200"/>
      <c r="AT166" s="200"/>
      <c r="AU166" s="200"/>
      <c r="AV166" s="200"/>
      <c r="AW166" s="200"/>
      <c r="AX166" s="200"/>
      <c r="AY166" s="200"/>
      <c r="AZ166" s="200"/>
      <c r="BA166" s="200"/>
      <c r="BB166" s="200"/>
      <c r="BC166" s="200"/>
      <c r="BD166" s="200"/>
      <c r="BE166" s="200"/>
      <c r="BF166" s="200"/>
      <c r="BG166" s="200"/>
      <c r="BH166" s="200"/>
      <c r="BI166" s="200"/>
      <c r="BJ166" s="200"/>
      <c r="BK166" s="200"/>
      <c r="BL166" s="200"/>
      <c r="BM166" s="200"/>
      <c r="BN166" s="200"/>
      <c r="BO166" s="201"/>
      <c r="BP166" s="200"/>
      <c r="BQ166" s="200"/>
      <c r="BR166" s="200"/>
      <c r="BS166" s="200"/>
      <c r="BT166" s="200"/>
      <c r="BU166" s="200"/>
      <c r="BV166" s="200"/>
      <c r="BW166" s="200"/>
      <c r="BX166" s="200"/>
      <c r="BY166" s="200"/>
      <c r="BZ166" s="200"/>
      <c r="CA166" s="200"/>
      <c r="CB166" s="200"/>
      <c r="CC166" s="200"/>
      <c r="CD166" s="200"/>
      <c r="CE166" s="200"/>
      <c r="CF166" s="200"/>
      <c r="CG166" s="200"/>
      <c r="CH166" s="200"/>
      <c r="CI166" s="200"/>
      <c r="CJ166" s="200"/>
      <c r="CK166" s="200"/>
      <c r="CL166" s="200"/>
      <c r="CM166" s="200"/>
      <c r="CN166" s="200"/>
      <c r="CO166" s="200"/>
      <c r="CP166" s="200"/>
      <c r="CQ166" s="200"/>
      <c r="CR166" s="200"/>
      <c r="CS166" s="200"/>
      <c r="CT166" s="200"/>
      <c r="CU166" s="200"/>
      <c r="CV166" s="200"/>
      <c r="CW166" s="200"/>
      <c r="CX166" s="200"/>
      <c r="CY166" s="200"/>
      <c r="CZ166" s="200"/>
      <c r="DA166" s="200"/>
      <c r="DB166" s="200"/>
      <c r="DC166" s="200"/>
      <c r="DD166" s="200"/>
      <c r="DE166" s="200"/>
      <c r="DF166" s="200"/>
      <c r="DG166" s="200"/>
      <c r="DH166" s="200"/>
      <c r="DI166" s="200"/>
      <c r="DJ166" s="200"/>
      <c r="DK166" s="200"/>
      <c r="DL166" s="200"/>
      <c r="DM166" s="200"/>
      <c r="DN166" s="200"/>
      <c r="DO166" s="200"/>
      <c r="DP166" s="200"/>
      <c r="DQ166" s="200"/>
      <c r="DR166" s="200"/>
      <c r="DS166" s="200"/>
      <c r="DT166" s="200"/>
      <c r="DU166" s="200"/>
      <c r="DV166" s="200"/>
      <c r="DW166" s="200"/>
      <c r="DX166" s="200"/>
      <c r="DY166" s="200"/>
      <c r="DZ166" s="200"/>
      <c r="EA166" s="200"/>
      <c r="EB166" s="200"/>
      <c r="EC166" s="200"/>
      <c r="ED166" s="200"/>
      <c r="EE166" s="200"/>
      <c r="EF166" s="200"/>
      <c r="EG166" s="200"/>
      <c r="EH166" s="200"/>
      <c r="EI166" s="200"/>
      <c r="EJ166" s="200"/>
      <c r="EK166" s="200"/>
      <c r="EL166" s="200"/>
      <c r="EM166" s="200"/>
      <c r="EN166" s="200"/>
      <c r="EO166" s="200"/>
      <c r="EP166" s="200"/>
      <c r="EQ166" s="200"/>
      <c r="ER166" s="200"/>
      <c r="ES166" s="200"/>
      <c r="ET166" s="200"/>
      <c r="EU166" s="200"/>
      <c r="EV166" s="200"/>
      <c r="EW166" s="200"/>
      <c r="EX166" s="200"/>
      <c r="EY166" s="200"/>
      <c r="EZ166" s="200"/>
      <c r="FA166" s="200"/>
      <c r="FB166" s="200"/>
      <c r="FC166" s="200"/>
      <c r="FD166" s="200"/>
      <c r="FE166" s="200"/>
      <c r="FF166" s="200"/>
      <c r="FG166" s="200"/>
      <c r="FH166" s="200"/>
      <c r="FI166" s="200"/>
      <c r="FJ166" s="200"/>
      <c r="FK166" s="200"/>
      <c r="FL166" s="200"/>
      <c r="FM166" s="200"/>
      <c r="FN166" s="200"/>
      <c r="FO166" s="200"/>
      <c r="FP166" s="200"/>
      <c r="FQ166" s="200"/>
      <c r="FR166" s="200"/>
      <c r="FS166" s="200"/>
      <c r="FT166" s="200"/>
      <c r="FU166" s="200"/>
      <c r="FV166" s="200"/>
      <c r="FW166" s="200"/>
      <c r="FX166" s="200"/>
      <c r="FY166" s="200"/>
      <c r="FZ166" s="200"/>
      <c r="GA166" s="200"/>
      <c r="GB166" s="200"/>
      <c r="GC166" s="200"/>
      <c r="GD166" s="200"/>
      <c r="GE166" s="200"/>
      <c r="GF166" s="200"/>
      <c r="GG166" s="200"/>
      <c r="GH166" s="200"/>
      <c r="GI166" s="200"/>
      <c r="GJ166" s="200"/>
      <c r="GK166" s="200"/>
      <c r="GL166" s="200"/>
      <c r="GM166" s="200"/>
      <c r="GN166" s="200"/>
      <c r="GO166" s="200"/>
      <c r="GP166" s="200"/>
      <c r="GQ166" s="200"/>
      <c r="GR166" s="200"/>
      <c r="GS166" s="200"/>
      <c r="GT166" s="200"/>
      <c r="GU166" s="200"/>
      <c r="GV166" s="200"/>
      <c r="GW166" s="200"/>
      <c r="GX166" s="200"/>
      <c r="GY166" s="200"/>
      <c r="GZ166" s="200"/>
      <c r="HA166" s="200"/>
      <c r="HB166" s="200"/>
      <c r="HC166" s="200"/>
      <c r="HD166" s="200"/>
      <c r="HE166" s="200"/>
      <c r="HF166" s="200"/>
      <c r="HG166" s="200"/>
      <c r="HH166" s="200"/>
      <c r="HI166" s="200"/>
      <c r="HJ166" s="200"/>
      <c r="HK166" s="200"/>
      <c r="HL166" s="200"/>
      <c r="HM166" s="200"/>
      <c r="HN166" s="200"/>
      <c r="HO166" s="200"/>
      <c r="HP166" s="200"/>
      <c r="HQ166" s="200"/>
      <c r="HR166" s="200"/>
      <c r="HS166" s="200"/>
      <c r="HT166" s="200"/>
      <c r="HU166" s="200"/>
      <c r="HV166" s="200"/>
      <c r="HW166" s="200"/>
      <c r="HX166" s="200"/>
      <c r="HY166" s="200"/>
      <c r="HZ166" s="200"/>
      <c r="IA166" s="200"/>
      <c r="IB166" s="200"/>
      <c r="IC166" s="200"/>
      <c r="ID166" s="200"/>
      <c r="IE166" s="200"/>
      <c r="IF166" s="200"/>
      <c r="IG166" s="200"/>
      <c r="IH166" s="200"/>
      <c r="II166" s="200"/>
      <c r="IJ166" s="200"/>
      <c r="IK166" s="200"/>
      <c r="IL166" s="200"/>
      <c r="IM166" s="200"/>
      <c r="IN166" s="200"/>
      <c r="IO166" s="200"/>
      <c r="IP166" s="200"/>
      <c r="IQ166" s="200"/>
      <c r="IR166" s="200"/>
      <c r="IS166" s="200"/>
      <c r="IT166" s="200"/>
      <c r="IU166" s="200"/>
      <c r="IV166" s="200"/>
      <c r="IW166" s="200"/>
      <c r="IX166" s="200"/>
      <c r="IY166" s="200"/>
      <c r="IZ166" s="200"/>
      <c r="JA166" s="200"/>
      <c r="JB166" s="200"/>
      <c r="JC166" s="200"/>
      <c r="JD166" s="200"/>
      <c r="JE166" s="200"/>
      <c r="JF166" s="200"/>
      <c r="JG166" s="200"/>
      <c r="JH166" s="200"/>
      <c r="JI166" s="200"/>
      <c r="JJ166" s="200"/>
      <c r="JK166" s="200"/>
      <c r="JL166" s="200"/>
      <c r="JM166" s="200"/>
      <c r="JN166" s="200"/>
      <c r="JO166" s="200"/>
      <c r="JP166" s="200"/>
      <c r="JQ166" s="200"/>
      <c r="JR166" s="200"/>
      <c r="JS166" s="200"/>
      <c r="JT166" s="200"/>
      <c r="JU166" s="200"/>
      <c r="JV166" s="200"/>
      <c r="JW166" s="200"/>
      <c r="JX166" s="200"/>
      <c r="JY166" s="200"/>
      <c r="JZ166" s="200"/>
      <c r="KA166" s="200"/>
      <c r="KB166" s="200"/>
      <c r="KC166" s="200"/>
      <c r="KD166" s="200"/>
      <c r="KE166" s="200"/>
      <c r="KF166" s="200"/>
      <c r="KG166" s="200"/>
      <c r="KH166" s="200"/>
      <c r="KI166" s="200"/>
      <c r="KJ166" s="200"/>
      <c r="KK166" s="200"/>
      <c r="KL166" s="200"/>
      <c r="KM166" s="200"/>
      <c r="KN166" s="200"/>
      <c r="KO166" s="200"/>
      <c r="KP166" s="200"/>
      <c r="KQ166" s="200"/>
      <c r="KR166" s="200"/>
      <c r="KS166" s="200"/>
      <c r="KT166" s="200"/>
      <c r="KU166" s="200"/>
      <c r="KV166" s="200"/>
      <c r="KW166" s="200"/>
      <c r="KX166" s="200"/>
      <c r="KY166" s="200"/>
      <c r="KZ166" s="200"/>
      <c r="LA166" s="200"/>
      <c r="LB166" s="200"/>
      <c r="LC166" s="200"/>
      <c r="LD166" s="200"/>
      <c r="LE166" s="200"/>
      <c r="LF166" s="200"/>
      <c r="LG166" s="200"/>
      <c r="LH166" s="200"/>
      <c r="LI166" s="200"/>
      <c r="LJ166" s="200"/>
      <c r="LK166" s="200"/>
      <c r="LL166" s="200"/>
      <c r="LM166" s="200"/>
      <c r="LN166" s="200"/>
      <c r="LO166" s="200"/>
      <c r="LP166" s="200"/>
      <c r="LQ166" s="200"/>
      <c r="LR166" s="200"/>
      <c r="LS166" s="200"/>
      <c r="LT166" s="200"/>
      <c r="LU166" s="200"/>
      <c r="LV166" s="200"/>
      <c r="LW166" s="200"/>
      <c r="LX166" s="200"/>
      <c r="LY166" s="200"/>
      <c r="LZ166" s="200"/>
      <c r="MA166" s="200"/>
      <c r="MB166" s="200"/>
      <c r="MC166" s="200"/>
      <c r="MD166" s="200"/>
      <c r="ME166" s="200"/>
      <c r="MF166" s="200"/>
      <c r="MG166" s="200"/>
      <c r="MH166" s="200"/>
      <c r="MI166" s="200"/>
      <c r="MJ166" s="200"/>
      <c r="MK166" s="200"/>
      <c r="ML166" s="200"/>
      <c r="MM166" s="200"/>
      <c r="MN166" s="200"/>
      <c r="MO166" s="200"/>
      <c r="MP166" s="200"/>
      <c r="MQ166" s="200"/>
      <c r="MR166" s="200"/>
      <c r="MS166" s="200"/>
      <c r="MT166" s="200"/>
      <c r="MU166" s="200"/>
      <c r="MV166" s="200"/>
      <c r="MW166" s="200"/>
      <c r="MX166" s="200"/>
      <c r="MY166" s="200"/>
      <c r="MZ166" s="200"/>
      <c r="NA166" s="200"/>
      <c r="NB166" s="200"/>
      <c r="NC166" s="200"/>
      <c r="ND166" s="200"/>
      <c r="NE166" s="200"/>
      <c r="NF166" s="200"/>
      <c r="NG166" s="200"/>
      <c r="NH166" s="200"/>
      <c r="NI166" s="200"/>
      <c r="NJ166" s="200"/>
      <c r="NK166" s="200"/>
      <c r="NL166" s="200"/>
      <c r="NM166" s="200"/>
      <c r="NN166" s="200"/>
      <c r="NO166" s="200"/>
      <c r="NP166" s="200"/>
      <c r="NQ166" s="200"/>
      <c r="NR166" s="200"/>
      <c r="NS166" s="200"/>
      <c r="NT166" s="200"/>
      <c r="NU166" s="200"/>
      <c r="NV166" s="200"/>
      <c r="NW166" s="200"/>
      <c r="NX166" s="200"/>
      <c r="NY166" s="200"/>
      <c r="NZ166" s="200"/>
      <c r="OA166" s="200"/>
      <c r="OB166" s="200"/>
      <c r="OC166" s="200"/>
      <c r="OD166" s="200"/>
      <c r="OE166" s="200"/>
      <c r="OF166" s="200"/>
      <c r="OG166" s="200"/>
      <c r="OH166" s="200"/>
      <c r="OI166" s="200"/>
      <c r="OJ166" s="200"/>
      <c r="OK166" s="200"/>
      <c r="OL166" s="200"/>
      <c r="OM166" s="200"/>
      <c r="ON166" s="200"/>
      <c r="OO166" s="200"/>
      <c r="OP166" s="200"/>
      <c r="OQ166" s="200"/>
      <c r="OR166" s="200"/>
      <c r="OS166" s="200"/>
      <c r="OT166" s="200"/>
      <c r="OU166" s="200"/>
      <c r="OV166" s="200"/>
      <c r="OW166" s="200"/>
      <c r="OX166" s="200"/>
      <c r="OY166" s="200"/>
      <c r="OZ166" s="200"/>
      <c r="PA166" s="200"/>
      <c r="PB166" s="200"/>
      <c r="PC166" s="200"/>
      <c r="PD166" s="200"/>
      <c r="PE166" s="200"/>
      <c r="PF166" s="200"/>
      <c r="PG166" s="200"/>
      <c r="PH166" s="200"/>
      <c r="PI166" s="200"/>
      <c r="PJ166" s="200"/>
      <c r="PK166" s="200"/>
      <c r="PL166" s="200"/>
      <c r="PM166" s="200"/>
      <c r="PN166" s="200"/>
      <c r="PO166" s="200"/>
      <c r="PP166" s="200"/>
      <c r="PQ166" s="200"/>
      <c r="PR166" s="200"/>
      <c r="PS166" s="200"/>
      <c r="PT166" s="200"/>
      <c r="PU166" s="200"/>
      <c r="PV166" s="200"/>
      <c r="PW166" s="200"/>
      <c r="PX166" s="200"/>
      <c r="PY166" s="200"/>
      <c r="PZ166" s="200"/>
      <c r="QA166" s="200"/>
      <c r="QB166" s="200"/>
      <c r="QC166" s="200"/>
      <c r="QD166" s="200"/>
      <c r="QE166" s="200"/>
      <c r="QF166" s="200"/>
      <c r="QG166" s="200"/>
      <c r="QH166" s="200"/>
      <c r="QI166" s="200"/>
      <c r="QJ166" s="200"/>
      <c r="QK166" s="200"/>
      <c r="QL166" s="200"/>
      <c r="QM166" s="200"/>
      <c r="QN166" s="200"/>
      <c r="QO166" s="200"/>
      <c r="QP166" s="200"/>
      <c r="QQ166" s="200"/>
      <c r="QR166" s="200"/>
      <c r="QS166" s="200"/>
      <c r="QT166" s="200"/>
      <c r="QU166" s="200"/>
      <c r="QV166" s="200"/>
      <c r="QW166" s="200"/>
      <c r="QX166" s="200"/>
      <c r="QY166" s="200"/>
      <c r="QZ166" s="200"/>
      <c r="RA166" s="200"/>
      <c r="RB166" s="200"/>
      <c r="RC166" s="200"/>
      <c r="RD166" s="200"/>
      <c r="RE166" s="200"/>
      <c r="RF166" s="200"/>
      <c r="RG166" s="200"/>
      <c r="RH166" s="200"/>
      <c r="RI166" s="200"/>
      <c r="RJ166" s="200"/>
      <c r="RK166" s="200"/>
      <c r="RL166" s="200"/>
      <c r="RM166" s="200"/>
      <c r="RN166" s="200"/>
      <c r="RO166" s="200"/>
      <c r="RP166" s="200"/>
      <c r="RQ166" s="200"/>
      <c r="RR166" s="200"/>
      <c r="RS166" s="200"/>
      <c r="RT166" s="200"/>
      <c r="RU166" s="200"/>
      <c r="RV166" s="200"/>
      <c r="RW166" s="200"/>
      <c r="RX166" s="200"/>
      <c r="RY166" s="200"/>
      <c r="RZ166" s="200"/>
      <c r="SA166" s="200"/>
      <c r="SB166" s="200"/>
      <c r="SC166" s="200"/>
      <c r="SD166" s="200"/>
      <c r="SE166" s="200"/>
      <c r="SF166" s="200"/>
      <c r="SG166" s="200"/>
      <c r="SH166" s="200"/>
      <c r="SI166" s="200"/>
      <c r="SJ166" s="200"/>
      <c r="SK166" s="200"/>
      <c r="SL166" s="200"/>
      <c r="SM166" s="200"/>
      <c r="SN166" s="200"/>
      <c r="SO166" s="200"/>
      <c r="SP166" s="200"/>
      <c r="SQ166" s="200"/>
      <c r="SR166" s="200"/>
      <c r="SS166" s="200"/>
      <c r="ST166" s="200"/>
      <c r="SU166" s="200"/>
      <c r="SV166" s="200"/>
      <c r="SW166" s="200"/>
      <c r="SX166" s="200"/>
      <c r="SY166" s="200"/>
      <c r="SZ166" s="200"/>
      <c r="TA166" s="200"/>
      <c r="TB166" s="200"/>
      <c r="TC166" s="200"/>
      <c r="TD166" s="200"/>
      <c r="TE166" s="200"/>
      <c r="TF166" s="200"/>
      <c r="TG166" s="200"/>
      <c r="TH166" s="200"/>
      <c r="TI166" s="200"/>
      <c r="TJ166" s="200"/>
      <c r="TK166" s="200"/>
      <c r="TL166" s="200"/>
      <c r="TM166" s="200"/>
      <c r="TN166" s="200"/>
      <c r="TO166" s="200"/>
      <c r="TP166" s="200"/>
      <c r="TQ166" s="200"/>
      <c r="TR166" s="200"/>
      <c r="TS166" s="200"/>
      <c r="TT166" s="200"/>
      <c r="TU166" s="200"/>
      <c r="TV166" s="200"/>
      <c r="TW166" s="200"/>
      <c r="TX166" s="200"/>
      <c r="TY166" s="200"/>
      <c r="TZ166" s="200"/>
      <c r="UA166" s="200"/>
      <c r="UB166" s="200"/>
      <c r="UC166" s="200"/>
      <c r="UD166" s="200"/>
      <c r="UE166" s="200"/>
      <c r="UF166" s="200"/>
      <c r="UG166" s="200"/>
      <c r="UH166" s="200"/>
      <c r="UI166" s="200"/>
      <c r="UJ166" s="200"/>
      <c r="UK166" s="200"/>
      <c r="UL166" s="200"/>
      <c r="UM166" s="200"/>
      <c r="UN166" s="200"/>
      <c r="UO166" s="200"/>
      <c r="UP166" s="200"/>
      <c r="UQ166" s="200"/>
      <c r="UR166" s="200"/>
      <c r="US166" s="200"/>
      <c r="UT166" s="200"/>
      <c r="UU166" s="200"/>
      <c r="UV166" s="200"/>
      <c r="UW166" s="200"/>
      <c r="UX166" s="200"/>
      <c r="UY166" s="200"/>
      <c r="UZ166" s="200"/>
      <c r="VA166" s="200"/>
      <c r="VB166" s="200"/>
      <c r="VC166" s="200"/>
      <c r="VD166" s="200"/>
      <c r="VE166" s="200"/>
      <c r="VF166" s="200"/>
      <c r="VG166" s="200"/>
      <c r="VH166" s="200"/>
      <c r="VI166" s="200"/>
      <c r="VJ166" s="200"/>
      <c r="VK166" s="200"/>
      <c r="VL166" s="200"/>
      <c r="VM166" s="200"/>
      <c r="VN166" s="200"/>
      <c r="VO166" s="200"/>
      <c r="VP166" s="200"/>
      <c r="VQ166" s="200"/>
      <c r="VR166" s="200"/>
      <c r="VS166" s="200"/>
      <c r="VT166" s="200"/>
      <c r="VU166" s="200"/>
      <c r="VV166" s="200"/>
      <c r="VW166" s="200"/>
      <c r="VX166" s="200"/>
      <c r="VY166" s="200"/>
      <c r="VZ166" s="200"/>
      <c r="WA166" s="200"/>
      <c r="WB166" s="200"/>
      <c r="WC166" s="200"/>
      <c r="WD166" s="200"/>
      <c r="WE166" s="200"/>
      <c r="WF166" s="200"/>
      <c r="WG166" s="200"/>
      <c r="WH166" s="200"/>
      <c r="WI166" s="200"/>
      <c r="WJ166" s="200"/>
      <c r="WK166" s="200"/>
      <c r="WL166" s="200"/>
      <c r="WM166" s="200"/>
      <c r="WN166" s="200"/>
      <c r="WO166" s="200"/>
      <c r="WP166" s="200"/>
      <c r="WQ166" s="200"/>
      <c r="WR166" s="200"/>
      <c r="WS166" s="200"/>
      <c r="WT166" s="200"/>
      <c r="WU166" s="200"/>
      <c r="WV166" s="200"/>
      <c r="WW166" s="200"/>
      <c r="WX166" s="200"/>
      <c r="WY166" s="200"/>
      <c r="WZ166" s="200"/>
      <c r="XA166" s="200"/>
      <c r="XB166" s="200"/>
      <c r="XC166" s="200"/>
      <c r="XD166" s="200"/>
      <c r="XE166" s="200"/>
      <c r="XF166" s="200"/>
      <c r="XG166" s="200"/>
      <c r="XH166" s="200"/>
      <c r="XI166" s="200"/>
      <c r="XJ166" s="200"/>
      <c r="XK166" s="200"/>
      <c r="XL166" s="200"/>
      <c r="XM166" s="200"/>
      <c r="XN166" s="200"/>
      <c r="XO166" s="200"/>
      <c r="XP166" s="200"/>
      <c r="XQ166" s="200"/>
      <c r="XR166" s="200"/>
      <c r="XS166" s="200"/>
      <c r="XT166" s="200"/>
      <c r="XU166" s="200"/>
      <c r="XV166" s="200"/>
      <c r="XW166" s="200"/>
      <c r="XX166" s="200"/>
      <c r="XY166" s="200"/>
      <c r="XZ166" s="200"/>
      <c r="YA166" s="200"/>
      <c r="YB166" s="200"/>
      <c r="YC166" s="200"/>
      <c r="YD166" s="200"/>
      <c r="YE166" s="200"/>
      <c r="YF166" s="200"/>
      <c r="YG166" s="200"/>
      <c r="YH166" s="200"/>
      <c r="YI166" s="200"/>
      <c r="YJ166" s="200"/>
      <c r="YK166" s="200"/>
      <c r="YL166" s="200"/>
      <c r="YM166" s="200"/>
      <c r="YN166" s="200"/>
      <c r="YO166" s="200"/>
      <c r="YP166" s="200"/>
      <c r="YQ166" s="200"/>
      <c r="YR166" s="200"/>
      <c r="YS166" s="200"/>
      <c r="YT166" s="200"/>
      <c r="YU166" s="200"/>
      <c r="YV166" s="200"/>
      <c r="YW166" s="200"/>
      <c r="YX166" s="200"/>
      <c r="YY166" s="200"/>
      <c r="YZ166" s="200"/>
      <c r="ZA166" s="200"/>
      <c r="ZB166" s="200"/>
      <c r="ZC166" s="200"/>
      <c r="ZD166" s="200"/>
      <c r="ZE166" s="200"/>
      <c r="ZF166" s="200"/>
      <c r="ZG166" s="200"/>
      <c r="ZH166" s="200"/>
      <c r="ZI166" s="200"/>
      <c r="ZJ166" s="200"/>
      <c r="ZK166" s="200"/>
      <c r="ZL166" s="200"/>
      <c r="ZM166" s="200"/>
      <c r="ZN166" s="200"/>
      <c r="ZO166" s="200"/>
      <c r="ZP166" s="200"/>
      <c r="ZQ166" s="200"/>
      <c r="ZR166" s="200"/>
      <c r="ZS166" s="200"/>
      <c r="ZT166" s="200"/>
      <c r="ZU166" s="200"/>
      <c r="ZV166" s="200"/>
      <c r="ZW166" s="200"/>
      <c r="ZX166" s="200"/>
      <c r="ZY166" s="200"/>
      <c r="ZZ166" s="200"/>
      <c r="AAA166" s="200"/>
      <c r="AAB166" s="200"/>
      <c r="AAC166" s="200"/>
      <c r="AAD166" s="200"/>
      <c r="AAE166" s="200"/>
      <c r="AAF166" s="200"/>
      <c r="AAG166" s="200"/>
      <c r="AAH166" s="200"/>
      <c r="AAI166" s="200"/>
      <c r="AAJ166" s="200"/>
      <c r="AAK166" s="200"/>
      <c r="AAL166" s="200"/>
      <c r="AAM166" s="200"/>
      <c r="AAN166" s="200"/>
      <c r="AAO166" s="200"/>
      <c r="AAP166" s="200"/>
      <c r="AAQ166" s="200"/>
      <c r="AAR166" s="200"/>
      <c r="AAS166" s="200"/>
      <c r="AAT166" s="200"/>
      <c r="AAU166" s="200"/>
      <c r="AAV166" s="200"/>
      <c r="AAW166" s="200"/>
      <c r="AAX166" s="200"/>
      <c r="AAY166" s="200"/>
      <c r="AAZ166" s="200"/>
      <c r="ABA166" s="200"/>
      <c r="ABB166" s="200"/>
      <c r="ABC166" s="200"/>
      <c r="ABD166" s="200"/>
      <c r="ABE166" s="200"/>
      <c r="ABF166" s="200"/>
      <c r="ABG166" s="200"/>
      <c r="ABH166" s="200"/>
      <c r="ABI166" s="200"/>
      <c r="ABJ166" s="200"/>
      <c r="ABK166" s="200"/>
      <c r="ABL166" s="200"/>
      <c r="ABM166" s="200"/>
      <c r="ABN166" s="200"/>
      <c r="ABO166" s="200"/>
      <c r="ABP166" s="200"/>
      <c r="ABQ166" s="200"/>
      <c r="ABR166" s="200"/>
      <c r="ABS166" s="200"/>
      <c r="ABT166" s="200"/>
      <c r="ABU166" s="200"/>
      <c r="ABV166" s="200"/>
      <c r="ABW166" s="200"/>
      <c r="ABX166" s="200"/>
      <c r="ABY166" s="200"/>
      <c r="ABZ166" s="200"/>
      <c r="ACA166" s="200"/>
      <c r="ACB166" s="200"/>
      <c r="ACC166" s="200"/>
      <c r="ACD166" s="200"/>
      <c r="ACE166" s="200"/>
      <c r="ACF166" s="200"/>
      <c r="ACG166" s="200"/>
      <c r="ACH166" s="200"/>
      <c r="ACI166" s="200"/>
      <c r="ACJ166" s="200"/>
      <c r="ACK166" s="200"/>
      <c r="ACL166" s="200"/>
      <c r="ACM166" s="200"/>
      <c r="ACN166" s="200"/>
      <c r="ACO166" s="200"/>
      <c r="ACP166" s="200"/>
      <c r="ACQ166" s="200"/>
      <c r="ACR166" s="200"/>
      <c r="ACS166" s="200"/>
      <c r="ACT166" s="200"/>
      <c r="ACU166" s="200"/>
      <c r="ACV166" s="200"/>
      <c r="ACW166" s="200"/>
      <c r="ACX166" s="200"/>
      <c r="ACY166" s="200"/>
      <c r="ACZ166" s="200"/>
      <c r="ADA166" s="200"/>
      <c r="ADB166" s="200"/>
      <c r="ADC166" s="200"/>
      <c r="ADD166" s="200"/>
      <c r="ADE166" s="200"/>
      <c r="ADF166" s="200"/>
      <c r="ADG166" s="200"/>
      <c r="ADH166" s="200"/>
      <c r="ADI166" s="200"/>
      <c r="ADJ166" s="200"/>
      <c r="ADK166" s="200"/>
      <c r="ADL166" s="200"/>
      <c r="ADM166" s="200"/>
      <c r="ADN166" s="200"/>
      <c r="ADO166" s="200"/>
      <c r="ADP166" s="200"/>
      <c r="ADQ166" s="200"/>
      <c r="ADR166" s="200"/>
      <c r="ADS166" s="200"/>
      <c r="ADT166" s="200"/>
      <c r="ADU166" s="200"/>
      <c r="ADV166" s="200"/>
      <c r="ADW166" s="200"/>
      <c r="ADX166" s="200"/>
      <c r="ADY166" s="200"/>
      <c r="ADZ166" s="200"/>
      <c r="AEA166" s="200"/>
      <c r="AEB166" s="200"/>
      <c r="AEC166" s="200"/>
      <c r="AED166" s="200"/>
      <c r="AEE166" s="200"/>
      <c r="AEF166" s="200"/>
      <c r="AEG166" s="200"/>
      <c r="AEH166" s="200"/>
      <c r="AEI166" s="200"/>
      <c r="AEJ166" s="200"/>
      <c r="AEK166" s="200"/>
      <c r="AEL166" s="200"/>
      <c r="AEM166" s="200"/>
      <c r="AEN166" s="200"/>
      <c r="AEO166" s="200"/>
      <c r="AEP166" s="200"/>
      <c r="AEQ166" s="200"/>
      <c r="AER166" s="200"/>
      <c r="AES166" s="200"/>
      <c r="AET166" s="200"/>
      <c r="AEU166" s="200"/>
      <c r="AEV166" s="200"/>
      <c r="AEW166" s="200"/>
      <c r="AEX166" s="200"/>
      <c r="AEY166" s="200"/>
      <c r="AEZ166" s="200"/>
      <c r="AFA166" s="200"/>
      <c r="AFB166" s="200"/>
      <c r="AFC166" s="200"/>
      <c r="AFD166" s="200"/>
      <c r="AFE166" s="200"/>
      <c r="AFF166" s="200"/>
      <c r="AFG166" s="200"/>
      <c r="AFH166" s="200"/>
      <c r="AFI166" s="200"/>
      <c r="AFJ166" s="200"/>
      <c r="AFK166" s="200"/>
      <c r="AFL166" s="200"/>
      <c r="AFM166" s="200"/>
      <c r="AFN166" s="200"/>
      <c r="AFO166" s="200"/>
      <c r="AFP166" s="200"/>
      <c r="AFQ166" s="200"/>
      <c r="AFR166" s="200"/>
      <c r="AFS166" s="200"/>
      <c r="AFT166" s="200"/>
      <c r="AFU166" s="200"/>
      <c r="AFV166" s="200"/>
      <c r="AFW166" s="200"/>
      <c r="AFX166" s="200"/>
      <c r="AFY166" s="200"/>
      <c r="AFZ166" s="200"/>
      <c r="AGA166" s="200"/>
      <c r="AGB166" s="200"/>
      <c r="AGC166" s="200"/>
      <c r="AGD166" s="200"/>
      <c r="AGE166" s="200"/>
      <c r="AGF166" s="200"/>
      <c r="AGG166" s="200"/>
      <c r="AGH166" s="200"/>
      <c r="AGI166" s="200"/>
      <c r="AGJ166" s="200"/>
      <c r="AGK166" s="200"/>
      <c r="AGL166" s="200"/>
      <c r="AGM166" s="200"/>
      <c r="AGN166" s="200"/>
      <c r="AGO166" s="200"/>
      <c r="AGP166" s="200"/>
      <c r="AGQ166" s="200"/>
      <c r="AGR166" s="200"/>
      <c r="AGS166" s="200"/>
      <c r="AGT166" s="200"/>
      <c r="AGU166" s="200"/>
      <c r="AGV166" s="200"/>
      <c r="AGW166" s="200"/>
      <c r="AGX166" s="200"/>
      <c r="AGY166" s="200"/>
      <c r="AGZ166" s="200"/>
      <c r="AHA166" s="200"/>
      <c r="AHB166" s="200"/>
      <c r="AHC166" s="200"/>
      <c r="AHD166" s="200"/>
      <c r="AHE166" s="200"/>
      <c r="AHF166" s="200"/>
      <c r="AHG166" s="200"/>
      <c r="AHH166" s="200"/>
      <c r="AHI166" s="200"/>
      <c r="AHJ166" s="200"/>
      <c r="AHK166" s="200"/>
      <c r="AHL166" s="200"/>
      <c r="AHM166" s="200"/>
      <c r="AHN166" s="200"/>
      <c r="AHO166" s="200"/>
      <c r="AHP166" s="200"/>
      <c r="AHQ166" s="200"/>
      <c r="AHR166" s="200"/>
      <c r="AHS166" s="200"/>
      <c r="AHT166" s="200"/>
      <c r="AHU166" s="200"/>
      <c r="AHV166" s="200"/>
      <c r="AHW166" s="200"/>
      <c r="AHX166" s="200"/>
      <c r="AHY166" s="200"/>
      <c r="AHZ166" s="200"/>
      <c r="AIA166" s="200"/>
      <c r="AIB166" s="200"/>
      <c r="AIC166" s="200"/>
      <c r="AID166" s="200"/>
      <c r="AIE166" s="200"/>
      <c r="AIF166" s="200"/>
      <c r="AIG166" s="200"/>
      <c r="AIH166" s="200"/>
      <c r="AII166" s="200"/>
      <c r="AIJ166" s="200"/>
      <c r="AIK166" s="200"/>
      <c r="AIL166" s="200"/>
      <c r="AIM166" s="200"/>
      <c r="AIN166" s="200"/>
      <c r="AIO166" s="200"/>
      <c r="AIP166" s="200"/>
      <c r="AIQ166" s="200"/>
      <c r="AIR166" s="200"/>
      <c r="AIS166" s="200"/>
      <c r="AIT166" s="200"/>
      <c r="AIU166" s="200"/>
      <c r="AIV166" s="200"/>
      <c r="AIW166" s="200"/>
      <c r="AIX166" s="200"/>
      <c r="AIY166" s="200"/>
      <c r="AIZ166" s="200"/>
      <c r="AJA166" s="200"/>
      <c r="AJB166" s="200"/>
      <c r="AJC166" s="200"/>
      <c r="AJD166" s="200"/>
      <c r="AJE166" s="200"/>
      <c r="AJF166" s="200"/>
      <c r="AJG166" s="200"/>
      <c r="AJH166" s="200"/>
      <c r="AJI166" s="200"/>
      <c r="AJJ166" s="200"/>
      <c r="AJK166" s="200"/>
      <c r="AJL166" s="200"/>
      <c r="AJM166" s="200"/>
      <c r="AJN166" s="200"/>
      <c r="AJO166" s="200"/>
      <c r="AJP166" s="200"/>
      <c r="AJQ166" s="200"/>
      <c r="AJR166" s="200"/>
      <c r="AJS166" s="200"/>
      <c r="AJT166" s="200"/>
      <c r="AJU166" s="200"/>
      <c r="AJV166" s="200"/>
      <c r="AJW166" s="200"/>
      <c r="AJX166" s="200"/>
      <c r="AJY166" s="200"/>
      <c r="AJZ166" s="200"/>
      <c r="AKA166" s="200"/>
      <c r="AKB166" s="200"/>
    </row>
    <row r="167" spans="1:964" s="155" customFormat="1" ht="13.5">
      <c r="A167" s="361"/>
      <c r="B167" s="67" t="s">
        <v>317</v>
      </c>
      <c r="C167" s="243">
        <v>2389447</v>
      </c>
      <c r="D167" s="320">
        <f t="shared" si="50"/>
        <v>0.14543102142403797</v>
      </c>
      <c r="E167" s="142"/>
      <c r="F167" s="316">
        <v>42747</v>
      </c>
      <c r="G167" s="320">
        <f t="shared" si="51"/>
        <v>0.14113721302722904</v>
      </c>
      <c r="H167" s="133">
        <v>35791</v>
      </c>
      <c r="I167" s="320">
        <f t="shared" si="46"/>
        <v>3.8323179576443378E-2</v>
      </c>
      <c r="J167" s="423">
        <v>66494</v>
      </c>
      <c r="K167" s="461">
        <f>(J167-J155)/J155</f>
        <v>-8.2081722805080068E-2</v>
      </c>
      <c r="L167" s="133">
        <v>14258</v>
      </c>
      <c r="M167" s="320">
        <f t="shared" ref="M167:M168" si="52">L167/L155-1</f>
        <v>0.20178691840863117</v>
      </c>
      <c r="N167" s="392"/>
      <c r="O167" s="434"/>
      <c r="P167" s="133">
        <v>5781</v>
      </c>
      <c r="Q167" s="320">
        <f>P167/P155-1</f>
        <v>0.10093315558941152</v>
      </c>
      <c r="R167" s="133"/>
      <c r="S167" s="320"/>
      <c r="T167" s="392">
        <v>5015</v>
      </c>
      <c r="U167" s="434">
        <f>T167/T155-1</f>
        <v>-0.17298812664907648</v>
      </c>
      <c r="V167" s="134">
        <v>353</v>
      </c>
      <c r="W167" s="320">
        <f t="shared" ref="W167:W168" si="53">V167/V155-1</f>
        <v>0.23859649122807025</v>
      </c>
      <c r="X167" s="134">
        <v>303</v>
      </c>
      <c r="Y167" s="320">
        <f>X167/X155-1</f>
        <v>-0.3441558441558441</v>
      </c>
      <c r="Z167" s="133"/>
      <c r="AA167" s="320"/>
      <c r="AB167" s="133">
        <v>32</v>
      </c>
      <c r="AC167" s="47">
        <f t="shared" si="45"/>
        <v>-0.27272727272727271</v>
      </c>
      <c r="AD167" s="133"/>
      <c r="AE167" s="320"/>
      <c r="AF167" s="133"/>
      <c r="AG167" s="320"/>
      <c r="AH167" s="208"/>
      <c r="AI167" s="208"/>
      <c r="AJ167" s="208"/>
      <c r="AK167" s="208"/>
      <c r="AL167" s="208"/>
      <c r="AM167" s="203"/>
      <c r="AN167" s="204"/>
      <c r="AO167" s="203"/>
      <c r="AP167" s="200"/>
      <c r="AQ167" s="200"/>
      <c r="AR167" s="200"/>
      <c r="AS167" s="200"/>
      <c r="AT167" s="200"/>
      <c r="AU167" s="200"/>
      <c r="AV167" s="200"/>
      <c r="AW167" s="200"/>
      <c r="AX167" s="200"/>
      <c r="AY167" s="200"/>
      <c r="AZ167" s="200"/>
      <c r="BA167" s="200"/>
      <c r="BB167" s="200"/>
      <c r="BC167" s="200"/>
      <c r="BD167" s="200"/>
      <c r="BE167" s="200"/>
      <c r="BF167" s="200"/>
      <c r="BG167" s="200"/>
      <c r="BH167" s="200"/>
      <c r="BI167" s="200"/>
      <c r="BJ167" s="200"/>
      <c r="BK167" s="200"/>
      <c r="BL167" s="200"/>
      <c r="BM167" s="200"/>
      <c r="BN167" s="200"/>
      <c r="BO167" s="201"/>
      <c r="BP167" s="200"/>
      <c r="BQ167" s="200"/>
      <c r="BR167" s="200"/>
      <c r="BS167" s="200"/>
      <c r="BT167" s="200"/>
      <c r="BU167" s="200"/>
      <c r="BV167" s="200"/>
      <c r="BW167" s="200"/>
      <c r="BX167" s="200"/>
      <c r="BY167" s="200"/>
      <c r="BZ167" s="200"/>
      <c r="CA167" s="200"/>
      <c r="CB167" s="200"/>
      <c r="CC167" s="200"/>
      <c r="CD167" s="200"/>
      <c r="CE167" s="200"/>
      <c r="CF167" s="200"/>
      <c r="CG167" s="200"/>
      <c r="CH167" s="200"/>
      <c r="CI167" s="200"/>
      <c r="CJ167" s="200"/>
      <c r="CK167" s="200"/>
      <c r="CL167" s="200"/>
      <c r="CM167" s="200"/>
      <c r="CN167" s="200"/>
      <c r="CO167" s="200"/>
      <c r="CP167" s="200"/>
      <c r="CQ167" s="200"/>
      <c r="CR167" s="200"/>
      <c r="CS167" s="200"/>
      <c r="CT167" s="200"/>
      <c r="CU167" s="200"/>
      <c r="CV167" s="200"/>
      <c r="CW167" s="200"/>
      <c r="CX167" s="200"/>
      <c r="CY167" s="200"/>
      <c r="CZ167" s="200"/>
      <c r="DA167" s="200"/>
      <c r="DB167" s="200"/>
      <c r="DC167" s="200"/>
      <c r="DD167" s="200"/>
      <c r="DE167" s="200"/>
      <c r="DF167" s="200"/>
      <c r="DG167" s="200"/>
      <c r="DH167" s="200"/>
      <c r="DI167" s="200"/>
      <c r="DJ167" s="200"/>
      <c r="DK167" s="200"/>
      <c r="DL167" s="200"/>
      <c r="DM167" s="200"/>
      <c r="DN167" s="200"/>
      <c r="DO167" s="200"/>
      <c r="DP167" s="200"/>
      <c r="DQ167" s="200"/>
      <c r="DR167" s="200"/>
      <c r="DS167" s="200"/>
      <c r="DT167" s="200"/>
      <c r="DU167" s="200"/>
      <c r="DV167" s="200"/>
      <c r="DW167" s="200"/>
      <c r="DX167" s="200"/>
      <c r="DY167" s="200"/>
      <c r="DZ167" s="200"/>
      <c r="EA167" s="200"/>
      <c r="EB167" s="200"/>
      <c r="EC167" s="200"/>
      <c r="ED167" s="200"/>
      <c r="EE167" s="200"/>
      <c r="EF167" s="200"/>
      <c r="EG167" s="200"/>
      <c r="EH167" s="200"/>
      <c r="EI167" s="200"/>
      <c r="EJ167" s="200"/>
      <c r="EK167" s="200"/>
      <c r="EL167" s="200"/>
      <c r="EM167" s="200"/>
      <c r="EN167" s="200"/>
      <c r="EO167" s="200"/>
      <c r="EP167" s="200"/>
      <c r="EQ167" s="200"/>
      <c r="ER167" s="200"/>
      <c r="ES167" s="200"/>
      <c r="ET167" s="200"/>
      <c r="EU167" s="200"/>
      <c r="EV167" s="200"/>
      <c r="EW167" s="200"/>
      <c r="EX167" s="200"/>
      <c r="EY167" s="200"/>
      <c r="EZ167" s="200"/>
      <c r="FA167" s="200"/>
      <c r="FB167" s="200"/>
      <c r="FC167" s="200"/>
      <c r="FD167" s="200"/>
      <c r="FE167" s="200"/>
      <c r="FF167" s="200"/>
      <c r="FG167" s="200"/>
      <c r="FH167" s="200"/>
      <c r="FI167" s="200"/>
      <c r="FJ167" s="200"/>
      <c r="FK167" s="200"/>
      <c r="FL167" s="200"/>
      <c r="FM167" s="200"/>
      <c r="FN167" s="200"/>
      <c r="FO167" s="200"/>
      <c r="FP167" s="200"/>
      <c r="FQ167" s="200"/>
      <c r="FR167" s="200"/>
      <c r="FS167" s="200"/>
      <c r="FT167" s="200"/>
      <c r="FU167" s="200"/>
      <c r="FV167" s="200"/>
      <c r="FW167" s="200"/>
      <c r="FX167" s="200"/>
      <c r="FY167" s="200"/>
      <c r="FZ167" s="200"/>
      <c r="GA167" s="200"/>
      <c r="GB167" s="200"/>
      <c r="GC167" s="200"/>
      <c r="GD167" s="200"/>
      <c r="GE167" s="200"/>
      <c r="GF167" s="200"/>
      <c r="GG167" s="200"/>
      <c r="GH167" s="200"/>
      <c r="GI167" s="200"/>
      <c r="GJ167" s="200"/>
      <c r="GK167" s="200"/>
      <c r="GL167" s="200"/>
      <c r="GM167" s="200"/>
      <c r="GN167" s="200"/>
      <c r="GO167" s="200"/>
      <c r="GP167" s="200"/>
      <c r="GQ167" s="200"/>
      <c r="GR167" s="200"/>
      <c r="GS167" s="200"/>
      <c r="GT167" s="200"/>
      <c r="GU167" s="200"/>
      <c r="GV167" s="200"/>
      <c r="GW167" s="200"/>
      <c r="GX167" s="200"/>
      <c r="GY167" s="200"/>
      <c r="GZ167" s="200"/>
      <c r="HA167" s="200"/>
      <c r="HB167" s="200"/>
      <c r="HC167" s="200"/>
      <c r="HD167" s="200"/>
      <c r="HE167" s="200"/>
      <c r="HF167" s="200"/>
      <c r="HG167" s="200"/>
      <c r="HH167" s="200"/>
      <c r="HI167" s="200"/>
      <c r="HJ167" s="200"/>
      <c r="HK167" s="200"/>
      <c r="HL167" s="200"/>
      <c r="HM167" s="200"/>
      <c r="HN167" s="200"/>
      <c r="HO167" s="200"/>
      <c r="HP167" s="200"/>
      <c r="HQ167" s="200"/>
      <c r="HR167" s="200"/>
      <c r="HS167" s="200"/>
      <c r="HT167" s="200"/>
      <c r="HU167" s="200"/>
      <c r="HV167" s="200"/>
      <c r="HW167" s="200"/>
      <c r="HX167" s="200"/>
      <c r="HY167" s="200"/>
      <c r="HZ167" s="200"/>
      <c r="IA167" s="200"/>
      <c r="IB167" s="200"/>
      <c r="IC167" s="200"/>
      <c r="ID167" s="200"/>
      <c r="IE167" s="200"/>
      <c r="IF167" s="200"/>
      <c r="IG167" s="200"/>
      <c r="IH167" s="200"/>
      <c r="II167" s="200"/>
      <c r="IJ167" s="200"/>
      <c r="IK167" s="200"/>
      <c r="IL167" s="200"/>
      <c r="IM167" s="200"/>
      <c r="IN167" s="200"/>
      <c r="IO167" s="200"/>
      <c r="IP167" s="200"/>
      <c r="IQ167" s="200"/>
      <c r="IR167" s="200"/>
      <c r="IS167" s="200"/>
      <c r="IT167" s="200"/>
      <c r="IU167" s="200"/>
      <c r="IV167" s="200"/>
      <c r="IW167" s="200"/>
      <c r="IX167" s="200"/>
      <c r="IY167" s="200"/>
      <c r="IZ167" s="200"/>
      <c r="JA167" s="200"/>
      <c r="JB167" s="200"/>
      <c r="JC167" s="200"/>
      <c r="JD167" s="200"/>
      <c r="JE167" s="200"/>
      <c r="JF167" s="200"/>
      <c r="JG167" s="200"/>
      <c r="JH167" s="200"/>
      <c r="JI167" s="200"/>
      <c r="JJ167" s="200"/>
      <c r="JK167" s="200"/>
      <c r="JL167" s="200"/>
      <c r="JM167" s="200"/>
      <c r="JN167" s="200"/>
      <c r="JO167" s="200"/>
      <c r="JP167" s="200"/>
      <c r="JQ167" s="200"/>
      <c r="JR167" s="200"/>
      <c r="JS167" s="200"/>
      <c r="JT167" s="200"/>
      <c r="JU167" s="200"/>
      <c r="JV167" s="200"/>
      <c r="JW167" s="200"/>
      <c r="JX167" s="200"/>
      <c r="JY167" s="200"/>
      <c r="JZ167" s="200"/>
      <c r="KA167" s="200"/>
      <c r="KB167" s="200"/>
      <c r="KC167" s="200"/>
      <c r="KD167" s="200"/>
      <c r="KE167" s="200"/>
      <c r="KF167" s="200"/>
      <c r="KG167" s="200"/>
      <c r="KH167" s="200"/>
      <c r="KI167" s="200"/>
      <c r="KJ167" s="200"/>
      <c r="KK167" s="200"/>
      <c r="KL167" s="200"/>
      <c r="KM167" s="200"/>
      <c r="KN167" s="200"/>
      <c r="KO167" s="200"/>
      <c r="KP167" s="200"/>
      <c r="KQ167" s="200"/>
      <c r="KR167" s="200"/>
      <c r="KS167" s="200"/>
      <c r="KT167" s="200"/>
      <c r="KU167" s="200"/>
      <c r="KV167" s="200"/>
      <c r="KW167" s="200"/>
      <c r="KX167" s="200"/>
      <c r="KY167" s="200"/>
      <c r="KZ167" s="200"/>
      <c r="LA167" s="200"/>
      <c r="LB167" s="200"/>
      <c r="LC167" s="200"/>
      <c r="LD167" s="200"/>
      <c r="LE167" s="200"/>
      <c r="LF167" s="200"/>
      <c r="LG167" s="200"/>
      <c r="LH167" s="200"/>
      <c r="LI167" s="200"/>
      <c r="LJ167" s="200"/>
      <c r="LK167" s="200"/>
      <c r="LL167" s="200"/>
      <c r="LM167" s="200"/>
      <c r="LN167" s="200"/>
      <c r="LO167" s="200"/>
      <c r="LP167" s="200"/>
      <c r="LQ167" s="200"/>
      <c r="LR167" s="200"/>
      <c r="LS167" s="200"/>
      <c r="LT167" s="200"/>
      <c r="LU167" s="200"/>
      <c r="LV167" s="200"/>
      <c r="LW167" s="200"/>
      <c r="LX167" s="200"/>
      <c r="LY167" s="200"/>
      <c r="LZ167" s="200"/>
      <c r="MA167" s="200"/>
      <c r="MB167" s="200"/>
      <c r="MC167" s="200"/>
      <c r="MD167" s="200"/>
      <c r="ME167" s="200"/>
      <c r="MF167" s="200"/>
      <c r="MG167" s="200"/>
      <c r="MH167" s="200"/>
      <c r="MI167" s="200"/>
      <c r="MJ167" s="200"/>
      <c r="MK167" s="200"/>
      <c r="ML167" s="200"/>
      <c r="MM167" s="200"/>
      <c r="MN167" s="200"/>
      <c r="MO167" s="200"/>
      <c r="MP167" s="200"/>
      <c r="MQ167" s="200"/>
      <c r="MR167" s="200"/>
      <c r="MS167" s="200"/>
      <c r="MT167" s="200"/>
      <c r="MU167" s="200"/>
      <c r="MV167" s="200"/>
      <c r="MW167" s="200"/>
      <c r="MX167" s="200"/>
      <c r="MY167" s="200"/>
      <c r="MZ167" s="200"/>
      <c r="NA167" s="200"/>
      <c r="NB167" s="200"/>
      <c r="NC167" s="200"/>
      <c r="ND167" s="200"/>
      <c r="NE167" s="200"/>
      <c r="NF167" s="200"/>
      <c r="NG167" s="200"/>
      <c r="NH167" s="200"/>
      <c r="NI167" s="200"/>
      <c r="NJ167" s="200"/>
      <c r="NK167" s="200"/>
      <c r="NL167" s="200"/>
      <c r="NM167" s="200"/>
      <c r="NN167" s="200"/>
      <c r="NO167" s="200"/>
      <c r="NP167" s="200"/>
      <c r="NQ167" s="200"/>
      <c r="NR167" s="200"/>
      <c r="NS167" s="200"/>
      <c r="NT167" s="200"/>
      <c r="NU167" s="200"/>
      <c r="NV167" s="200"/>
      <c r="NW167" s="200"/>
      <c r="NX167" s="200"/>
      <c r="NY167" s="200"/>
      <c r="NZ167" s="200"/>
      <c r="OA167" s="200"/>
      <c r="OB167" s="200"/>
      <c r="OC167" s="200"/>
      <c r="OD167" s="200"/>
      <c r="OE167" s="200"/>
      <c r="OF167" s="200"/>
      <c r="OG167" s="200"/>
      <c r="OH167" s="200"/>
      <c r="OI167" s="200"/>
      <c r="OJ167" s="200"/>
      <c r="OK167" s="200"/>
      <c r="OL167" s="200"/>
      <c r="OM167" s="200"/>
      <c r="ON167" s="200"/>
      <c r="OO167" s="200"/>
      <c r="OP167" s="200"/>
      <c r="OQ167" s="200"/>
      <c r="OR167" s="200"/>
      <c r="OS167" s="200"/>
      <c r="OT167" s="200"/>
      <c r="OU167" s="200"/>
      <c r="OV167" s="200"/>
      <c r="OW167" s="200"/>
      <c r="OX167" s="200"/>
      <c r="OY167" s="200"/>
      <c r="OZ167" s="200"/>
      <c r="PA167" s="200"/>
      <c r="PB167" s="200"/>
      <c r="PC167" s="200"/>
      <c r="PD167" s="200"/>
      <c r="PE167" s="200"/>
      <c r="PF167" s="200"/>
      <c r="PG167" s="200"/>
      <c r="PH167" s="200"/>
      <c r="PI167" s="200"/>
      <c r="PJ167" s="200"/>
      <c r="PK167" s="200"/>
      <c r="PL167" s="200"/>
      <c r="PM167" s="200"/>
      <c r="PN167" s="200"/>
      <c r="PO167" s="200"/>
      <c r="PP167" s="200"/>
      <c r="PQ167" s="200"/>
      <c r="PR167" s="200"/>
      <c r="PS167" s="200"/>
      <c r="PT167" s="200"/>
      <c r="PU167" s="200"/>
      <c r="PV167" s="200"/>
      <c r="PW167" s="200"/>
      <c r="PX167" s="200"/>
      <c r="PY167" s="200"/>
      <c r="PZ167" s="200"/>
      <c r="QA167" s="200"/>
      <c r="QB167" s="200"/>
      <c r="QC167" s="200"/>
      <c r="QD167" s="200"/>
      <c r="QE167" s="200"/>
      <c r="QF167" s="200"/>
      <c r="QG167" s="200"/>
      <c r="QH167" s="200"/>
      <c r="QI167" s="200"/>
      <c r="QJ167" s="200"/>
      <c r="QK167" s="200"/>
      <c r="QL167" s="200"/>
      <c r="QM167" s="200"/>
      <c r="QN167" s="200"/>
      <c r="QO167" s="200"/>
      <c r="QP167" s="200"/>
      <c r="QQ167" s="200"/>
      <c r="QR167" s="200"/>
      <c r="QS167" s="200"/>
      <c r="QT167" s="200"/>
      <c r="QU167" s="200"/>
      <c r="QV167" s="200"/>
      <c r="QW167" s="200"/>
      <c r="QX167" s="200"/>
      <c r="QY167" s="200"/>
      <c r="QZ167" s="200"/>
      <c r="RA167" s="200"/>
      <c r="RB167" s="200"/>
      <c r="RC167" s="200"/>
      <c r="RD167" s="200"/>
      <c r="RE167" s="200"/>
      <c r="RF167" s="200"/>
      <c r="RG167" s="200"/>
      <c r="RH167" s="200"/>
      <c r="RI167" s="200"/>
      <c r="RJ167" s="200"/>
      <c r="RK167" s="200"/>
      <c r="RL167" s="200"/>
      <c r="RM167" s="200"/>
      <c r="RN167" s="200"/>
      <c r="RO167" s="200"/>
      <c r="RP167" s="200"/>
      <c r="RQ167" s="200"/>
      <c r="RR167" s="200"/>
      <c r="RS167" s="200"/>
      <c r="RT167" s="200"/>
      <c r="RU167" s="200"/>
      <c r="RV167" s="200"/>
      <c r="RW167" s="200"/>
      <c r="RX167" s="200"/>
      <c r="RY167" s="200"/>
      <c r="RZ167" s="200"/>
      <c r="SA167" s="200"/>
      <c r="SB167" s="200"/>
      <c r="SC167" s="200"/>
      <c r="SD167" s="200"/>
      <c r="SE167" s="200"/>
      <c r="SF167" s="200"/>
      <c r="SG167" s="200"/>
      <c r="SH167" s="200"/>
      <c r="SI167" s="200"/>
      <c r="SJ167" s="200"/>
      <c r="SK167" s="200"/>
      <c r="SL167" s="200"/>
      <c r="SM167" s="200"/>
      <c r="SN167" s="200"/>
      <c r="SO167" s="200"/>
      <c r="SP167" s="200"/>
      <c r="SQ167" s="200"/>
      <c r="SR167" s="200"/>
      <c r="SS167" s="200"/>
      <c r="ST167" s="200"/>
      <c r="SU167" s="200"/>
      <c r="SV167" s="200"/>
      <c r="SW167" s="200"/>
      <c r="SX167" s="200"/>
      <c r="SY167" s="200"/>
      <c r="SZ167" s="200"/>
      <c r="TA167" s="200"/>
      <c r="TB167" s="200"/>
      <c r="TC167" s="200"/>
      <c r="TD167" s="200"/>
      <c r="TE167" s="200"/>
      <c r="TF167" s="200"/>
      <c r="TG167" s="200"/>
      <c r="TH167" s="200"/>
      <c r="TI167" s="200"/>
      <c r="TJ167" s="200"/>
      <c r="TK167" s="200"/>
      <c r="TL167" s="200"/>
      <c r="TM167" s="200"/>
      <c r="TN167" s="200"/>
      <c r="TO167" s="200"/>
      <c r="TP167" s="200"/>
      <c r="TQ167" s="200"/>
      <c r="TR167" s="200"/>
      <c r="TS167" s="200"/>
      <c r="TT167" s="200"/>
      <c r="TU167" s="200"/>
      <c r="TV167" s="200"/>
      <c r="TW167" s="200"/>
      <c r="TX167" s="200"/>
      <c r="TY167" s="200"/>
      <c r="TZ167" s="200"/>
      <c r="UA167" s="200"/>
      <c r="UB167" s="200"/>
      <c r="UC167" s="200"/>
      <c r="UD167" s="200"/>
      <c r="UE167" s="200"/>
      <c r="UF167" s="200"/>
      <c r="UG167" s="200"/>
      <c r="UH167" s="200"/>
      <c r="UI167" s="200"/>
      <c r="UJ167" s="200"/>
      <c r="UK167" s="200"/>
      <c r="UL167" s="200"/>
      <c r="UM167" s="200"/>
      <c r="UN167" s="200"/>
      <c r="UO167" s="200"/>
      <c r="UP167" s="200"/>
      <c r="UQ167" s="200"/>
      <c r="UR167" s="200"/>
      <c r="US167" s="200"/>
      <c r="UT167" s="200"/>
      <c r="UU167" s="200"/>
      <c r="UV167" s="200"/>
      <c r="UW167" s="200"/>
      <c r="UX167" s="200"/>
      <c r="UY167" s="200"/>
      <c r="UZ167" s="200"/>
      <c r="VA167" s="200"/>
      <c r="VB167" s="200"/>
      <c r="VC167" s="200"/>
      <c r="VD167" s="200"/>
      <c r="VE167" s="200"/>
      <c r="VF167" s="200"/>
      <c r="VG167" s="200"/>
      <c r="VH167" s="200"/>
      <c r="VI167" s="200"/>
      <c r="VJ167" s="200"/>
      <c r="VK167" s="200"/>
      <c r="VL167" s="200"/>
      <c r="VM167" s="200"/>
      <c r="VN167" s="200"/>
      <c r="VO167" s="200"/>
      <c r="VP167" s="200"/>
      <c r="VQ167" s="200"/>
      <c r="VR167" s="200"/>
      <c r="VS167" s="200"/>
      <c r="VT167" s="200"/>
      <c r="VU167" s="200"/>
      <c r="VV167" s="200"/>
      <c r="VW167" s="200"/>
      <c r="VX167" s="200"/>
      <c r="VY167" s="200"/>
      <c r="VZ167" s="200"/>
      <c r="WA167" s="200"/>
      <c r="WB167" s="200"/>
      <c r="WC167" s="200"/>
      <c r="WD167" s="200"/>
      <c r="WE167" s="200"/>
      <c r="WF167" s="200"/>
      <c r="WG167" s="200"/>
      <c r="WH167" s="200"/>
      <c r="WI167" s="200"/>
      <c r="WJ167" s="200"/>
      <c r="WK167" s="200"/>
      <c r="WL167" s="200"/>
      <c r="WM167" s="200"/>
      <c r="WN167" s="200"/>
      <c r="WO167" s="200"/>
      <c r="WP167" s="200"/>
      <c r="WQ167" s="200"/>
      <c r="WR167" s="200"/>
      <c r="WS167" s="200"/>
      <c r="WT167" s="200"/>
      <c r="WU167" s="200"/>
      <c r="WV167" s="200"/>
      <c r="WW167" s="200"/>
      <c r="WX167" s="200"/>
      <c r="WY167" s="200"/>
      <c r="WZ167" s="200"/>
      <c r="XA167" s="200"/>
      <c r="XB167" s="200"/>
      <c r="XC167" s="200"/>
      <c r="XD167" s="200"/>
      <c r="XE167" s="200"/>
      <c r="XF167" s="200"/>
      <c r="XG167" s="200"/>
      <c r="XH167" s="200"/>
      <c r="XI167" s="200"/>
      <c r="XJ167" s="200"/>
      <c r="XK167" s="200"/>
      <c r="XL167" s="200"/>
      <c r="XM167" s="200"/>
      <c r="XN167" s="200"/>
      <c r="XO167" s="200"/>
      <c r="XP167" s="200"/>
      <c r="XQ167" s="200"/>
      <c r="XR167" s="200"/>
      <c r="XS167" s="200"/>
      <c r="XT167" s="200"/>
      <c r="XU167" s="200"/>
      <c r="XV167" s="200"/>
      <c r="XW167" s="200"/>
      <c r="XX167" s="200"/>
      <c r="XY167" s="200"/>
      <c r="XZ167" s="200"/>
      <c r="YA167" s="200"/>
      <c r="YB167" s="200"/>
      <c r="YC167" s="200"/>
      <c r="YD167" s="200"/>
      <c r="YE167" s="200"/>
      <c r="YF167" s="200"/>
      <c r="YG167" s="200"/>
      <c r="YH167" s="200"/>
      <c r="YI167" s="200"/>
      <c r="YJ167" s="200"/>
      <c r="YK167" s="200"/>
      <c r="YL167" s="200"/>
      <c r="YM167" s="200"/>
      <c r="YN167" s="200"/>
      <c r="YO167" s="200"/>
      <c r="YP167" s="200"/>
      <c r="YQ167" s="200"/>
      <c r="YR167" s="200"/>
      <c r="YS167" s="200"/>
      <c r="YT167" s="200"/>
      <c r="YU167" s="200"/>
      <c r="YV167" s="200"/>
      <c r="YW167" s="200"/>
      <c r="YX167" s="200"/>
      <c r="YY167" s="200"/>
      <c r="YZ167" s="200"/>
      <c r="ZA167" s="200"/>
      <c r="ZB167" s="200"/>
      <c r="ZC167" s="200"/>
      <c r="ZD167" s="200"/>
      <c r="ZE167" s="200"/>
      <c r="ZF167" s="200"/>
      <c r="ZG167" s="200"/>
      <c r="ZH167" s="200"/>
      <c r="ZI167" s="200"/>
      <c r="ZJ167" s="200"/>
      <c r="ZK167" s="200"/>
      <c r="ZL167" s="200"/>
      <c r="ZM167" s="200"/>
      <c r="ZN167" s="200"/>
      <c r="ZO167" s="200"/>
      <c r="ZP167" s="200"/>
      <c r="ZQ167" s="200"/>
      <c r="ZR167" s="200"/>
      <c r="ZS167" s="200"/>
      <c r="ZT167" s="200"/>
      <c r="ZU167" s="200"/>
      <c r="ZV167" s="200"/>
      <c r="ZW167" s="200"/>
      <c r="ZX167" s="200"/>
      <c r="ZY167" s="200"/>
      <c r="ZZ167" s="200"/>
      <c r="AAA167" s="200"/>
      <c r="AAB167" s="200"/>
      <c r="AAC167" s="200"/>
      <c r="AAD167" s="200"/>
      <c r="AAE167" s="200"/>
      <c r="AAF167" s="200"/>
      <c r="AAG167" s="200"/>
      <c r="AAH167" s="200"/>
      <c r="AAI167" s="200"/>
      <c r="AAJ167" s="200"/>
      <c r="AAK167" s="200"/>
      <c r="AAL167" s="200"/>
      <c r="AAM167" s="200"/>
      <c r="AAN167" s="200"/>
      <c r="AAO167" s="200"/>
      <c r="AAP167" s="200"/>
      <c r="AAQ167" s="200"/>
      <c r="AAR167" s="200"/>
      <c r="AAS167" s="200"/>
      <c r="AAT167" s="200"/>
      <c r="AAU167" s="200"/>
      <c r="AAV167" s="200"/>
      <c r="AAW167" s="200"/>
      <c r="AAX167" s="200"/>
      <c r="AAY167" s="200"/>
      <c r="AAZ167" s="200"/>
      <c r="ABA167" s="200"/>
      <c r="ABB167" s="200"/>
      <c r="ABC167" s="200"/>
      <c r="ABD167" s="200"/>
      <c r="ABE167" s="200"/>
      <c r="ABF167" s="200"/>
      <c r="ABG167" s="200"/>
      <c r="ABH167" s="200"/>
      <c r="ABI167" s="200"/>
      <c r="ABJ167" s="200"/>
      <c r="ABK167" s="200"/>
      <c r="ABL167" s="200"/>
      <c r="ABM167" s="200"/>
      <c r="ABN167" s="200"/>
      <c r="ABO167" s="200"/>
      <c r="ABP167" s="200"/>
      <c r="ABQ167" s="200"/>
      <c r="ABR167" s="200"/>
      <c r="ABS167" s="200"/>
      <c r="ABT167" s="200"/>
      <c r="ABU167" s="200"/>
      <c r="ABV167" s="200"/>
      <c r="ABW167" s="200"/>
      <c r="ABX167" s="200"/>
      <c r="ABY167" s="200"/>
      <c r="ABZ167" s="200"/>
      <c r="ACA167" s="200"/>
      <c r="ACB167" s="200"/>
      <c r="ACC167" s="200"/>
      <c r="ACD167" s="200"/>
      <c r="ACE167" s="200"/>
      <c r="ACF167" s="200"/>
      <c r="ACG167" s="200"/>
      <c r="ACH167" s="200"/>
      <c r="ACI167" s="200"/>
      <c r="ACJ167" s="200"/>
      <c r="ACK167" s="200"/>
      <c r="ACL167" s="200"/>
      <c r="ACM167" s="200"/>
      <c r="ACN167" s="200"/>
      <c r="ACO167" s="200"/>
      <c r="ACP167" s="200"/>
      <c r="ACQ167" s="200"/>
      <c r="ACR167" s="200"/>
      <c r="ACS167" s="200"/>
      <c r="ACT167" s="200"/>
      <c r="ACU167" s="200"/>
      <c r="ACV167" s="200"/>
      <c r="ACW167" s="200"/>
      <c r="ACX167" s="200"/>
      <c r="ACY167" s="200"/>
      <c r="ACZ167" s="200"/>
      <c r="ADA167" s="200"/>
      <c r="ADB167" s="200"/>
      <c r="ADC167" s="200"/>
      <c r="ADD167" s="200"/>
      <c r="ADE167" s="200"/>
      <c r="ADF167" s="200"/>
      <c r="ADG167" s="200"/>
      <c r="ADH167" s="200"/>
      <c r="ADI167" s="200"/>
      <c r="ADJ167" s="200"/>
      <c r="ADK167" s="200"/>
      <c r="ADL167" s="200"/>
      <c r="ADM167" s="200"/>
      <c r="ADN167" s="200"/>
      <c r="ADO167" s="200"/>
      <c r="ADP167" s="200"/>
      <c r="ADQ167" s="200"/>
      <c r="ADR167" s="200"/>
      <c r="ADS167" s="200"/>
      <c r="ADT167" s="200"/>
      <c r="ADU167" s="200"/>
      <c r="ADV167" s="200"/>
      <c r="ADW167" s="200"/>
      <c r="ADX167" s="200"/>
      <c r="ADY167" s="200"/>
      <c r="ADZ167" s="200"/>
      <c r="AEA167" s="200"/>
      <c r="AEB167" s="200"/>
      <c r="AEC167" s="200"/>
      <c r="AED167" s="200"/>
      <c r="AEE167" s="200"/>
      <c r="AEF167" s="200"/>
      <c r="AEG167" s="200"/>
      <c r="AEH167" s="200"/>
      <c r="AEI167" s="200"/>
      <c r="AEJ167" s="200"/>
      <c r="AEK167" s="200"/>
      <c r="AEL167" s="200"/>
      <c r="AEM167" s="200"/>
      <c r="AEN167" s="200"/>
      <c r="AEO167" s="200"/>
      <c r="AEP167" s="200"/>
      <c r="AEQ167" s="200"/>
      <c r="AER167" s="200"/>
      <c r="AES167" s="200"/>
      <c r="AET167" s="200"/>
      <c r="AEU167" s="200"/>
      <c r="AEV167" s="200"/>
      <c r="AEW167" s="200"/>
      <c r="AEX167" s="200"/>
      <c r="AEY167" s="200"/>
      <c r="AEZ167" s="200"/>
      <c r="AFA167" s="200"/>
      <c r="AFB167" s="200"/>
      <c r="AFC167" s="200"/>
      <c r="AFD167" s="200"/>
      <c r="AFE167" s="200"/>
      <c r="AFF167" s="200"/>
      <c r="AFG167" s="200"/>
      <c r="AFH167" s="200"/>
      <c r="AFI167" s="200"/>
      <c r="AFJ167" s="200"/>
      <c r="AFK167" s="200"/>
      <c r="AFL167" s="200"/>
      <c r="AFM167" s="200"/>
      <c r="AFN167" s="200"/>
      <c r="AFO167" s="200"/>
      <c r="AFP167" s="200"/>
      <c r="AFQ167" s="200"/>
      <c r="AFR167" s="200"/>
      <c r="AFS167" s="200"/>
      <c r="AFT167" s="200"/>
      <c r="AFU167" s="200"/>
      <c r="AFV167" s="200"/>
      <c r="AFW167" s="200"/>
      <c r="AFX167" s="200"/>
      <c r="AFY167" s="200"/>
      <c r="AFZ167" s="200"/>
      <c r="AGA167" s="200"/>
      <c r="AGB167" s="200"/>
      <c r="AGC167" s="200"/>
      <c r="AGD167" s="200"/>
      <c r="AGE167" s="200"/>
      <c r="AGF167" s="200"/>
      <c r="AGG167" s="200"/>
      <c r="AGH167" s="200"/>
      <c r="AGI167" s="200"/>
      <c r="AGJ167" s="200"/>
      <c r="AGK167" s="200"/>
      <c r="AGL167" s="200"/>
      <c r="AGM167" s="200"/>
      <c r="AGN167" s="200"/>
      <c r="AGO167" s="200"/>
      <c r="AGP167" s="200"/>
      <c r="AGQ167" s="200"/>
      <c r="AGR167" s="200"/>
      <c r="AGS167" s="200"/>
      <c r="AGT167" s="200"/>
      <c r="AGU167" s="200"/>
      <c r="AGV167" s="200"/>
      <c r="AGW167" s="200"/>
      <c r="AGX167" s="200"/>
      <c r="AGY167" s="200"/>
      <c r="AGZ167" s="200"/>
      <c r="AHA167" s="200"/>
      <c r="AHB167" s="200"/>
      <c r="AHC167" s="200"/>
      <c r="AHD167" s="200"/>
      <c r="AHE167" s="200"/>
      <c r="AHF167" s="200"/>
      <c r="AHG167" s="200"/>
      <c r="AHH167" s="200"/>
      <c r="AHI167" s="200"/>
      <c r="AHJ167" s="200"/>
      <c r="AHK167" s="200"/>
      <c r="AHL167" s="200"/>
      <c r="AHM167" s="200"/>
      <c r="AHN167" s="200"/>
      <c r="AHO167" s="200"/>
      <c r="AHP167" s="200"/>
      <c r="AHQ167" s="200"/>
      <c r="AHR167" s="200"/>
      <c r="AHS167" s="200"/>
      <c r="AHT167" s="200"/>
      <c r="AHU167" s="200"/>
      <c r="AHV167" s="200"/>
      <c r="AHW167" s="200"/>
      <c r="AHX167" s="200"/>
      <c r="AHY167" s="200"/>
      <c r="AHZ167" s="200"/>
      <c r="AIA167" s="200"/>
      <c r="AIB167" s="200"/>
      <c r="AIC167" s="200"/>
      <c r="AID167" s="200"/>
      <c r="AIE167" s="200"/>
      <c r="AIF167" s="200"/>
      <c r="AIG167" s="200"/>
      <c r="AIH167" s="200"/>
      <c r="AII167" s="200"/>
      <c r="AIJ167" s="200"/>
      <c r="AIK167" s="200"/>
      <c r="AIL167" s="200"/>
      <c r="AIM167" s="200"/>
      <c r="AIN167" s="200"/>
      <c r="AIO167" s="200"/>
      <c r="AIP167" s="200"/>
      <c r="AIQ167" s="200"/>
      <c r="AIR167" s="200"/>
      <c r="AIS167" s="200"/>
      <c r="AIT167" s="200"/>
      <c r="AIU167" s="200"/>
      <c r="AIV167" s="200"/>
      <c r="AIW167" s="200"/>
      <c r="AIX167" s="200"/>
      <c r="AIY167" s="200"/>
      <c r="AIZ167" s="200"/>
      <c r="AJA167" s="200"/>
      <c r="AJB167" s="200"/>
      <c r="AJC167" s="200"/>
      <c r="AJD167" s="200"/>
      <c r="AJE167" s="200"/>
      <c r="AJF167" s="200"/>
      <c r="AJG167" s="200"/>
      <c r="AJH167" s="200"/>
      <c r="AJI167" s="200"/>
      <c r="AJJ167" s="200"/>
      <c r="AJK167" s="200"/>
      <c r="AJL167" s="200"/>
      <c r="AJM167" s="200"/>
      <c r="AJN167" s="200"/>
      <c r="AJO167" s="200"/>
      <c r="AJP167" s="200"/>
      <c r="AJQ167" s="200"/>
      <c r="AJR167" s="200"/>
      <c r="AJS167" s="200"/>
      <c r="AJT167" s="200"/>
      <c r="AJU167" s="200"/>
      <c r="AJV167" s="200"/>
      <c r="AJW167" s="200"/>
      <c r="AJX167" s="200"/>
      <c r="AJY167" s="200"/>
      <c r="AJZ167" s="200"/>
      <c r="AKA167" s="200"/>
      <c r="AKB167" s="200"/>
    </row>
    <row r="168" spans="1:964" s="155" customFormat="1" ht="13.5">
      <c r="A168" s="361"/>
      <c r="B168" s="67" t="s">
        <v>318</v>
      </c>
      <c r="C168" s="243">
        <v>2385301</v>
      </c>
      <c r="D168" s="320">
        <f t="shared" si="50"/>
        <v>0.15553416485768867</v>
      </c>
      <c r="E168" s="142"/>
      <c r="F168" s="316">
        <v>36735</v>
      </c>
      <c r="G168" s="320">
        <f t="shared" si="51"/>
        <v>0.11973054531045202</v>
      </c>
      <c r="H168" s="133">
        <v>32921</v>
      </c>
      <c r="I168" s="320">
        <f t="shared" si="46"/>
        <v>-3.3302049589779559E-3</v>
      </c>
      <c r="J168" s="423"/>
      <c r="K168" s="461"/>
      <c r="L168" s="133">
        <v>13586</v>
      </c>
      <c r="M168" s="320">
        <f t="shared" si="52"/>
        <v>0.25866221975171388</v>
      </c>
      <c r="N168" s="392"/>
      <c r="O168" s="434"/>
      <c r="P168" s="133">
        <v>5015</v>
      </c>
      <c r="Q168" s="320">
        <f t="shared" ref="Q168" si="54">P168/P156-1</f>
        <v>4.588112617309692E-2</v>
      </c>
      <c r="R168" s="133"/>
      <c r="S168" s="320"/>
      <c r="T168" s="392"/>
      <c r="U168" s="434"/>
      <c r="V168" s="134">
        <v>362</v>
      </c>
      <c r="W168" s="320">
        <f t="shared" si="53"/>
        <v>1.0111111111111111</v>
      </c>
      <c r="X168" s="134">
        <v>628</v>
      </c>
      <c r="Y168" s="320">
        <f t="shared" ref="Y168" si="55">X168/X156-1</f>
        <v>0.95638629283489096</v>
      </c>
      <c r="Z168" s="133"/>
      <c r="AA168" s="320"/>
      <c r="AB168" s="133">
        <v>15</v>
      </c>
      <c r="AC168" s="47">
        <f t="shared" si="45"/>
        <v>-0.58333333333333337</v>
      </c>
      <c r="AD168" s="133"/>
      <c r="AE168" s="320"/>
      <c r="AF168" s="133"/>
      <c r="AG168" s="320"/>
      <c r="AH168" s="208"/>
      <c r="AI168" s="208"/>
      <c r="AJ168" s="208"/>
      <c r="AK168" s="208"/>
      <c r="AL168" s="208"/>
      <c r="AM168" s="203"/>
      <c r="AN168" s="204"/>
      <c r="AO168" s="203"/>
      <c r="AP168" s="200"/>
      <c r="AQ168" s="200"/>
      <c r="AR168" s="200"/>
      <c r="AS168" s="200"/>
      <c r="AT168" s="200"/>
      <c r="AU168" s="200"/>
      <c r="AV168" s="200"/>
      <c r="AW168" s="200"/>
      <c r="AX168" s="200"/>
      <c r="AY168" s="200"/>
      <c r="AZ168" s="200"/>
      <c r="BA168" s="200"/>
      <c r="BB168" s="200"/>
      <c r="BC168" s="200"/>
      <c r="BD168" s="200"/>
      <c r="BE168" s="200"/>
      <c r="BF168" s="200"/>
      <c r="BG168" s="200"/>
      <c r="BH168" s="200"/>
      <c r="BI168" s="200"/>
      <c r="BJ168" s="200"/>
      <c r="BK168" s="200"/>
      <c r="BL168" s="200"/>
      <c r="BM168" s="200"/>
      <c r="BN168" s="200"/>
      <c r="BO168" s="201"/>
      <c r="BP168" s="200"/>
      <c r="BQ168" s="200"/>
      <c r="BR168" s="200"/>
      <c r="BS168" s="200"/>
      <c r="BT168" s="200"/>
      <c r="BU168" s="200"/>
      <c r="BV168" s="200"/>
      <c r="BW168" s="200"/>
      <c r="BX168" s="200"/>
      <c r="BY168" s="200"/>
      <c r="BZ168" s="200"/>
      <c r="CA168" s="200"/>
      <c r="CB168" s="200"/>
      <c r="CC168" s="200"/>
      <c r="CD168" s="200"/>
      <c r="CE168" s="200"/>
      <c r="CF168" s="200"/>
      <c r="CG168" s="200"/>
      <c r="CH168" s="200"/>
      <c r="CI168" s="200"/>
      <c r="CJ168" s="200"/>
      <c r="CK168" s="200"/>
      <c r="CL168" s="200"/>
      <c r="CM168" s="200"/>
      <c r="CN168" s="200"/>
      <c r="CO168" s="200"/>
      <c r="CP168" s="200"/>
      <c r="CQ168" s="200"/>
      <c r="CR168" s="200"/>
      <c r="CS168" s="200"/>
      <c r="CT168" s="200"/>
      <c r="CU168" s="200"/>
      <c r="CV168" s="200"/>
      <c r="CW168" s="200"/>
      <c r="CX168" s="200"/>
      <c r="CY168" s="200"/>
      <c r="CZ168" s="200"/>
      <c r="DA168" s="200"/>
      <c r="DB168" s="200"/>
      <c r="DC168" s="200"/>
      <c r="DD168" s="200"/>
      <c r="DE168" s="200"/>
      <c r="DF168" s="200"/>
      <c r="DG168" s="200"/>
      <c r="DH168" s="200"/>
      <c r="DI168" s="200"/>
      <c r="DJ168" s="200"/>
      <c r="DK168" s="200"/>
      <c r="DL168" s="200"/>
      <c r="DM168" s="200"/>
      <c r="DN168" s="200"/>
      <c r="DO168" s="200"/>
      <c r="DP168" s="200"/>
      <c r="DQ168" s="200"/>
      <c r="DR168" s="200"/>
      <c r="DS168" s="200"/>
      <c r="DT168" s="200"/>
      <c r="DU168" s="200"/>
      <c r="DV168" s="200"/>
      <c r="DW168" s="200"/>
      <c r="DX168" s="200"/>
      <c r="DY168" s="200"/>
      <c r="DZ168" s="200"/>
      <c r="EA168" s="200"/>
      <c r="EB168" s="200"/>
      <c r="EC168" s="200"/>
      <c r="ED168" s="200"/>
      <c r="EE168" s="200"/>
      <c r="EF168" s="200"/>
      <c r="EG168" s="200"/>
      <c r="EH168" s="200"/>
      <c r="EI168" s="200"/>
      <c r="EJ168" s="200"/>
      <c r="EK168" s="200"/>
      <c r="EL168" s="200"/>
      <c r="EM168" s="200"/>
      <c r="EN168" s="200"/>
      <c r="EO168" s="200"/>
      <c r="EP168" s="200"/>
      <c r="EQ168" s="200"/>
      <c r="ER168" s="200"/>
      <c r="ES168" s="200"/>
      <c r="ET168" s="200"/>
      <c r="EU168" s="200"/>
      <c r="EV168" s="200"/>
      <c r="EW168" s="200"/>
      <c r="EX168" s="200"/>
      <c r="EY168" s="200"/>
      <c r="EZ168" s="200"/>
      <c r="FA168" s="200"/>
      <c r="FB168" s="200"/>
      <c r="FC168" s="200"/>
      <c r="FD168" s="200"/>
      <c r="FE168" s="200"/>
      <c r="FF168" s="200"/>
      <c r="FG168" s="200"/>
      <c r="FH168" s="200"/>
      <c r="FI168" s="200"/>
      <c r="FJ168" s="200"/>
      <c r="FK168" s="200"/>
      <c r="FL168" s="200"/>
      <c r="FM168" s="200"/>
      <c r="FN168" s="200"/>
      <c r="FO168" s="200"/>
      <c r="FP168" s="200"/>
      <c r="FQ168" s="200"/>
      <c r="FR168" s="200"/>
      <c r="FS168" s="200"/>
      <c r="FT168" s="200"/>
      <c r="FU168" s="200"/>
      <c r="FV168" s="200"/>
      <c r="FW168" s="200"/>
      <c r="FX168" s="200"/>
      <c r="FY168" s="200"/>
      <c r="FZ168" s="200"/>
      <c r="GA168" s="200"/>
      <c r="GB168" s="200"/>
      <c r="GC168" s="200"/>
      <c r="GD168" s="200"/>
      <c r="GE168" s="200"/>
      <c r="GF168" s="200"/>
      <c r="GG168" s="200"/>
      <c r="GH168" s="200"/>
      <c r="GI168" s="200"/>
      <c r="GJ168" s="200"/>
      <c r="GK168" s="200"/>
      <c r="GL168" s="200"/>
      <c r="GM168" s="200"/>
      <c r="GN168" s="200"/>
      <c r="GO168" s="200"/>
      <c r="GP168" s="200"/>
      <c r="GQ168" s="200"/>
      <c r="GR168" s="200"/>
      <c r="GS168" s="200"/>
      <c r="GT168" s="200"/>
      <c r="GU168" s="200"/>
      <c r="GV168" s="200"/>
      <c r="GW168" s="200"/>
      <c r="GX168" s="200"/>
      <c r="GY168" s="200"/>
      <c r="GZ168" s="200"/>
      <c r="HA168" s="200"/>
      <c r="HB168" s="200"/>
      <c r="HC168" s="200"/>
      <c r="HD168" s="200"/>
      <c r="HE168" s="200"/>
      <c r="HF168" s="200"/>
      <c r="HG168" s="200"/>
      <c r="HH168" s="200"/>
      <c r="HI168" s="200"/>
      <c r="HJ168" s="200"/>
      <c r="HK168" s="200"/>
      <c r="HL168" s="200"/>
      <c r="HM168" s="200"/>
      <c r="HN168" s="200"/>
      <c r="HO168" s="200"/>
      <c r="HP168" s="200"/>
      <c r="HQ168" s="200"/>
      <c r="HR168" s="200"/>
      <c r="HS168" s="200"/>
      <c r="HT168" s="200"/>
      <c r="HU168" s="200"/>
      <c r="HV168" s="200"/>
      <c r="HW168" s="200"/>
      <c r="HX168" s="200"/>
      <c r="HY168" s="200"/>
      <c r="HZ168" s="200"/>
      <c r="IA168" s="200"/>
      <c r="IB168" s="200"/>
      <c r="IC168" s="200"/>
      <c r="ID168" s="200"/>
      <c r="IE168" s="200"/>
      <c r="IF168" s="200"/>
      <c r="IG168" s="200"/>
      <c r="IH168" s="200"/>
      <c r="II168" s="200"/>
      <c r="IJ168" s="200"/>
      <c r="IK168" s="200"/>
      <c r="IL168" s="200"/>
      <c r="IM168" s="200"/>
      <c r="IN168" s="200"/>
      <c r="IO168" s="200"/>
      <c r="IP168" s="200"/>
      <c r="IQ168" s="200"/>
      <c r="IR168" s="200"/>
      <c r="IS168" s="200"/>
      <c r="IT168" s="200"/>
      <c r="IU168" s="200"/>
      <c r="IV168" s="200"/>
      <c r="IW168" s="200"/>
      <c r="IX168" s="200"/>
      <c r="IY168" s="200"/>
      <c r="IZ168" s="200"/>
      <c r="JA168" s="200"/>
      <c r="JB168" s="200"/>
      <c r="JC168" s="200"/>
      <c r="JD168" s="200"/>
      <c r="JE168" s="200"/>
      <c r="JF168" s="200"/>
      <c r="JG168" s="200"/>
      <c r="JH168" s="200"/>
      <c r="JI168" s="200"/>
      <c r="JJ168" s="200"/>
      <c r="JK168" s="200"/>
      <c r="JL168" s="200"/>
      <c r="JM168" s="200"/>
      <c r="JN168" s="200"/>
      <c r="JO168" s="200"/>
      <c r="JP168" s="200"/>
      <c r="JQ168" s="200"/>
      <c r="JR168" s="200"/>
      <c r="JS168" s="200"/>
      <c r="JT168" s="200"/>
      <c r="JU168" s="200"/>
      <c r="JV168" s="200"/>
      <c r="JW168" s="200"/>
      <c r="JX168" s="200"/>
      <c r="JY168" s="200"/>
      <c r="JZ168" s="200"/>
      <c r="KA168" s="200"/>
      <c r="KB168" s="200"/>
      <c r="KC168" s="200"/>
      <c r="KD168" s="200"/>
      <c r="KE168" s="200"/>
      <c r="KF168" s="200"/>
      <c r="KG168" s="200"/>
      <c r="KH168" s="200"/>
      <c r="KI168" s="200"/>
      <c r="KJ168" s="200"/>
      <c r="KK168" s="200"/>
      <c r="KL168" s="200"/>
      <c r="KM168" s="200"/>
      <c r="KN168" s="200"/>
      <c r="KO168" s="200"/>
      <c r="KP168" s="200"/>
      <c r="KQ168" s="200"/>
      <c r="KR168" s="200"/>
      <c r="KS168" s="200"/>
      <c r="KT168" s="200"/>
      <c r="KU168" s="200"/>
      <c r="KV168" s="200"/>
      <c r="KW168" s="200"/>
      <c r="KX168" s="200"/>
      <c r="KY168" s="200"/>
      <c r="KZ168" s="200"/>
      <c r="LA168" s="200"/>
      <c r="LB168" s="200"/>
      <c r="LC168" s="200"/>
      <c r="LD168" s="200"/>
      <c r="LE168" s="200"/>
      <c r="LF168" s="200"/>
      <c r="LG168" s="200"/>
      <c r="LH168" s="200"/>
      <c r="LI168" s="200"/>
      <c r="LJ168" s="200"/>
      <c r="LK168" s="200"/>
      <c r="LL168" s="200"/>
      <c r="LM168" s="200"/>
      <c r="LN168" s="200"/>
      <c r="LO168" s="200"/>
      <c r="LP168" s="200"/>
      <c r="LQ168" s="200"/>
      <c r="LR168" s="200"/>
      <c r="LS168" s="200"/>
      <c r="LT168" s="200"/>
      <c r="LU168" s="200"/>
      <c r="LV168" s="200"/>
      <c r="LW168" s="200"/>
      <c r="LX168" s="200"/>
      <c r="LY168" s="200"/>
      <c r="LZ168" s="200"/>
      <c r="MA168" s="200"/>
      <c r="MB168" s="200"/>
      <c r="MC168" s="200"/>
      <c r="MD168" s="200"/>
      <c r="ME168" s="200"/>
      <c r="MF168" s="200"/>
      <c r="MG168" s="200"/>
      <c r="MH168" s="200"/>
      <c r="MI168" s="200"/>
      <c r="MJ168" s="200"/>
      <c r="MK168" s="200"/>
      <c r="ML168" s="200"/>
      <c r="MM168" s="200"/>
      <c r="MN168" s="200"/>
      <c r="MO168" s="200"/>
      <c r="MP168" s="200"/>
      <c r="MQ168" s="200"/>
      <c r="MR168" s="200"/>
      <c r="MS168" s="200"/>
      <c r="MT168" s="200"/>
      <c r="MU168" s="200"/>
      <c r="MV168" s="200"/>
      <c r="MW168" s="200"/>
      <c r="MX168" s="200"/>
      <c r="MY168" s="200"/>
      <c r="MZ168" s="200"/>
      <c r="NA168" s="200"/>
      <c r="NB168" s="200"/>
      <c r="NC168" s="200"/>
      <c r="ND168" s="200"/>
      <c r="NE168" s="200"/>
      <c r="NF168" s="200"/>
      <c r="NG168" s="200"/>
      <c r="NH168" s="200"/>
      <c r="NI168" s="200"/>
      <c r="NJ168" s="200"/>
      <c r="NK168" s="200"/>
      <c r="NL168" s="200"/>
      <c r="NM168" s="200"/>
      <c r="NN168" s="200"/>
      <c r="NO168" s="200"/>
      <c r="NP168" s="200"/>
      <c r="NQ168" s="200"/>
      <c r="NR168" s="200"/>
      <c r="NS168" s="200"/>
      <c r="NT168" s="200"/>
      <c r="NU168" s="200"/>
      <c r="NV168" s="200"/>
      <c r="NW168" s="200"/>
      <c r="NX168" s="200"/>
      <c r="NY168" s="200"/>
      <c r="NZ168" s="200"/>
      <c r="OA168" s="200"/>
      <c r="OB168" s="200"/>
      <c r="OC168" s="200"/>
      <c r="OD168" s="200"/>
      <c r="OE168" s="200"/>
      <c r="OF168" s="200"/>
      <c r="OG168" s="200"/>
      <c r="OH168" s="200"/>
      <c r="OI168" s="200"/>
      <c r="OJ168" s="200"/>
      <c r="OK168" s="200"/>
      <c r="OL168" s="200"/>
      <c r="OM168" s="200"/>
      <c r="ON168" s="200"/>
      <c r="OO168" s="200"/>
      <c r="OP168" s="200"/>
      <c r="OQ168" s="200"/>
      <c r="OR168" s="200"/>
      <c r="OS168" s="200"/>
      <c r="OT168" s="200"/>
      <c r="OU168" s="200"/>
      <c r="OV168" s="200"/>
      <c r="OW168" s="200"/>
      <c r="OX168" s="200"/>
      <c r="OY168" s="200"/>
      <c r="OZ168" s="200"/>
      <c r="PA168" s="200"/>
      <c r="PB168" s="200"/>
      <c r="PC168" s="200"/>
      <c r="PD168" s="200"/>
      <c r="PE168" s="200"/>
      <c r="PF168" s="200"/>
      <c r="PG168" s="200"/>
      <c r="PH168" s="200"/>
      <c r="PI168" s="200"/>
      <c r="PJ168" s="200"/>
      <c r="PK168" s="200"/>
      <c r="PL168" s="200"/>
      <c r="PM168" s="200"/>
      <c r="PN168" s="200"/>
      <c r="PO168" s="200"/>
      <c r="PP168" s="200"/>
      <c r="PQ168" s="200"/>
      <c r="PR168" s="200"/>
      <c r="PS168" s="200"/>
      <c r="PT168" s="200"/>
      <c r="PU168" s="200"/>
      <c r="PV168" s="200"/>
      <c r="PW168" s="200"/>
      <c r="PX168" s="200"/>
      <c r="PY168" s="200"/>
      <c r="PZ168" s="200"/>
      <c r="QA168" s="200"/>
      <c r="QB168" s="200"/>
      <c r="QC168" s="200"/>
      <c r="QD168" s="200"/>
      <c r="QE168" s="200"/>
      <c r="QF168" s="200"/>
      <c r="QG168" s="200"/>
      <c r="QH168" s="200"/>
      <c r="QI168" s="200"/>
      <c r="QJ168" s="200"/>
      <c r="QK168" s="200"/>
      <c r="QL168" s="200"/>
      <c r="QM168" s="200"/>
      <c r="QN168" s="200"/>
      <c r="QO168" s="200"/>
      <c r="QP168" s="200"/>
      <c r="QQ168" s="200"/>
      <c r="QR168" s="200"/>
      <c r="QS168" s="200"/>
      <c r="QT168" s="200"/>
      <c r="QU168" s="200"/>
      <c r="QV168" s="200"/>
      <c r="QW168" s="200"/>
      <c r="QX168" s="200"/>
      <c r="QY168" s="200"/>
      <c r="QZ168" s="200"/>
      <c r="RA168" s="200"/>
      <c r="RB168" s="200"/>
      <c r="RC168" s="200"/>
      <c r="RD168" s="200"/>
      <c r="RE168" s="200"/>
      <c r="RF168" s="200"/>
      <c r="RG168" s="200"/>
      <c r="RH168" s="200"/>
      <c r="RI168" s="200"/>
      <c r="RJ168" s="200"/>
      <c r="RK168" s="200"/>
      <c r="RL168" s="200"/>
      <c r="RM168" s="200"/>
      <c r="RN168" s="200"/>
      <c r="RO168" s="200"/>
      <c r="RP168" s="200"/>
      <c r="RQ168" s="200"/>
      <c r="RR168" s="200"/>
      <c r="RS168" s="200"/>
      <c r="RT168" s="200"/>
      <c r="RU168" s="200"/>
      <c r="RV168" s="200"/>
      <c r="RW168" s="200"/>
      <c r="RX168" s="200"/>
      <c r="RY168" s="200"/>
      <c r="RZ168" s="200"/>
      <c r="SA168" s="200"/>
      <c r="SB168" s="200"/>
      <c r="SC168" s="200"/>
      <c r="SD168" s="200"/>
      <c r="SE168" s="200"/>
      <c r="SF168" s="200"/>
      <c r="SG168" s="200"/>
      <c r="SH168" s="200"/>
      <c r="SI168" s="200"/>
      <c r="SJ168" s="200"/>
      <c r="SK168" s="200"/>
      <c r="SL168" s="200"/>
      <c r="SM168" s="200"/>
      <c r="SN168" s="200"/>
      <c r="SO168" s="200"/>
      <c r="SP168" s="200"/>
      <c r="SQ168" s="200"/>
      <c r="SR168" s="200"/>
      <c r="SS168" s="200"/>
      <c r="ST168" s="200"/>
      <c r="SU168" s="200"/>
      <c r="SV168" s="200"/>
      <c r="SW168" s="200"/>
      <c r="SX168" s="200"/>
      <c r="SY168" s="200"/>
      <c r="SZ168" s="200"/>
      <c r="TA168" s="200"/>
      <c r="TB168" s="200"/>
      <c r="TC168" s="200"/>
      <c r="TD168" s="200"/>
      <c r="TE168" s="200"/>
      <c r="TF168" s="200"/>
      <c r="TG168" s="200"/>
      <c r="TH168" s="200"/>
      <c r="TI168" s="200"/>
      <c r="TJ168" s="200"/>
      <c r="TK168" s="200"/>
      <c r="TL168" s="200"/>
      <c r="TM168" s="200"/>
      <c r="TN168" s="200"/>
      <c r="TO168" s="200"/>
      <c r="TP168" s="200"/>
      <c r="TQ168" s="200"/>
      <c r="TR168" s="200"/>
      <c r="TS168" s="200"/>
      <c r="TT168" s="200"/>
      <c r="TU168" s="200"/>
      <c r="TV168" s="200"/>
      <c r="TW168" s="200"/>
      <c r="TX168" s="200"/>
      <c r="TY168" s="200"/>
      <c r="TZ168" s="200"/>
      <c r="UA168" s="200"/>
      <c r="UB168" s="200"/>
      <c r="UC168" s="200"/>
      <c r="UD168" s="200"/>
      <c r="UE168" s="200"/>
      <c r="UF168" s="200"/>
      <c r="UG168" s="200"/>
      <c r="UH168" s="200"/>
      <c r="UI168" s="200"/>
      <c r="UJ168" s="200"/>
      <c r="UK168" s="200"/>
      <c r="UL168" s="200"/>
      <c r="UM168" s="200"/>
      <c r="UN168" s="200"/>
      <c r="UO168" s="200"/>
      <c r="UP168" s="200"/>
      <c r="UQ168" s="200"/>
      <c r="UR168" s="200"/>
      <c r="US168" s="200"/>
      <c r="UT168" s="200"/>
      <c r="UU168" s="200"/>
      <c r="UV168" s="200"/>
      <c r="UW168" s="200"/>
      <c r="UX168" s="200"/>
      <c r="UY168" s="200"/>
      <c r="UZ168" s="200"/>
      <c r="VA168" s="200"/>
      <c r="VB168" s="200"/>
      <c r="VC168" s="200"/>
      <c r="VD168" s="200"/>
      <c r="VE168" s="200"/>
      <c r="VF168" s="200"/>
      <c r="VG168" s="200"/>
      <c r="VH168" s="200"/>
      <c r="VI168" s="200"/>
      <c r="VJ168" s="200"/>
      <c r="VK168" s="200"/>
      <c r="VL168" s="200"/>
      <c r="VM168" s="200"/>
      <c r="VN168" s="200"/>
      <c r="VO168" s="200"/>
      <c r="VP168" s="200"/>
      <c r="VQ168" s="200"/>
      <c r="VR168" s="200"/>
      <c r="VS168" s="200"/>
      <c r="VT168" s="200"/>
      <c r="VU168" s="200"/>
      <c r="VV168" s="200"/>
      <c r="VW168" s="200"/>
      <c r="VX168" s="200"/>
      <c r="VY168" s="200"/>
      <c r="VZ168" s="200"/>
      <c r="WA168" s="200"/>
      <c r="WB168" s="200"/>
      <c r="WC168" s="200"/>
      <c r="WD168" s="200"/>
      <c r="WE168" s="200"/>
      <c r="WF168" s="200"/>
      <c r="WG168" s="200"/>
      <c r="WH168" s="200"/>
      <c r="WI168" s="200"/>
      <c r="WJ168" s="200"/>
      <c r="WK168" s="200"/>
      <c r="WL168" s="200"/>
      <c r="WM168" s="200"/>
      <c r="WN168" s="200"/>
      <c r="WO168" s="200"/>
      <c r="WP168" s="200"/>
      <c r="WQ168" s="200"/>
      <c r="WR168" s="200"/>
      <c r="WS168" s="200"/>
      <c r="WT168" s="200"/>
      <c r="WU168" s="200"/>
      <c r="WV168" s="200"/>
      <c r="WW168" s="200"/>
      <c r="WX168" s="200"/>
      <c r="WY168" s="200"/>
      <c r="WZ168" s="200"/>
      <c r="XA168" s="200"/>
      <c r="XB168" s="200"/>
      <c r="XC168" s="200"/>
      <c r="XD168" s="200"/>
      <c r="XE168" s="200"/>
      <c r="XF168" s="200"/>
      <c r="XG168" s="200"/>
      <c r="XH168" s="200"/>
      <c r="XI168" s="200"/>
      <c r="XJ168" s="200"/>
      <c r="XK168" s="200"/>
      <c r="XL168" s="200"/>
      <c r="XM168" s="200"/>
      <c r="XN168" s="200"/>
      <c r="XO168" s="200"/>
      <c r="XP168" s="200"/>
      <c r="XQ168" s="200"/>
      <c r="XR168" s="200"/>
      <c r="XS168" s="200"/>
      <c r="XT168" s="200"/>
      <c r="XU168" s="200"/>
      <c r="XV168" s="200"/>
      <c r="XW168" s="200"/>
      <c r="XX168" s="200"/>
      <c r="XY168" s="200"/>
      <c r="XZ168" s="200"/>
      <c r="YA168" s="200"/>
      <c r="YB168" s="200"/>
      <c r="YC168" s="200"/>
      <c r="YD168" s="200"/>
      <c r="YE168" s="200"/>
      <c r="YF168" s="200"/>
      <c r="YG168" s="200"/>
      <c r="YH168" s="200"/>
      <c r="YI168" s="200"/>
      <c r="YJ168" s="200"/>
      <c r="YK168" s="200"/>
      <c r="YL168" s="200"/>
      <c r="YM168" s="200"/>
      <c r="YN168" s="200"/>
      <c r="YO168" s="200"/>
      <c r="YP168" s="200"/>
      <c r="YQ168" s="200"/>
      <c r="YR168" s="200"/>
      <c r="YS168" s="200"/>
      <c r="YT168" s="200"/>
      <c r="YU168" s="200"/>
      <c r="YV168" s="200"/>
      <c r="YW168" s="200"/>
      <c r="YX168" s="200"/>
      <c r="YY168" s="200"/>
      <c r="YZ168" s="200"/>
      <c r="ZA168" s="200"/>
      <c r="ZB168" s="200"/>
      <c r="ZC168" s="200"/>
      <c r="ZD168" s="200"/>
      <c r="ZE168" s="200"/>
      <c r="ZF168" s="200"/>
      <c r="ZG168" s="200"/>
      <c r="ZH168" s="200"/>
      <c r="ZI168" s="200"/>
      <c r="ZJ168" s="200"/>
      <c r="ZK168" s="200"/>
      <c r="ZL168" s="200"/>
      <c r="ZM168" s="200"/>
      <c r="ZN168" s="200"/>
      <c r="ZO168" s="200"/>
      <c r="ZP168" s="200"/>
      <c r="ZQ168" s="200"/>
      <c r="ZR168" s="200"/>
      <c r="ZS168" s="200"/>
      <c r="ZT168" s="200"/>
      <c r="ZU168" s="200"/>
      <c r="ZV168" s="200"/>
      <c r="ZW168" s="200"/>
      <c r="ZX168" s="200"/>
      <c r="ZY168" s="200"/>
      <c r="ZZ168" s="200"/>
      <c r="AAA168" s="200"/>
      <c r="AAB168" s="200"/>
      <c r="AAC168" s="200"/>
      <c r="AAD168" s="200"/>
      <c r="AAE168" s="200"/>
      <c r="AAF168" s="200"/>
      <c r="AAG168" s="200"/>
      <c r="AAH168" s="200"/>
      <c r="AAI168" s="200"/>
      <c r="AAJ168" s="200"/>
      <c r="AAK168" s="200"/>
      <c r="AAL168" s="200"/>
      <c r="AAM168" s="200"/>
      <c r="AAN168" s="200"/>
      <c r="AAO168" s="200"/>
      <c r="AAP168" s="200"/>
      <c r="AAQ168" s="200"/>
      <c r="AAR168" s="200"/>
      <c r="AAS168" s="200"/>
      <c r="AAT168" s="200"/>
      <c r="AAU168" s="200"/>
      <c r="AAV168" s="200"/>
      <c r="AAW168" s="200"/>
      <c r="AAX168" s="200"/>
      <c r="AAY168" s="200"/>
      <c r="AAZ168" s="200"/>
      <c r="ABA168" s="200"/>
      <c r="ABB168" s="200"/>
      <c r="ABC168" s="200"/>
      <c r="ABD168" s="200"/>
      <c r="ABE168" s="200"/>
      <c r="ABF168" s="200"/>
      <c r="ABG168" s="200"/>
      <c r="ABH168" s="200"/>
      <c r="ABI168" s="200"/>
      <c r="ABJ168" s="200"/>
      <c r="ABK168" s="200"/>
      <c r="ABL168" s="200"/>
      <c r="ABM168" s="200"/>
      <c r="ABN168" s="200"/>
      <c r="ABO168" s="200"/>
      <c r="ABP168" s="200"/>
      <c r="ABQ168" s="200"/>
      <c r="ABR168" s="200"/>
      <c r="ABS168" s="200"/>
      <c r="ABT168" s="200"/>
      <c r="ABU168" s="200"/>
      <c r="ABV168" s="200"/>
      <c r="ABW168" s="200"/>
      <c r="ABX168" s="200"/>
      <c r="ABY168" s="200"/>
      <c r="ABZ168" s="200"/>
      <c r="ACA168" s="200"/>
      <c r="ACB168" s="200"/>
      <c r="ACC168" s="200"/>
      <c r="ACD168" s="200"/>
      <c r="ACE168" s="200"/>
      <c r="ACF168" s="200"/>
      <c r="ACG168" s="200"/>
      <c r="ACH168" s="200"/>
      <c r="ACI168" s="200"/>
      <c r="ACJ168" s="200"/>
      <c r="ACK168" s="200"/>
      <c r="ACL168" s="200"/>
      <c r="ACM168" s="200"/>
      <c r="ACN168" s="200"/>
      <c r="ACO168" s="200"/>
      <c r="ACP168" s="200"/>
      <c r="ACQ168" s="200"/>
      <c r="ACR168" s="200"/>
      <c r="ACS168" s="200"/>
      <c r="ACT168" s="200"/>
      <c r="ACU168" s="200"/>
      <c r="ACV168" s="200"/>
      <c r="ACW168" s="200"/>
      <c r="ACX168" s="200"/>
      <c r="ACY168" s="200"/>
      <c r="ACZ168" s="200"/>
      <c r="ADA168" s="200"/>
      <c r="ADB168" s="200"/>
      <c r="ADC168" s="200"/>
      <c r="ADD168" s="200"/>
      <c r="ADE168" s="200"/>
      <c r="ADF168" s="200"/>
      <c r="ADG168" s="200"/>
      <c r="ADH168" s="200"/>
      <c r="ADI168" s="200"/>
      <c r="ADJ168" s="200"/>
      <c r="ADK168" s="200"/>
      <c r="ADL168" s="200"/>
      <c r="ADM168" s="200"/>
      <c r="ADN168" s="200"/>
      <c r="ADO168" s="200"/>
      <c r="ADP168" s="200"/>
      <c r="ADQ168" s="200"/>
      <c r="ADR168" s="200"/>
      <c r="ADS168" s="200"/>
      <c r="ADT168" s="200"/>
      <c r="ADU168" s="200"/>
      <c r="ADV168" s="200"/>
      <c r="ADW168" s="200"/>
      <c r="ADX168" s="200"/>
      <c r="ADY168" s="200"/>
      <c r="ADZ168" s="200"/>
      <c r="AEA168" s="200"/>
      <c r="AEB168" s="200"/>
      <c r="AEC168" s="200"/>
      <c r="AED168" s="200"/>
      <c r="AEE168" s="200"/>
      <c r="AEF168" s="200"/>
      <c r="AEG168" s="200"/>
      <c r="AEH168" s="200"/>
      <c r="AEI168" s="200"/>
      <c r="AEJ168" s="200"/>
      <c r="AEK168" s="200"/>
      <c r="AEL168" s="200"/>
      <c r="AEM168" s="200"/>
      <c r="AEN168" s="200"/>
      <c r="AEO168" s="200"/>
      <c r="AEP168" s="200"/>
      <c r="AEQ168" s="200"/>
      <c r="AER168" s="200"/>
      <c r="AES168" s="200"/>
      <c r="AET168" s="200"/>
      <c r="AEU168" s="200"/>
      <c r="AEV168" s="200"/>
      <c r="AEW168" s="200"/>
      <c r="AEX168" s="200"/>
      <c r="AEY168" s="200"/>
      <c r="AEZ168" s="200"/>
      <c r="AFA168" s="200"/>
      <c r="AFB168" s="200"/>
      <c r="AFC168" s="200"/>
      <c r="AFD168" s="200"/>
      <c r="AFE168" s="200"/>
      <c r="AFF168" s="200"/>
      <c r="AFG168" s="200"/>
      <c r="AFH168" s="200"/>
      <c r="AFI168" s="200"/>
      <c r="AFJ168" s="200"/>
      <c r="AFK168" s="200"/>
      <c r="AFL168" s="200"/>
      <c r="AFM168" s="200"/>
      <c r="AFN168" s="200"/>
      <c r="AFO168" s="200"/>
      <c r="AFP168" s="200"/>
      <c r="AFQ168" s="200"/>
      <c r="AFR168" s="200"/>
      <c r="AFS168" s="200"/>
      <c r="AFT168" s="200"/>
      <c r="AFU168" s="200"/>
      <c r="AFV168" s="200"/>
      <c r="AFW168" s="200"/>
      <c r="AFX168" s="200"/>
      <c r="AFY168" s="200"/>
      <c r="AFZ168" s="200"/>
      <c r="AGA168" s="200"/>
      <c r="AGB168" s="200"/>
      <c r="AGC168" s="200"/>
      <c r="AGD168" s="200"/>
      <c r="AGE168" s="200"/>
      <c r="AGF168" s="200"/>
      <c r="AGG168" s="200"/>
      <c r="AGH168" s="200"/>
      <c r="AGI168" s="200"/>
      <c r="AGJ168" s="200"/>
      <c r="AGK168" s="200"/>
      <c r="AGL168" s="200"/>
      <c r="AGM168" s="200"/>
      <c r="AGN168" s="200"/>
      <c r="AGO168" s="200"/>
      <c r="AGP168" s="200"/>
      <c r="AGQ168" s="200"/>
      <c r="AGR168" s="200"/>
      <c r="AGS168" s="200"/>
      <c r="AGT168" s="200"/>
      <c r="AGU168" s="200"/>
      <c r="AGV168" s="200"/>
      <c r="AGW168" s="200"/>
      <c r="AGX168" s="200"/>
      <c r="AGY168" s="200"/>
      <c r="AGZ168" s="200"/>
      <c r="AHA168" s="200"/>
      <c r="AHB168" s="200"/>
      <c r="AHC168" s="200"/>
      <c r="AHD168" s="200"/>
      <c r="AHE168" s="200"/>
      <c r="AHF168" s="200"/>
      <c r="AHG168" s="200"/>
      <c r="AHH168" s="200"/>
      <c r="AHI168" s="200"/>
      <c r="AHJ168" s="200"/>
      <c r="AHK168" s="200"/>
      <c r="AHL168" s="200"/>
      <c r="AHM168" s="200"/>
      <c r="AHN168" s="200"/>
      <c r="AHO168" s="200"/>
      <c r="AHP168" s="200"/>
      <c r="AHQ168" s="200"/>
      <c r="AHR168" s="200"/>
      <c r="AHS168" s="200"/>
      <c r="AHT168" s="200"/>
      <c r="AHU168" s="200"/>
      <c r="AHV168" s="200"/>
      <c r="AHW168" s="200"/>
      <c r="AHX168" s="200"/>
      <c r="AHY168" s="200"/>
      <c r="AHZ168" s="200"/>
      <c r="AIA168" s="200"/>
      <c r="AIB168" s="200"/>
      <c r="AIC168" s="200"/>
      <c r="AID168" s="200"/>
      <c r="AIE168" s="200"/>
      <c r="AIF168" s="200"/>
      <c r="AIG168" s="200"/>
      <c r="AIH168" s="200"/>
      <c r="AII168" s="200"/>
      <c r="AIJ168" s="200"/>
      <c r="AIK168" s="200"/>
      <c r="AIL168" s="200"/>
      <c r="AIM168" s="200"/>
      <c r="AIN168" s="200"/>
      <c r="AIO168" s="200"/>
      <c r="AIP168" s="200"/>
      <c r="AIQ168" s="200"/>
      <c r="AIR168" s="200"/>
      <c r="AIS168" s="200"/>
      <c r="AIT168" s="200"/>
      <c r="AIU168" s="200"/>
      <c r="AIV168" s="200"/>
      <c r="AIW168" s="200"/>
      <c r="AIX168" s="200"/>
      <c r="AIY168" s="200"/>
      <c r="AIZ168" s="200"/>
      <c r="AJA168" s="200"/>
      <c r="AJB168" s="200"/>
      <c r="AJC168" s="200"/>
      <c r="AJD168" s="200"/>
      <c r="AJE168" s="200"/>
      <c r="AJF168" s="200"/>
      <c r="AJG168" s="200"/>
      <c r="AJH168" s="200"/>
      <c r="AJI168" s="200"/>
      <c r="AJJ168" s="200"/>
      <c r="AJK168" s="200"/>
      <c r="AJL168" s="200"/>
      <c r="AJM168" s="200"/>
      <c r="AJN168" s="200"/>
      <c r="AJO168" s="200"/>
      <c r="AJP168" s="200"/>
      <c r="AJQ168" s="200"/>
      <c r="AJR168" s="200"/>
      <c r="AJS168" s="200"/>
      <c r="AJT168" s="200"/>
      <c r="AJU168" s="200"/>
      <c r="AJV168" s="200"/>
      <c r="AJW168" s="200"/>
      <c r="AJX168" s="200"/>
      <c r="AJY168" s="200"/>
      <c r="AJZ168" s="200"/>
      <c r="AKA168" s="200"/>
      <c r="AKB168" s="200"/>
    </row>
    <row r="169" spans="1:964" s="155" customFormat="1" ht="13.5">
      <c r="A169" s="361"/>
      <c r="B169" s="67" t="s">
        <v>319</v>
      </c>
      <c r="C169" s="243">
        <v>2236500</v>
      </c>
      <c r="D169" s="320">
        <f>C169/C156-1</f>
        <v>8.3449074018004721E-2</v>
      </c>
      <c r="E169" s="142"/>
      <c r="F169" s="316">
        <v>33720</v>
      </c>
      <c r="G169" s="320">
        <f t="shared" si="51"/>
        <v>0.14057637667433376</v>
      </c>
      <c r="H169" s="133">
        <v>30019</v>
      </c>
      <c r="I169" s="320">
        <f t="shared" si="46"/>
        <v>0.18013130479223172</v>
      </c>
      <c r="J169" s="423"/>
      <c r="K169" s="461"/>
      <c r="L169" s="133">
        <v>13998</v>
      </c>
      <c r="M169" s="320">
        <f>L169/L156-1</f>
        <v>0.29683157309616459</v>
      </c>
      <c r="N169" s="392"/>
      <c r="O169" s="434"/>
      <c r="P169" s="133">
        <v>6527</v>
      </c>
      <c r="Q169" s="320">
        <f>P169/P156-1</f>
        <v>0.36120959332638169</v>
      </c>
      <c r="R169" s="133"/>
      <c r="S169" s="320"/>
      <c r="T169" s="392"/>
      <c r="U169" s="434"/>
      <c r="V169" s="134">
        <v>492</v>
      </c>
      <c r="W169" s="320">
        <f>V169/V156-1</f>
        <v>1.7333333333333334</v>
      </c>
      <c r="X169" s="134">
        <v>592</v>
      </c>
      <c r="Y169" s="320">
        <f>X169/X156-1</f>
        <v>0.84423676012461057</v>
      </c>
      <c r="Z169" s="133"/>
      <c r="AA169" s="320"/>
      <c r="AB169" s="133">
        <v>43</v>
      </c>
      <c r="AC169" s="47">
        <f t="shared" si="45"/>
        <v>1.3888888888888888</v>
      </c>
      <c r="AD169" s="133"/>
      <c r="AE169" s="320"/>
      <c r="AF169" s="133"/>
      <c r="AG169" s="320"/>
      <c r="AH169" s="208"/>
      <c r="AI169" s="208"/>
      <c r="AJ169" s="208"/>
      <c r="AK169" s="208"/>
      <c r="AL169" s="208"/>
      <c r="AM169" s="203"/>
      <c r="AN169" s="204"/>
      <c r="AO169" s="203"/>
      <c r="AP169" s="200"/>
      <c r="AQ169" s="200"/>
      <c r="AR169" s="200"/>
      <c r="AS169" s="200"/>
      <c r="AT169" s="200"/>
      <c r="AU169" s="200"/>
      <c r="AV169" s="200"/>
      <c r="AW169" s="200"/>
      <c r="AX169" s="200"/>
      <c r="AY169" s="200"/>
      <c r="AZ169" s="200"/>
      <c r="BA169" s="200"/>
      <c r="BB169" s="200"/>
      <c r="BC169" s="200"/>
      <c r="BD169" s="200"/>
      <c r="BE169" s="200"/>
      <c r="BF169" s="200"/>
      <c r="BG169" s="200"/>
      <c r="BH169" s="200"/>
      <c r="BI169" s="200"/>
      <c r="BJ169" s="200"/>
      <c r="BK169" s="200"/>
      <c r="BL169" s="200"/>
      <c r="BM169" s="200"/>
      <c r="BN169" s="200"/>
      <c r="BO169" s="201"/>
      <c r="BP169" s="200"/>
      <c r="BQ169" s="200"/>
      <c r="BR169" s="200"/>
      <c r="BS169" s="200"/>
      <c r="BT169" s="200"/>
      <c r="BU169" s="200"/>
      <c r="BV169" s="200"/>
      <c r="BW169" s="200"/>
      <c r="BX169" s="200"/>
      <c r="BY169" s="200"/>
      <c r="BZ169" s="200"/>
      <c r="CA169" s="200"/>
      <c r="CB169" s="200"/>
      <c r="CC169" s="200"/>
      <c r="CD169" s="200"/>
      <c r="CE169" s="200"/>
      <c r="CF169" s="200"/>
      <c r="CG169" s="200"/>
      <c r="CH169" s="200"/>
      <c r="CI169" s="200"/>
      <c r="CJ169" s="200"/>
      <c r="CK169" s="200"/>
      <c r="CL169" s="200"/>
      <c r="CM169" s="200"/>
      <c r="CN169" s="200"/>
      <c r="CO169" s="200"/>
      <c r="CP169" s="200"/>
      <c r="CQ169" s="200"/>
      <c r="CR169" s="200"/>
      <c r="CS169" s="200"/>
      <c r="CT169" s="200"/>
      <c r="CU169" s="200"/>
      <c r="CV169" s="200"/>
      <c r="CW169" s="200"/>
      <c r="CX169" s="200"/>
      <c r="CY169" s="200"/>
      <c r="CZ169" s="200"/>
      <c r="DA169" s="200"/>
      <c r="DB169" s="200"/>
      <c r="DC169" s="200"/>
      <c r="DD169" s="200"/>
      <c r="DE169" s="200"/>
      <c r="DF169" s="200"/>
      <c r="DG169" s="200"/>
      <c r="DH169" s="200"/>
      <c r="DI169" s="200"/>
      <c r="DJ169" s="200"/>
      <c r="DK169" s="200"/>
      <c r="DL169" s="200"/>
      <c r="DM169" s="200"/>
      <c r="DN169" s="200"/>
      <c r="DO169" s="200"/>
      <c r="DP169" s="200"/>
      <c r="DQ169" s="200"/>
      <c r="DR169" s="200"/>
      <c r="DS169" s="200"/>
      <c r="DT169" s="200"/>
      <c r="DU169" s="200"/>
      <c r="DV169" s="200"/>
      <c r="DW169" s="200"/>
      <c r="DX169" s="200"/>
      <c r="DY169" s="200"/>
      <c r="DZ169" s="200"/>
      <c r="EA169" s="200"/>
      <c r="EB169" s="200"/>
      <c r="EC169" s="200"/>
      <c r="ED169" s="200"/>
      <c r="EE169" s="200"/>
      <c r="EF169" s="200"/>
      <c r="EG169" s="200"/>
      <c r="EH169" s="200"/>
      <c r="EI169" s="200"/>
      <c r="EJ169" s="200"/>
      <c r="EK169" s="200"/>
      <c r="EL169" s="200"/>
      <c r="EM169" s="200"/>
      <c r="EN169" s="200"/>
      <c r="EO169" s="200"/>
      <c r="EP169" s="200"/>
      <c r="EQ169" s="200"/>
      <c r="ER169" s="200"/>
      <c r="ES169" s="200"/>
      <c r="ET169" s="200"/>
      <c r="EU169" s="200"/>
      <c r="EV169" s="200"/>
      <c r="EW169" s="200"/>
      <c r="EX169" s="200"/>
      <c r="EY169" s="200"/>
      <c r="EZ169" s="200"/>
      <c r="FA169" s="200"/>
      <c r="FB169" s="200"/>
      <c r="FC169" s="200"/>
      <c r="FD169" s="200"/>
      <c r="FE169" s="200"/>
      <c r="FF169" s="200"/>
      <c r="FG169" s="200"/>
      <c r="FH169" s="200"/>
      <c r="FI169" s="200"/>
      <c r="FJ169" s="200"/>
      <c r="FK169" s="200"/>
      <c r="FL169" s="200"/>
      <c r="FM169" s="200"/>
      <c r="FN169" s="200"/>
      <c r="FO169" s="200"/>
      <c r="FP169" s="200"/>
      <c r="FQ169" s="200"/>
      <c r="FR169" s="200"/>
      <c r="FS169" s="200"/>
      <c r="FT169" s="200"/>
      <c r="FU169" s="200"/>
      <c r="FV169" s="200"/>
      <c r="FW169" s="200"/>
      <c r="FX169" s="200"/>
      <c r="FY169" s="200"/>
      <c r="FZ169" s="200"/>
      <c r="GA169" s="200"/>
      <c r="GB169" s="200"/>
      <c r="GC169" s="200"/>
      <c r="GD169" s="200"/>
      <c r="GE169" s="200"/>
      <c r="GF169" s="200"/>
      <c r="GG169" s="200"/>
      <c r="GH169" s="200"/>
      <c r="GI169" s="200"/>
      <c r="GJ169" s="200"/>
      <c r="GK169" s="200"/>
      <c r="GL169" s="200"/>
      <c r="GM169" s="200"/>
      <c r="GN169" s="200"/>
      <c r="GO169" s="200"/>
      <c r="GP169" s="200"/>
      <c r="GQ169" s="200"/>
      <c r="GR169" s="200"/>
      <c r="GS169" s="200"/>
      <c r="GT169" s="200"/>
      <c r="GU169" s="200"/>
      <c r="GV169" s="200"/>
      <c r="GW169" s="200"/>
      <c r="GX169" s="200"/>
      <c r="GY169" s="200"/>
      <c r="GZ169" s="200"/>
      <c r="HA169" s="200"/>
      <c r="HB169" s="200"/>
      <c r="HC169" s="200"/>
      <c r="HD169" s="200"/>
      <c r="HE169" s="200"/>
      <c r="HF169" s="200"/>
      <c r="HG169" s="200"/>
      <c r="HH169" s="200"/>
      <c r="HI169" s="200"/>
      <c r="HJ169" s="200"/>
      <c r="HK169" s="200"/>
      <c r="HL169" s="200"/>
      <c r="HM169" s="200"/>
      <c r="HN169" s="200"/>
      <c r="HO169" s="200"/>
      <c r="HP169" s="200"/>
      <c r="HQ169" s="200"/>
      <c r="HR169" s="200"/>
      <c r="HS169" s="200"/>
      <c r="HT169" s="200"/>
      <c r="HU169" s="200"/>
      <c r="HV169" s="200"/>
      <c r="HW169" s="200"/>
      <c r="HX169" s="200"/>
      <c r="HY169" s="200"/>
      <c r="HZ169" s="200"/>
      <c r="IA169" s="200"/>
      <c r="IB169" s="200"/>
      <c r="IC169" s="200"/>
      <c r="ID169" s="200"/>
      <c r="IE169" s="200"/>
      <c r="IF169" s="200"/>
      <c r="IG169" s="200"/>
      <c r="IH169" s="200"/>
      <c r="II169" s="200"/>
      <c r="IJ169" s="200"/>
      <c r="IK169" s="200"/>
      <c r="IL169" s="200"/>
      <c r="IM169" s="200"/>
      <c r="IN169" s="200"/>
      <c r="IO169" s="200"/>
      <c r="IP169" s="200"/>
      <c r="IQ169" s="200"/>
      <c r="IR169" s="200"/>
      <c r="IS169" s="200"/>
      <c r="IT169" s="200"/>
      <c r="IU169" s="200"/>
      <c r="IV169" s="200"/>
      <c r="IW169" s="200"/>
      <c r="IX169" s="200"/>
      <c r="IY169" s="200"/>
      <c r="IZ169" s="200"/>
      <c r="JA169" s="200"/>
      <c r="JB169" s="200"/>
      <c r="JC169" s="200"/>
      <c r="JD169" s="200"/>
      <c r="JE169" s="200"/>
      <c r="JF169" s="200"/>
      <c r="JG169" s="200"/>
      <c r="JH169" s="200"/>
      <c r="JI169" s="200"/>
      <c r="JJ169" s="200"/>
      <c r="JK169" s="200"/>
      <c r="JL169" s="200"/>
      <c r="JM169" s="200"/>
      <c r="JN169" s="200"/>
      <c r="JO169" s="200"/>
      <c r="JP169" s="200"/>
      <c r="JQ169" s="200"/>
      <c r="JR169" s="200"/>
      <c r="JS169" s="200"/>
      <c r="JT169" s="200"/>
      <c r="JU169" s="200"/>
      <c r="JV169" s="200"/>
      <c r="JW169" s="200"/>
      <c r="JX169" s="200"/>
      <c r="JY169" s="200"/>
      <c r="JZ169" s="200"/>
      <c r="KA169" s="200"/>
      <c r="KB169" s="200"/>
      <c r="KC169" s="200"/>
      <c r="KD169" s="200"/>
      <c r="KE169" s="200"/>
      <c r="KF169" s="200"/>
      <c r="KG169" s="200"/>
      <c r="KH169" s="200"/>
      <c r="KI169" s="200"/>
      <c r="KJ169" s="200"/>
      <c r="KK169" s="200"/>
      <c r="KL169" s="200"/>
      <c r="KM169" s="200"/>
      <c r="KN169" s="200"/>
      <c r="KO169" s="200"/>
      <c r="KP169" s="200"/>
      <c r="KQ169" s="200"/>
      <c r="KR169" s="200"/>
      <c r="KS169" s="200"/>
      <c r="KT169" s="200"/>
      <c r="KU169" s="200"/>
      <c r="KV169" s="200"/>
      <c r="KW169" s="200"/>
      <c r="KX169" s="200"/>
      <c r="KY169" s="200"/>
      <c r="KZ169" s="200"/>
      <c r="LA169" s="200"/>
      <c r="LB169" s="200"/>
      <c r="LC169" s="200"/>
      <c r="LD169" s="200"/>
      <c r="LE169" s="200"/>
      <c r="LF169" s="200"/>
      <c r="LG169" s="200"/>
      <c r="LH169" s="200"/>
      <c r="LI169" s="200"/>
      <c r="LJ169" s="200"/>
      <c r="LK169" s="200"/>
      <c r="LL169" s="200"/>
      <c r="LM169" s="200"/>
      <c r="LN169" s="200"/>
      <c r="LO169" s="200"/>
      <c r="LP169" s="200"/>
      <c r="LQ169" s="200"/>
      <c r="LR169" s="200"/>
      <c r="LS169" s="200"/>
      <c r="LT169" s="200"/>
      <c r="LU169" s="200"/>
      <c r="LV169" s="200"/>
      <c r="LW169" s="200"/>
      <c r="LX169" s="200"/>
      <c r="LY169" s="200"/>
      <c r="LZ169" s="200"/>
      <c r="MA169" s="200"/>
      <c r="MB169" s="200"/>
      <c r="MC169" s="200"/>
      <c r="MD169" s="200"/>
      <c r="ME169" s="200"/>
      <c r="MF169" s="200"/>
      <c r="MG169" s="200"/>
      <c r="MH169" s="200"/>
      <c r="MI169" s="200"/>
      <c r="MJ169" s="200"/>
      <c r="MK169" s="200"/>
      <c r="ML169" s="200"/>
      <c r="MM169" s="200"/>
      <c r="MN169" s="200"/>
      <c r="MO169" s="200"/>
      <c r="MP169" s="200"/>
      <c r="MQ169" s="200"/>
      <c r="MR169" s="200"/>
      <c r="MS169" s="200"/>
      <c r="MT169" s="200"/>
      <c r="MU169" s="200"/>
      <c r="MV169" s="200"/>
      <c r="MW169" s="200"/>
      <c r="MX169" s="200"/>
      <c r="MY169" s="200"/>
      <c r="MZ169" s="200"/>
      <c r="NA169" s="200"/>
      <c r="NB169" s="200"/>
      <c r="NC169" s="200"/>
      <c r="ND169" s="200"/>
      <c r="NE169" s="200"/>
      <c r="NF169" s="200"/>
      <c r="NG169" s="200"/>
      <c r="NH169" s="200"/>
      <c r="NI169" s="200"/>
      <c r="NJ169" s="200"/>
      <c r="NK169" s="200"/>
      <c r="NL169" s="200"/>
      <c r="NM169" s="200"/>
      <c r="NN169" s="200"/>
      <c r="NO169" s="200"/>
      <c r="NP169" s="200"/>
      <c r="NQ169" s="200"/>
      <c r="NR169" s="200"/>
      <c r="NS169" s="200"/>
      <c r="NT169" s="200"/>
      <c r="NU169" s="200"/>
      <c r="NV169" s="200"/>
      <c r="NW169" s="200"/>
      <c r="NX169" s="200"/>
      <c r="NY169" s="200"/>
      <c r="NZ169" s="200"/>
      <c r="OA169" s="200"/>
      <c r="OB169" s="200"/>
      <c r="OC169" s="200"/>
      <c r="OD169" s="200"/>
      <c r="OE169" s="200"/>
      <c r="OF169" s="200"/>
      <c r="OG169" s="200"/>
      <c r="OH169" s="200"/>
      <c r="OI169" s="200"/>
      <c r="OJ169" s="200"/>
      <c r="OK169" s="200"/>
      <c r="OL169" s="200"/>
      <c r="OM169" s="200"/>
      <c r="ON169" s="200"/>
      <c r="OO169" s="200"/>
      <c r="OP169" s="200"/>
      <c r="OQ169" s="200"/>
      <c r="OR169" s="200"/>
      <c r="OS169" s="200"/>
      <c r="OT169" s="200"/>
      <c r="OU169" s="200"/>
      <c r="OV169" s="200"/>
      <c r="OW169" s="200"/>
      <c r="OX169" s="200"/>
      <c r="OY169" s="200"/>
      <c r="OZ169" s="200"/>
      <c r="PA169" s="200"/>
      <c r="PB169" s="200"/>
      <c r="PC169" s="200"/>
      <c r="PD169" s="200"/>
      <c r="PE169" s="200"/>
      <c r="PF169" s="200"/>
      <c r="PG169" s="200"/>
      <c r="PH169" s="200"/>
      <c r="PI169" s="200"/>
      <c r="PJ169" s="200"/>
      <c r="PK169" s="200"/>
      <c r="PL169" s="200"/>
      <c r="PM169" s="200"/>
      <c r="PN169" s="200"/>
      <c r="PO169" s="200"/>
      <c r="PP169" s="200"/>
      <c r="PQ169" s="200"/>
      <c r="PR169" s="200"/>
      <c r="PS169" s="200"/>
      <c r="PT169" s="200"/>
      <c r="PU169" s="200"/>
      <c r="PV169" s="200"/>
      <c r="PW169" s="200"/>
      <c r="PX169" s="200"/>
      <c r="PY169" s="200"/>
      <c r="PZ169" s="200"/>
      <c r="QA169" s="200"/>
      <c r="QB169" s="200"/>
      <c r="QC169" s="200"/>
      <c r="QD169" s="200"/>
      <c r="QE169" s="200"/>
      <c r="QF169" s="200"/>
      <c r="QG169" s="200"/>
      <c r="QH169" s="200"/>
      <c r="QI169" s="200"/>
      <c r="QJ169" s="200"/>
      <c r="QK169" s="200"/>
      <c r="QL169" s="200"/>
      <c r="QM169" s="200"/>
      <c r="QN169" s="200"/>
      <c r="QO169" s="200"/>
      <c r="QP169" s="200"/>
      <c r="QQ169" s="200"/>
      <c r="QR169" s="200"/>
      <c r="QS169" s="200"/>
      <c r="QT169" s="200"/>
      <c r="QU169" s="200"/>
      <c r="QV169" s="200"/>
      <c r="QW169" s="200"/>
      <c r="QX169" s="200"/>
      <c r="QY169" s="200"/>
      <c r="QZ169" s="200"/>
      <c r="RA169" s="200"/>
      <c r="RB169" s="200"/>
      <c r="RC169" s="200"/>
      <c r="RD169" s="200"/>
      <c r="RE169" s="200"/>
      <c r="RF169" s="200"/>
      <c r="RG169" s="200"/>
      <c r="RH169" s="200"/>
      <c r="RI169" s="200"/>
      <c r="RJ169" s="200"/>
      <c r="RK169" s="200"/>
      <c r="RL169" s="200"/>
      <c r="RM169" s="200"/>
      <c r="RN169" s="200"/>
      <c r="RO169" s="200"/>
      <c r="RP169" s="200"/>
      <c r="RQ169" s="200"/>
      <c r="RR169" s="200"/>
      <c r="RS169" s="200"/>
      <c r="RT169" s="200"/>
      <c r="RU169" s="200"/>
      <c r="RV169" s="200"/>
      <c r="RW169" s="200"/>
      <c r="RX169" s="200"/>
      <c r="RY169" s="200"/>
      <c r="RZ169" s="200"/>
      <c r="SA169" s="200"/>
      <c r="SB169" s="200"/>
      <c r="SC169" s="200"/>
      <c r="SD169" s="200"/>
      <c r="SE169" s="200"/>
      <c r="SF169" s="200"/>
      <c r="SG169" s="200"/>
      <c r="SH169" s="200"/>
      <c r="SI169" s="200"/>
      <c r="SJ169" s="200"/>
      <c r="SK169" s="200"/>
      <c r="SL169" s="200"/>
      <c r="SM169" s="200"/>
      <c r="SN169" s="200"/>
      <c r="SO169" s="200"/>
      <c r="SP169" s="200"/>
      <c r="SQ169" s="200"/>
      <c r="SR169" s="200"/>
      <c r="SS169" s="200"/>
      <c r="ST169" s="200"/>
      <c r="SU169" s="200"/>
      <c r="SV169" s="200"/>
      <c r="SW169" s="200"/>
      <c r="SX169" s="200"/>
      <c r="SY169" s="200"/>
      <c r="SZ169" s="200"/>
      <c r="TA169" s="200"/>
      <c r="TB169" s="200"/>
      <c r="TC169" s="200"/>
      <c r="TD169" s="200"/>
      <c r="TE169" s="200"/>
      <c r="TF169" s="200"/>
      <c r="TG169" s="200"/>
      <c r="TH169" s="200"/>
      <c r="TI169" s="200"/>
      <c r="TJ169" s="200"/>
      <c r="TK169" s="200"/>
      <c r="TL169" s="200"/>
      <c r="TM169" s="200"/>
      <c r="TN169" s="200"/>
      <c r="TO169" s="200"/>
      <c r="TP169" s="200"/>
      <c r="TQ169" s="200"/>
      <c r="TR169" s="200"/>
      <c r="TS169" s="200"/>
      <c r="TT169" s="200"/>
      <c r="TU169" s="200"/>
      <c r="TV169" s="200"/>
      <c r="TW169" s="200"/>
      <c r="TX169" s="200"/>
      <c r="TY169" s="200"/>
      <c r="TZ169" s="200"/>
      <c r="UA169" s="200"/>
      <c r="UB169" s="200"/>
      <c r="UC169" s="200"/>
      <c r="UD169" s="200"/>
      <c r="UE169" s="200"/>
      <c r="UF169" s="200"/>
      <c r="UG169" s="200"/>
      <c r="UH169" s="200"/>
      <c r="UI169" s="200"/>
      <c r="UJ169" s="200"/>
      <c r="UK169" s="200"/>
      <c r="UL169" s="200"/>
      <c r="UM169" s="200"/>
      <c r="UN169" s="200"/>
      <c r="UO169" s="200"/>
      <c r="UP169" s="200"/>
      <c r="UQ169" s="200"/>
      <c r="UR169" s="200"/>
      <c r="US169" s="200"/>
      <c r="UT169" s="200"/>
      <c r="UU169" s="200"/>
      <c r="UV169" s="200"/>
      <c r="UW169" s="200"/>
      <c r="UX169" s="200"/>
      <c r="UY169" s="200"/>
      <c r="UZ169" s="200"/>
      <c r="VA169" s="200"/>
      <c r="VB169" s="200"/>
      <c r="VC169" s="200"/>
      <c r="VD169" s="200"/>
      <c r="VE169" s="200"/>
      <c r="VF169" s="200"/>
      <c r="VG169" s="200"/>
      <c r="VH169" s="200"/>
      <c r="VI169" s="200"/>
      <c r="VJ169" s="200"/>
      <c r="VK169" s="200"/>
      <c r="VL169" s="200"/>
      <c r="VM169" s="200"/>
      <c r="VN169" s="200"/>
      <c r="VO169" s="200"/>
      <c r="VP169" s="200"/>
      <c r="VQ169" s="200"/>
      <c r="VR169" s="200"/>
      <c r="VS169" s="200"/>
      <c r="VT169" s="200"/>
      <c r="VU169" s="200"/>
      <c r="VV169" s="200"/>
      <c r="VW169" s="200"/>
      <c r="VX169" s="200"/>
      <c r="VY169" s="200"/>
      <c r="VZ169" s="200"/>
      <c r="WA169" s="200"/>
      <c r="WB169" s="200"/>
      <c r="WC169" s="200"/>
      <c r="WD169" s="200"/>
      <c r="WE169" s="200"/>
      <c r="WF169" s="200"/>
      <c r="WG169" s="200"/>
      <c r="WH169" s="200"/>
      <c r="WI169" s="200"/>
      <c r="WJ169" s="200"/>
      <c r="WK169" s="200"/>
      <c r="WL169" s="200"/>
      <c r="WM169" s="200"/>
      <c r="WN169" s="200"/>
      <c r="WO169" s="200"/>
      <c r="WP169" s="200"/>
      <c r="WQ169" s="200"/>
      <c r="WR169" s="200"/>
      <c r="WS169" s="200"/>
      <c r="WT169" s="200"/>
      <c r="WU169" s="200"/>
      <c r="WV169" s="200"/>
      <c r="WW169" s="200"/>
      <c r="WX169" s="200"/>
      <c r="WY169" s="200"/>
      <c r="WZ169" s="200"/>
      <c r="XA169" s="200"/>
      <c r="XB169" s="200"/>
      <c r="XC169" s="200"/>
      <c r="XD169" s="200"/>
      <c r="XE169" s="200"/>
      <c r="XF169" s="200"/>
      <c r="XG169" s="200"/>
      <c r="XH169" s="200"/>
      <c r="XI169" s="200"/>
      <c r="XJ169" s="200"/>
      <c r="XK169" s="200"/>
      <c r="XL169" s="200"/>
      <c r="XM169" s="200"/>
      <c r="XN169" s="200"/>
      <c r="XO169" s="200"/>
      <c r="XP169" s="200"/>
      <c r="XQ169" s="200"/>
      <c r="XR169" s="200"/>
      <c r="XS169" s="200"/>
      <c r="XT169" s="200"/>
      <c r="XU169" s="200"/>
      <c r="XV169" s="200"/>
      <c r="XW169" s="200"/>
      <c r="XX169" s="200"/>
      <c r="XY169" s="200"/>
      <c r="XZ169" s="200"/>
      <c r="YA169" s="200"/>
      <c r="YB169" s="200"/>
      <c r="YC169" s="200"/>
      <c r="YD169" s="200"/>
      <c r="YE169" s="200"/>
      <c r="YF169" s="200"/>
      <c r="YG169" s="200"/>
      <c r="YH169" s="200"/>
      <c r="YI169" s="200"/>
      <c r="YJ169" s="200"/>
      <c r="YK169" s="200"/>
      <c r="YL169" s="200"/>
      <c r="YM169" s="200"/>
      <c r="YN169" s="200"/>
      <c r="YO169" s="200"/>
      <c r="YP169" s="200"/>
      <c r="YQ169" s="200"/>
      <c r="YR169" s="200"/>
      <c r="YS169" s="200"/>
      <c r="YT169" s="200"/>
      <c r="YU169" s="200"/>
      <c r="YV169" s="200"/>
      <c r="YW169" s="200"/>
      <c r="YX169" s="200"/>
      <c r="YY169" s="200"/>
      <c r="YZ169" s="200"/>
      <c r="ZA169" s="200"/>
      <c r="ZB169" s="200"/>
      <c r="ZC169" s="200"/>
      <c r="ZD169" s="200"/>
      <c r="ZE169" s="200"/>
      <c r="ZF169" s="200"/>
      <c r="ZG169" s="200"/>
      <c r="ZH169" s="200"/>
      <c r="ZI169" s="200"/>
      <c r="ZJ169" s="200"/>
      <c r="ZK169" s="200"/>
      <c r="ZL169" s="200"/>
      <c r="ZM169" s="200"/>
      <c r="ZN169" s="200"/>
      <c r="ZO169" s="200"/>
      <c r="ZP169" s="200"/>
      <c r="ZQ169" s="200"/>
      <c r="ZR169" s="200"/>
      <c r="ZS169" s="200"/>
      <c r="ZT169" s="200"/>
      <c r="ZU169" s="200"/>
      <c r="ZV169" s="200"/>
      <c r="ZW169" s="200"/>
      <c r="ZX169" s="200"/>
      <c r="ZY169" s="200"/>
      <c r="ZZ169" s="200"/>
      <c r="AAA169" s="200"/>
      <c r="AAB169" s="200"/>
      <c r="AAC169" s="200"/>
      <c r="AAD169" s="200"/>
      <c r="AAE169" s="200"/>
      <c r="AAF169" s="200"/>
      <c r="AAG169" s="200"/>
      <c r="AAH169" s="200"/>
      <c r="AAI169" s="200"/>
      <c r="AAJ169" s="200"/>
      <c r="AAK169" s="200"/>
      <c r="AAL169" s="200"/>
      <c r="AAM169" s="200"/>
      <c r="AAN169" s="200"/>
      <c r="AAO169" s="200"/>
      <c r="AAP169" s="200"/>
      <c r="AAQ169" s="200"/>
      <c r="AAR169" s="200"/>
      <c r="AAS169" s="200"/>
      <c r="AAT169" s="200"/>
      <c r="AAU169" s="200"/>
      <c r="AAV169" s="200"/>
      <c r="AAW169" s="200"/>
      <c r="AAX169" s="200"/>
      <c r="AAY169" s="200"/>
      <c r="AAZ169" s="200"/>
      <c r="ABA169" s="200"/>
      <c r="ABB169" s="200"/>
      <c r="ABC169" s="200"/>
      <c r="ABD169" s="200"/>
      <c r="ABE169" s="200"/>
      <c r="ABF169" s="200"/>
      <c r="ABG169" s="200"/>
      <c r="ABH169" s="200"/>
      <c r="ABI169" s="200"/>
      <c r="ABJ169" s="200"/>
      <c r="ABK169" s="200"/>
      <c r="ABL169" s="200"/>
      <c r="ABM169" s="200"/>
      <c r="ABN169" s="200"/>
      <c r="ABO169" s="200"/>
      <c r="ABP169" s="200"/>
      <c r="ABQ169" s="200"/>
      <c r="ABR169" s="200"/>
      <c r="ABS169" s="200"/>
      <c r="ABT169" s="200"/>
      <c r="ABU169" s="200"/>
      <c r="ABV169" s="200"/>
      <c r="ABW169" s="200"/>
      <c r="ABX169" s="200"/>
      <c r="ABY169" s="200"/>
      <c r="ABZ169" s="200"/>
      <c r="ACA169" s="200"/>
      <c r="ACB169" s="200"/>
      <c r="ACC169" s="200"/>
      <c r="ACD169" s="200"/>
      <c r="ACE169" s="200"/>
      <c r="ACF169" s="200"/>
      <c r="ACG169" s="200"/>
      <c r="ACH169" s="200"/>
      <c r="ACI169" s="200"/>
      <c r="ACJ169" s="200"/>
      <c r="ACK169" s="200"/>
      <c r="ACL169" s="200"/>
      <c r="ACM169" s="200"/>
      <c r="ACN169" s="200"/>
      <c r="ACO169" s="200"/>
      <c r="ACP169" s="200"/>
      <c r="ACQ169" s="200"/>
      <c r="ACR169" s="200"/>
      <c r="ACS169" s="200"/>
      <c r="ACT169" s="200"/>
      <c r="ACU169" s="200"/>
      <c r="ACV169" s="200"/>
      <c r="ACW169" s="200"/>
      <c r="ACX169" s="200"/>
      <c r="ACY169" s="200"/>
      <c r="ACZ169" s="200"/>
      <c r="ADA169" s="200"/>
      <c r="ADB169" s="200"/>
      <c r="ADC169" s="200"/>
      <c r="ADD169" s="200"/>
      <c r="ADE169" s="200"/>
      <c r="ADF169" s="200"/>
      <c r="ADG169" s="200"/>
      <c r="ADH169" s="200"/>
      <c r="ADI169" s="200"/>
      <c r="ADJ169" s="200"/>
      <c r="ADK169" s="200"/>
      <c r="ADL169" s="200"/>
      <c r="ADM169" s="200"/>
      <c r="ADN169" s="200"/>
      <c r="ADO169" s="200"/>
      <c r="ADP169" s="200"/>
      <c r="ADQ169" s="200"/>
      <c r="ADR169" s="200"/>
      <c r="ADS169" s="200"/>
      <c r="ADT169" s="200"/>
      <c r="ADU169" s="200"/>
      <c r="ADV169" s="200"/>
      <c r="ADW169" s="200"/>
      <c r="ADX169" s="200"/>
      <c r="ADY169" s="200"/>
      <c r="ADZ169" s="200"/>
      <c r="AEA169" s="200"/>
      <c r="AEB169" s="200"/>
      <c r="AEC169" s="200"/>
      <c r="AED169" s="200"/>
      <c r="AEE169" s="200"/>
      <c r="AEF169" s="200"/>
      <c r="AEG169" s="200"/>
      <c r="AEH169" s="200"/>
      <c r="AEI169" s="200"/>
      <c r="AEJ169" s="200"/>
      <c r="AEK169" s="200"/>
      <c r="AEL169" s="200"/>
      <c r="AEM169" s="200"/>
      <c r="AEN169" s="200"/>
      <c r="AEO169" s="200"/>
      <c r="AEP169" s="200"/>
      <c r="AEQ169" s="200"/>
      <c r="AER169" s="200"/>
      <c r="AES169" s="200"/>
      <c r="AET169" s="200"/>
      <c r="AEU169" s="200"/>
      <c r="AEV169" s="200"/>
      <c r="AEW169" s="200"/>
      <c r="AEX169" s="200"/>
      <c r="AEY169" s="200"/>
      <c r="AEZ169" s="200"/>
      <c r="AFA169" s="200"/>
      <c r="AFB169" s="200"/>
      <c r="AFC169" s="200"/>
      <c r="AFD169" s="200"/>
      <c r="AFE169" s="200"/>
      <c r="AFF169" s="200"/>
      <c r="AFG169" s="200"/>
      <c r="AFH169" s="200"/>
      <c r="AFI169" s="200"/>
      <c r="AFJ169" s="200"/>
      <c r="AFK169" s="200"/>
      <c r="AFL169" s="200"/>
      <c r="AFM169" s="200"/>
      <c r="AFN169" s="200"/>
      <c r="AFO169" s="200"/>
      <c r="AFP169" s="200"/>
      <c r="AFQ169" s="200"/>
      <c r="AFR169" s="200"/>
      <c r="AFS169" s="200"/>
      <c r="AFT169" s="200"/>
      <c r="AFU169" s="200"/>
      <c r="AFV169" s="200"/>
      <c r="AFW169" s="200"/>
      <c r="AFX169" s="200"/>
      <c r="AFY169" s="200"/>
      <c r="AFZ169" s="200"/>
      <c r="AGA169" s="200"/>
      <c r="AGB169" s="200"/>
      <c r="AGC169" s="200"/>
      <c r="AGD169" s="200"/>
      <c r="AGE169" s="200"/>
      <c r="AGF169" s="200"/>
      <c r="AGG169" s="200"/>
      <c r="AGH169" s="200"/>
      <c r="AGI169" s="200"/>
      <c r="AGJ169" s="200"/>
      <c r="AGK169" s="200"/>
      <c r="AGL169" s="200"/>
      <c r="AGM169" s="200"/>
      <c r="AGN169" s="200"/>
      <c r="AGO169" s="200"/>
      <c r="AGP169" s="200"/>
      <c r="AGQ169" s="200"/>
      <c r="AGR169" s="200"/>
      <c r="AGS169" s="200"/>
      <c r="AGT169" s="200"/>
      <c r="AGU169" s="200"/>
      <c r="AGV169" s="200"/>
      <c r="AGW169" s="200"/>
      <c r="AGX169" s="200"/>
      <c r="AGY169" s="200"/>
      <c r="AGZ169" s="200"/>
      <c r="AHA169" s="200"/>
      <c r="AHB169" s="200"/>
      <c r="AHC169" s="200"/>
      <c r="AHD169" s="200"/>
      <c r="AHE169" s="200"/>
      <c r="AHF169" s="200"/>
      <c r="AHG169" s="200"/>
      <c r="AHH169" s="200"/>
      <c r="AHI169" s="200"/>
      <c r="AHJ169" s="200"/>
      <c r="AHK169" s="200"/>
      <c r="AHL169" s="200"/>
      <c r="AHM169" s="200"/>
      <c r="AHN169" s="200"/>
      <c r="AHO169" s="200"/>
      <c r="AHP169" s="200"/>
      <c r="AHQ169" s="200"/>
      <c r="AHR169" s="200"/>
      <c r="AHS169" s="200"/>
      <c r="AHT169" s="200"/>
      <c r="AHU169" s="200"/>
      <c r="AHV169" s="200"/>
      <c r="AHW169" s="200"/>
      <c r="AHX169" s="200"/>
      <c r="AHY169" s="200"/>
      <c r="AHZ169" s="200"/>
      <c r="AIA169" s="200"/>
      <c r="AIB169" s="200"/>
      <c r="AIC169" s="200"/>
      <c r="AID169" s="200"/>
      <c r="AIE169" s="200"/>
      <c r="AIF169" s="200"/>
      <c r="AIG169" s="200"/>
      <c r="AIH169" s="200"/>
      <c r="AII169" s="200"/>
      <c r="AIJ169" s="200"/>
      <c r="AIK169" s="200"/>
      <c r="AIL169" s="200"/>
      <c r="AIM169" s="200"/>
      <c r="AIN169" s="200"/>
      <c r="AIO169" s="200"/>
      <c r="AIP169" s="200"/>
      <c r="AIQ169" s="200"/>
      <c r="AIR169" s="200"/>
      <c r="AIS169" s="200"/>
      <c r="AIT169" s="200"/>
      <c r="AIU169" s="200"/>
      <c r="AIV169" s="200"/>
      <c r="AIW169" s="200"/>
      <c r="AIX169" s="200"/>
      <c r="AIY169" s="200"/>
      <c r="AIZ169" s="200"/>
      <c r="AJA169" s="200"/>
      <c r="AJB169" s="200"/>
      <c r="AJC169" s="200"/>
      <c r="AJD169" s="200"/>
      <c r="AJE169" s="200"/>
      <c r="AJF169" s="200"/>
      <c r="AJG169" s="200"/>
      <c r="AJH169" s="200"/>
      <c r="AJI169" s="200"/>
      <c r="AJJ169" s="200"/>
      <c r="AJK169" s="200"/>
      <c r="AJL169" s="200"/>
      <c r="AJM169" s="200"/>
      <c r="AJN169" s="200"/>
      <c r="AJO169" s="200"/>
      <c r="AJP169" s="200"/>
      <c r="AJQ169" s="200"/>
      <c r="AJR169" s="200"/>
      <c r="AJS169" s="200"/>
      <c r="AJT169" s="200"/>
      <c r="AJU169" s="200"/>
      <c r="AJV169" s="200"/>
      <c r="AJW169" s="200"/>
      <c r="AJX169" s="200"/>
      <c r="AJY169" s="200"/>
      <c r="AJZ169" s="200"/>
      <c r="AKA169" s="200"/>
      <c r="AKB169" s="200"/>
    </row>
    <row r="170" spans="1:964" s="155" customFormat="1" ht="13.5">
      <c r="A170" s="361"/>
      <c r="B170" s="67" t="s">
        <v>320</v>
      </c>
      <c r="C170" s="243">
        <v>2231748</v>
      </c>
      <c r="D170" s="320">
        <f t="shared" ref="D170:D172" si="56">C170/C158-1</f>
        <v>0.19629364391879722</v>
      </c>
      <c r="E170" s="142"/>
      <c r="F170" s="316">
        <v>32176</v>
      </c>
      <c r="G170" s="320">
        <f t="shared" si="51"/>
        <v>0.23944530046224966</v>
      </c>
      <c r="H170" s="133">
        <v>34195</v>
      </c>
      <c r="I170" s="320">
        <f t="shared" si="46"/>
        <v>0.47525777643556677</v>
      </c>
      <c r="J170" s="423">
        <v>48596</v>
      </c>
      <c r="K170" s="461">
        <f>(J170-J158)/J158</f>
        <v>0.38410709199658216</v>
      </c>
      <c r="L170" s="133">
        <v>15802</v>
      </c>
      <c r="M170" s="320">
        <f t="shared" ref="M170:M184" si="57">L170/L158-1</f>
        <v>0.270053046134062</v>
      </c>
      <c r="N170" s="392"/>
      <c r="O170" s="434"/>
      <c r="P170" s="133">
        <v>6575</v>
      </c>
      <c r="Q170" s="320">
        <f t="shared" ref="Q170:Q182" si="58">P170/P158-1</f>
        <v>-4.9305957200694084E-2</v>
      </c>
      <c r="R170" s="133"/>
      <c r="S170" s="320"/>
      <c r="T170" s="392">
        <v>3856</v>
      </c>
      <c r="U170" s="397">
        <f>T170/T158-1</f>
        <v>-5.5365017148456652E-2</v>
      </c>
      <c r="V170" s="134">
        <v>547</v>
      </c>
      <c r="W170" s="320">
        <f t="shared" ref="W170:Y194" si="59">V170/V158-1</f>
        <v>1.2697095435684647</v>
      </c>
      <c r="X170" s="134">
        <v>506</v>
      </c>
      <c r="Y170" s="320">
        <f t="shared" ref="Y170:Y177" si="60">X170/X158-1</f>
        <v>-4.3478260869565188E-2</v>
      </c>
      <c r="Z170" s="133"/>
      <c r="AA170" s="320"/>
      <c r="AB170" s="133">
        <v>37</v>
      </c>
      <c r="AC170" s="47">
        <f>(AB170-AB158)/AB158</f>
        <v>4.2857142857142856</v>
      </c>
      <c r="AD170" s="133"/>
      <c r="AE170" s="320"/>
      <c r="AF170" s="133"/>
      <c r="AG170" s="320"/>
      <c r="AH170" s="208"/>
      <c r="AI170" s="208"/>
      <c r="AJ170" s="208"/>
      <c r="AK170" s="208"/>
      <c r="AL170" s="208"/>
      <c r="AM170" s="203"/>
      <c r="AN170" s="204"/>
      <c r="AO170" s="203"/>
      <c r="AP170" s="200"/>
      <c r="AQ170" s="200"/>
      <c r="AR170" s="200"/>
      <c r="AS170" s="200"/>
      <c r="AT170" s="200"/>
      <c r="AU170" s="200"/>
      <c r="AV170" s="200"/>
      <c r="AW170" s="200"/>
      <c r="AX170" s="200"/>
      <c r="AY170" s="200"/>
      <c r="AZ170" s="200"/>
      <c r="BA170" s="200"/>
      <c r="BB170" s="200"/>
      <c r="BC170" s="200"/>
      <c r="BD170" s="200"/>
      <c r="BE170" s="200"/>
      <c r="BF170" s="200"/>
      <c r="BG170" s="200"/>
      <c r="BH170" s="200"/>
      <c r="BI170" s="200"/>
      <c r="BJ170" s="200"/>
      <c r="BK170" s="200"/>
      <c r="BL170" s="200"/>
      <c r="BM170" s="200"/>
      <c r="BN170" s="200"/>
      <c r="BO170" s="201"/>
      <c r="BP170" s="200"/>
      <c r="BQ170" s="200"/>
      <c r="BR170" s="200"/>
      <c r="BS170" s="200"/>
      <c r="BT170" s="200"/>
      <c r="BU170" s="200"/>
      <c r="BV170" s="200"/>
      <c r="BW170" s="200"/>
      <c r="BX170" s="200"/>
      <c r="BY170" s="200"/>
      <c r="BZ170" s="200"/>
      <c r="CA170" s="200"/>
      <c r="CB170" s="200"/>
      <c r="CC170" s="200"/>
      <c r="CD170" s="200"/>
      <c r="CE170" s="200"/>
      <c r="CF170" s="200"/>
      <c r="CG170" s="200"/>
      <c r="CH170" s="200"/>
      <c r="CI170" s="200"/>
      <c r="CJ170" s="200"/>
      <c r="CK170" s="200"/>
      <c r="CL170" s="200"/>
      <c r="CM170" s="200"/>
      <c r="CN170" s="200"/>
      <c r="CO170" s="200"/>
      <c r="CP170" s="200"/>
      <c r="CQ170" s="200"/>
      <c r="CR170" s="200"/>
      <c r="CS170" s="200"/>
      <c r="CT170" s="200"/>
      <c r="CU170" s="200"/>
      <c r="CV170" s="200"/>
      <c r="CW170" s="200"/>
      <c r="CX170" s="200"/>
      <c r="CY170" s="200"/>
      <c r="CZ170" s="200"/>
      <c r="DA170" s="200"/>
      <c r="DB170" s="200"/>
      <c r="DC170" s="200"/>
      <c r="DD170" s="200"/>
      <c r="DE170" s="200"/>
      <c r="DF170" s="200"/>
      <c r="DG170" s="200"/>
      <c r="DH170" s="200"/>
      <c r="DI170" s="200"/>
      <c r="DJ170" s="200"/>
      <c r="DK170" s="200"/>
      <c r="DL170" s="200"/>
      <c r="DM170" s="200"/>
      <c r="DN170" s="200"/>
      <c r="DO170" s="200"/>
      <c r="DP170" s="200"/>
      <c r="DQ170" s="200"/>
      <c r="DR170" s="200"/>
      <c r="DS170" s="200"/>
      <c r="DT170" s="200"/>
      <c r="DU170" s="200"/>
      <c r="DV170" s="200"/>
      <c r="DW170" s="200"/>
      <c r="DX170" s="200"/>
      <c r="DY170" s="200"/>
      <c r="DZ170" s="200"/>
      <c r="EA170" s="200"/>
      <c r="EB170" s="200"/>
      <c r="EC170" s="200"/>
      <c r="ED170" s="200"/>
      <c r="EE170" s="200"/>
      <c r="EF170" s="200"/>
      <c r="EG170" s="200"/>
      <c r="EH170" s="200"/>
      <c r="EI170" s="200"/>
      <c r="EJ170" s="200"/>
      <c r="EK170" s="200"/>
      <c r="EL170" s="200"/>
      <c r="EM170" s="200"/>
      <c r="EN170" s="200"/>
      <c r="EO170" s="200"/>
      <c r="EP170" s="200"/>
      <c r="EQ170" s="200"/>
      <c r="ER170" s="200"/>
      <c r="ES170" s="200"/>
      <c r="ET170" s="200"/>
      <c r="EU170" s="200"/>
      <c r="EV170" s="200"/>
      <c r="EW170" s="200"/>
      <c r="EX170" s="200"/>
      <c r="EY170" s="200"/>
      <c r="EZ170" s="200"/>
      <c r="FA170" s="200"/>
      <c r="FB170" s="200"/>
      <c r="FC170" s="200"/>
      <c r="FD170" s="200"/>
      <c r="FE170" s="200"/>
      <c r="FF170" s="200"/>
      <c r="FG170" s="200"/>
      <c r="FH170" s="200"/>
      <c r="FI170" s="200"/>
      <c r="FJ170" s="200"/>
      <c r="FK170" s="200"/>
      <c r="FL170" s="200"/>
      <c r="FM170" s="200"/>
      <c r="FN170" s="200"/>
      <c r="FO170" s="200"/>
      <c r="FP170" s="200"/>
      <c r="FQ170" s="200"/>
      <c r="FR170" s="200"/>
      <c r="FS170" s="200"/>
      <c r="FT170" s="200"/>
      <c r="FU170" s="200"/>
      <c r="FV170" s="200"/>
      <c r="FW170" s="200"/>
      <c r="FX170" s="200"/>
      <c r="FY170" s="200"/>
      <c r="FZ170" s="200"/>
      <c r="GA170" s="200"/>
      <c r="GB170" s="200"/>
      <c r="GC170" s="200"/>
      <c r="GD170" s="200"/>
      <c r="GE170" s="200"/>
      <c r="GF170" s="200"/>
      <c r="GG170" s="200"/>
      <c r="GH170" s="200"/>
      <c r="GI170" s="200"/>
      <c r="GJ170" s="200"/>
      <c r="GK170" s="200"/>
      <c r="GL170" s="200"/>
      <c r="GM170" s="200"/>
      <c r="GN170" s="200"/>
      <c r="GO170" s="200"/>
      <c r="GP170" s="200"/>
      <c r="GQ170" s="200"/>
      <c r="GR170" s="200"/>
      <c r="GS170" s="200"/>
      <c r="GT170" s="200"/>
      <c r="GU170" s="200"/>
      <c r="GV170" s="200"/>
      <c r="GW170" s="200"/>
      <c r="GX170" s="200"/>
      <c r="GY170" s="200"/>
      <c r="GZ170" s="200"/>
      <c r="HA170" s="200"/>
      <c r="HB170" s="200"/>
      <c r="HC170" s="200"/>
      <c r="HD170" s="200"/>
      <c r="HE170" s="200"/>
      <c r="HF170" s="200"/>
      <c r="HG170" s="200"/>
      <c r="HH170" s="200"/>
      <c r="HI170" s="200"/>
      <c r="HJ170" s="200"/>
      <c r="HK170" s="200"/>
      <c r="HL170" s="200"/>
      <c r="HM170" s="200"/>
      <c r="HN170" s="200"/>
      <c r="HO170" s="200"/>
      <c r="HP170" s="200"/>
      <c r="HQ170" s="200"/>
      <c r="HR170" s="200"/>
      <c r="HS170" s="200"/>
      <c r="HT170" s="200"/>
      <c r="HU170" s="200"/>
      <c r="HV170" s="200"/>
      <c r="HW170" s="200"/>
      <c r="HX170" s="200"/>
      <c r="HY170" s="200"/>
      <c r="HZ170" s="200"/>
      <c r="IA170" s="200"/>
      <c r="IB170" s="200"/>
      <c r="IC170" s="200"/>
      <c r="ID170" s="200"/>
      <c r="IE170" s="200"/>
      <c r="IF170" s="200"/>
      <c r="IG170" s="200"/>
      <c r="IH170" s="200"/>
      <c r="II170" s="200"/>
      <c r="IJ170" s="200"/>
      <c r="IK170" s="200"/>
      <c r="IL170" s="200"/>
      <c r="IM170" s="200"/>
      <c r="IN170" s="200"/>
      <c r="IO170" s="200"/>
      <c r="IP170" s="200"/>
      <c r="IQ170" s="200"/>
      <c r="IR170" s="200"/>
      <c r="IS170" s="200"/>
      <c r="IT170" s="200"/>
      <c r="IU170" s="200"/>
      <c r="IV170" s="200"/>
      <c r="IW170" s="200"/>
      <c r="IX170" s="200"/>
      <c r="IY170" s="200"/>
      <c r="IZ170" s="200"/>
      <c r="JA170" s="200"/>
      <c r="JB170" s="200"/>
      <c r="JC170" s="200"/>
      <c r="JD170" s="200"/>
      <c r="JE170" s="200"/>
      <c r="JF170" s="200"/>
      <c r="JG170" s="200"/>
      <c r="JH170" s="200"/>
      <c r="JI170" s="200"/>
      <c r="JJ170" s="200"/>
      <c r="JK170" s="200"/>
      <c r="JL170" s="200"/>
      <c r="JM170" s="200"/>
      <c r="JN170" s="200"/>
      <c r="JO170" s="200"/>
      <c r="JP170" s="200"/>
      <c r="JQ170" s="200"/>
      <c r="JR170" s="200"/>
      <c r="JS170" s="200"/>
      <c r="JT170" s="200"/>
      <c r="JU170" s="200"/>
      <c r="JV170" s="200"/>
      <c r="JW170" s="200"/>
      <c r="JX170" s="200"/>
      <c r="JY170" s="200"/>
      <c r="JZ170" s="200"/>
      <c r="KA170" s="200"/>
      <c r="KB170" s="200"/>
      <c r="KC170" s="200"/>
      <c r="KD170" s="200"/>
      <c r="KE170" s="200"/>
      <c r="KF170" s="200"/>
      <c r="KG170" s="200"/>
      <c r="KH170" s="200"/>
      <c r="KI170" s="200"/>
      <c r="KJ170" s="200"/>
      <c r="KK170" s="200"/>
      <c r="KL170" s="200"/>
      <c r="KM170" s="200"/>
      <c r="KN170" s="200"/>
      <c r="KO170" s="200"/>
      <c r="KP170" s="200"/>
      <c r="KQ170" s="200"/>
      <c r="KR170" s="200"/>
      <c r="KS170" s="200"/>
      <c r="KT170" s="200"/>
      <c r="KU170" s="200"/>
      <c r="KV170" s="200"/>
      <c r="KW170" s="200"/>
      <c r="KX170" s="200"/>
      <c r="KY170" s="200"/>
      <c r="KZ170" s="200"/>
      <c r="LA170" s="200"/>
      <c r="LB170" s="200"/>
      <c r="LC170" s="200"/>
      <c r="LD170" s="200"/>
      <c r="LE170" s="200"/>
      <c r="LF170" s="200"/>
      <c r="LG170" s="200"/>
      <c r="LH170" s="200"/>
      <c r="LI170" s="200"/>
      <c r="LJ170" s="200"/>
      <c r="LK170" s="200"/>
      <c r="LL170" s="200"/>
      <c r="LM170" s="200"/>
      <c r="LN170" s="200"/>
      <c r="LO170" s="200"/>
      <c r="LP170" s="200"/>
      <c r="LQ170" s="200"/>
      <c r="LR170" s="200"/>
      <c r="LS170" s="200"/>
      <c r="LT170" s="200"/>
      <c r="LU170" s="200"/>
      <c r="LV170" s="200"/>
      <c r="LW170" s="200"/>
      <c r="LX170" s="200"/>
      <c r="LY170" s="200"/>
      <c r="LZ170" s="200"/>
      <c r="MA170" s="200"/>
      <c r="MB170" s="200"/>
      <c r="MC170" s="200"/>
      <c r="MD170" s="200"/>
      <c r="ME170" s="200"/>
      <c r="MF170" s="200"/>
      <c r="MG170" s="200"/>
      <c r="MH170" s="200"/>
      <c r="MI170" s="200"/>
      <c r="MJ170" s="200"/>
      <c r="MK170" s="200"/>
      <c r="ML170" s="200"/>
      <c r="MM170" s="200"/>
      <c r="MN170" s="200"/>
      <c r="MO170" s="200"/>
      <c r="MP170" s="200"/>
      <c r="MQ170" s="200"/>
      <c r="MR170" s="200"/>
      <c r="MS170" s="200"/>
      <c r="MT170" s="200"/>
      <c r="MU170" s="200"/>
      <c r="MV170" s="200"/>
      <c r="MW170" s="200"/>
      <c r="MX170" s="200"/>
      <c r="MY170" s="200"/>
      <c r="MZ170" s="200"/>
      <c r="NA170" s="200"/>
      <c r="NB170" s="200"/>
      <c r="NC170" s="200"/>
      <c r="ND170" s="200"/>
      <c r="NE170" s="200"/>
      <c r="NF170" s="200"/>
      <c r="NG170" s="200"/>
      <c r="NH170" s="200"/>
      <c r="NI170" s="200"/>
      <c r="NJ170" s="200"/>
      <c r="NK170" s="200"/>
      <c r="NL170" s="200"/>
      <c r="NM170" s="200"/>
      <c r="NN170" s="200"/>
      <c r="NO170" s="200"/>
      <c r="NP170" s="200"/>
      <c r="NQ170" s="200"/>
      <c r="NR170" s="200"/>
      <c r="NS170" s="200"/>
      <c r="NT170" s="200"/>
      <c r="NU170" s="200"/>
      <c r="NV170" s="200"/>
      <c r="NW170" s="200"/>
      <c r="NX170" s="200"/>
      <c r="NY170" s="200"/>
      <c r="NZ170" s="200"/>
      <c r="OA170" s="200"/>
      <c r="OB170" s="200"/>
      <c r="OC170" s="200"/>
      <c r="OD170" s="200"/>
      <c r="OE170" s="200"/>
      <c r="OF170" s="200"/>
      <c r="OG170" s="200"/>
      <c r="OH170" s="200"/>
      <c r="OI170" s="200"/>
      <c r="OJ170" s="200"/>
      <c r="OK170" s="200"/>
      <c r="OL170" s="200"/>
      <c r="OM170" s="200"/>
      <c r="ON170" s="200"/>
      <c r="OO170" s="200"/>
      <c r="OP170" s="200"/>
      <c r="OQ170" s="200"/>
      <c r="OR170" s="200"/>
      <c r="OS170" s="200"/>
      <c r="OT170" s="200"/>
      <c r="OU170" s="200"/>
      <c r="OV170" s="200"/>
      <c r="OW170" s="200"/>
      <c r="OX170" s="200"/>
      <c r="OY170" s="200"/>
      <c r="OZ170" s="200"/>
      <c r="PA170" s="200"/>
      <c r="PB170" s="200"/>
      <c r="PC170" s="200"/>
      <c r="PD170" s="200"/>
      <c r="PE170" s="200"/>
      <c r="PF170" s="200"/>
      <c r="PG170" s="200"/>
      <c r="PH170" s="200"/>
      <c r="PI170" s="200"/>
      <c r="PJ170" s="200"/>
      <c r="PK170" s="200"/>
      <c r="PL170" s="200"/>
      <c r="PM170" s="200"/>
      <c r="PN170" s="200"/>
      <c r="PO170" s="200"/>
      <c r="PP170" s="200"/>
      <c r="PQ170" s="200"/>
      <c r="PR170" s="200"/>
      <c r="PS170" s="200"/>
      <c r="PT170" s="200"/>
      <c r="PU170" s="200"/>
      <c r="PV170" s="200"/>
      <c r="PW170" s="200"/>
      <c r="PX170" s="200"/>
      <c r="PY170" s="200"/>
      <c r="PZ170" s="200"/>
      <c r="QA170" s="200"/>
      <c r="QB170" s="200"/>
      <c r="QC170" s="200"/>
      <c r="QD170" s="200"/>
      <c r="QE170" s="200"/>
      <c r="QF170" s="200"/>
      <c r="QG170" s="200"/>
      <c r="QH170" s="200"/>
      <c r="QI170" s="200"/>
      <c r="QJ170" s="200"/>
      <c r="QK170" s="200"/>
      <c r="QL170" s="200"/>
      <c r="QM170" s="200"/>
      <c r="QN170" s="200"/>
      <c r="QO170" s="200"/>
      <c r="QP170" s="200"/>
      <c r="QQ170" s="200"/>
      <c r="QR170" s="200"/>
      <c r="QS170" s="200"/>
      <c r="QT170" s="200"/>
      <c r="QU170" s="200"/>
      <c r="QV170" s="200"/>
      <c r="QW170" s="200"/>
      <c r="QX170" s="200"/>
      <c r="QY170" s="200"/>
      <c r="QZ170" s="200"/>
      <c r="RA170" s="200"/>
      <c r="RB170" s="200"/>
      <c r="RC170" s="200"/>
      <c r="RD170" s="200"/>
      <c r="RE170" s="200"/>
      <c r="RF170" s="200"/>
      <c r="RG170" s="200"/>
      <c r="RH170" s="200"/>
      <c r="RI170" s="200"/>
      <c r="RJ170" s="200"/>
      <c r="RK170" s="200"/>
      <c r="RL170" s="200"/>
      <c r="RM170" s="200"/>
      <c r="RN170" s="200"/>
      <c r="RO170" s="200"/>
      <c r="RP170" s="200"/>
      <c r="RQ170" s="200"/>
      <c r="RR170" s="200"/>
      <c r="RS170" s="200"/>
      <c r="RT170" s="200"/>
      <c r="RU170" s="200"/>
      <c r="RV170" s="200"/>
      <c r="RW170" s="200"/>
      <c r="RX170" s="200"/>
      <c r="RY170" s="200"/>
      <c r="RZ170" s="200"/>
      <c r="SA170" s="200"/>
      <c r="SB170" s="200"/>
      <c r="SC170" s="200"/>
      <c r="SD170" s="200"/>
      <c r="SE170" s="200"/>
      <c r="SF170" s="200"/>
      <c r="SG170" s="200"/>
      <c r="SH170" s="200"/>
      <c r="SI170" s="200"/>
      <c r="SJ170" s="200"/>
      <c r="SK170" s="200"/>
      <c r="SL170" s="200"/>
      <c r="SM170" s="200"/>
      <c r="SN170" s="200"/>
      <c r="SO170" s="200"/>
      <c r="SP170" s="200"/>
      <c r="SQ170" s="200"/>
      <c r="SR170" s="200"/>
      <c r="SS170" s="200"/>
      <c r="ST170" s="200"/>
      <c r="SU170" s="200"/>
      <c r="SV170" s="200"/>
      <c r="SW170" s="200"/>
      <c r="SX170" s="200"/>
      <c r="SY170" s="200"/>
      <c r="SZ170" s="200"/>
      <c r="TA170" s="200"/>
      <c r="TB170" s="200"/>
      <c r="TC170" s="200"/>
      <c r="TD170" s="200"/>
      <c r="TE170" s="200"/>
      <c r="TF170" s="200"/>
      <c r="TG170" s="200"/>
      <c r="TH170" s="200"/>
      <c r="TI170" s="200"/>
      <c r="TJ170" s="200"/>
      <c r="TK170" s="200"/>
      <c r="TL170" s="200"/>
      <c r="TM170" s="200"/>
      <c r="TN170" s="200"/>
      <c r="TO170" s="200"/>
      <c r="TP170" s="200"/>
      <c r="TQ170" s="200"/>
      <c r="TR170" s="200"/>
      <c r="TS170" s="200"/>
      <c r="TT170" s="200"/>
      <c r="TU170" s="200"/>
      <c r="TV170" s="200"/>
      <c r="TW170" s="200"/>
      <c r="TX170" s="200"/>
      <c r="TY170" s="200"/>
      <c r="TZ170" s="200"/>
      <c r="UA170" s="200"/>
      <c r="UB170" s="200"/>
      <c r="UC170" s="200"/>
      <c r="UD170" s="200"/>
      <c r="UE170" s="200"/>
      <c r="UF170" s="200"/>
      <c r="UG170" s="200"/>
      <c r="UH170" s="200"/>
      <c r="UI170" s="200"/>
      <c r="UJ170" s="200"/>
      <c r="UK170" s="200"/>
      <c r="UL170" s="200"/>
      <c r="UM170" s="200"/>
      <c r="UN170" s="200"/>
      <c r="UO170" s="200"/>
      <c r="UP170" s="200"/>
      <c r="UQ170" s="200"/>
      <c r="UR170" s="200"/>
      <c r="US170" s="200"/>
      <c r="UT170" s="200"/>
      <c r="UU170" s="200"/>
      <c r="UV170" s="200"/>
      <c r="UW170" s="200"/>
      <c r="UX170" s="200"/>
      <c r="UY170" s="200"/>
      <c r="UZ170" s="200"/>
      <c r="VA170" s="200"/>
      <c r="VB170" s="200"/>
      <c r="VC170" s="200"/>
      <c r="VD170" s="200"/>
      <c r="VE170" s="200"/>
      <c r="VF170" s="200"/>
      <c r="VG170" s="200"/>
      <c r="VH170" s="200"/>
      <c r="VI170" s="200"/>
      <c r="VJ170" s="200"/>
      <c r="VK170" s="200"/>
      <c r="VL170" s="200"/>
      <c r="VM170" s="200"/>
      <c r="VN170" s="200"/>
      <c r="VO170" s="200"/>
      <c r="VP170" s="200"/>
      <c r="VQ170" s="200"/>
      <c r="VR170" s="200"/>
      <c r="VS170" s="200"/>
      <c r="VT170" s="200"/>
      <c r="VU170" s="200"/>
      <c r="VV170" s="200"/>
      <c r="VW170" s="200"/>
      <c r="VX170" s="200"/>
      <c r="VY170" s="200"/>
      <c r="VZ170" s="200"/>
      <c r="WA170" s="200"/>
      <c r="WB170" s="200"/>
      <c r="WC170" s="200"/>
      <c r="WD170" s="200"/>
      <c r="WE170" s="200"/>
      <c r="WF170" s="200"/>
      <c r="WG170" s="200"/>
      <c r="WH170" s="200"/>
      <c r="WI170" s="200"/>
      <c r="WJ170" s="200"/>
      <c r="WK170" s="200"/>
      <c r="WL170" s="200"/>
      <c r="WM170" s="200"/>
      <c r="WN170" s="200"/>
      <c r="WO170" s="200"/>
      <c r="WP170" s="200"/>
      <c r="WQ170" s="200"/>
      <c r="WR170" s="200"/>
      <c r="WS170" s="200"/>
      <c r="WT170" s="200"/>
      <c r="WU170" s="200"/>
      <c r="WV170" s="200"/>
      <c r="WW170" s="200"/>
      <c r="WX170" s="200"/>
      <c r="WY170" s="200"/>
      <c r="WZ170" s="200"/>
      <c r="XA170" s="200"/>
      <c r="XB170" s="200"/>
      <c r="XC170" s="200"/>
      <c r="XD170" s="200"/>
      <c r="XE170" s="200"/>
      <c r="XF170" s="200"/>
      <c r="XG170" s="200"/>
      <c r="XH170" s="200"/>
      <c r="XI170" s="200"/>
      <c r="XJ170" s="200"/>
      <c r="XK170" s="200"/>
      <c r="XL170" s="200"/>
      <c r="XM170" s="200"/>
      <c r="XN170" s="200"/>
      <c r="XO170" s="200"/>
      <c r="XP170" s="200"/>
      <c r="XQ170" s="200"/>
      <c r="XR170" s="200"/>
      <c r="XS170" s="200"/>
      <c r="XT170" s="200"/>
      <c r="XU170" s="200"/>
      <c r="XV170" s="200"/>
      <c r="XW170" s="200"/>
      <c r="XX170" s="200"/>
      <c r="XY170" s="200"/>
      <c r="XZ170" s="200"/>
      <c r="YA170" s="200"/>
      <c r="YB170" s="200"/>
      <c r="YC170" s="200"/>
      <c r="YD170" s="200"/>
      <c r="YE170" s="200"/>
      <c r="YF170" s="200"/>
      <c r="YG170" s="200"/>
      <c r="YH170" s="200"/>
      <c r="YI170" s="200"/>
      <c r="YJ170" s="200"/>
      <c r="YK170" s="200"/>
      <c r="YL170" s="200"/>
      <c r="YM170" s="200"/>
      <c r="YN170" s="200"/>
      <c r="YO170" s="200"/>
      <c r="YP170" s="200"/>
      <c r="YQ170" s="200"/>
      <c r="YR170" s="200"/>
      <c r="YS170" s="200"/>
      <c r="YT170" s="200"/>
      <c r="YU170" s="200"/>
      <c r="YV170" s="200"/>
      <c r="YW170" s="200"/>
      <c r="YX170" s="200"/>
      <c r="YY170" s="200"/>
      <c r="YZ170" s="200"/>
      <c r="ZA170" s="200"/>
      <c r="ZB170" s="200"/>
      <c r="ZC170" s="200"/>
      <c r="ZD170" s="200"/>
      <c r="ZE170" s="200"/>
      <c r="ZF170" s="200"/>
      <c r="ZG170" s="200"/>
      <c r="ZH170" s="200"/>
      <c r="ZI170" s="200"/>
      <c r="ZJ170" s="200"/>
      <c r="ZK170" s="200"/>
      <c r="ZL170" s="200"/>
      <c r="ZM170" s="200"/>
      <c r="ZN170" s="200"/>
      <c r="ZO170" s="200"/>
      <c r="ZP170" s="200"/>
      <c r="ZQ170" s="200"/>
      <c r="ZR170" s="200"/>
      <c r="ZS170" s="200"/>
      <c r="ZT170" s="200"/>
      <c r="ZU170" s="200"/>
      <c r="ZV170" s="200"/>
      <c r="ZW170" s="200"/>
      <c r="ZX170" s="200"/>
      <c r="ZY170" s="200"/>
      <c r="ZZ170" s="200"/>
      <c r="AAA170" s="200"/>
      <c r="AAB170" s="200"/>
      <c r="AAC170" s="200"/>
      <c r="AAD170" s="200"/>
      <c r="AAE170" s="200"/>
      <c r="AAF170" s="200"/>
      <c r="AAG170" s="200"/>
      <c r="AAH170" s="200"/>
      <c r="AAI170" s="200"/>
      <c r="AAJ170" s="200"/>
      <c r="AAK170" s="200"/>
      <c r="AAL170" s="200"/>
      <c r="AAM170" s="200"/>
      <c r="AAN170" s="200"/>
      <c r="AAO170" s="200"/>
      <c r="AAP170" s="200"/>
      <c r="AAQ170" s="200"/>
      <c r="AAR170" s="200"/>
      <c r="AAS170" s="200"/>
      <c r="AAT170" s="200"/>
      <c r="AAU170" s="200"/>
      <c r="AAV170" s="200"/>
      <c r="AAW170" s="200"/>
      <c r="AAX170" s="200"/>
      <c r="AAY170" s="200"/>
      <c r="AAZ170" s="200"/>
      <c r="ABA170" s="200"/>
      <c r="ABB170" s="200"/>
      <c r="ABC170" s="200"/>
      <c r="ABD170" s="200"/>
      <c r="ABE170" s="200"/>
      <c r="ABF170" s="200"/>
      <c r="ABG170" s="200"/>
      <c r="ABH170" s="200"/>
      <c r="ABI170" s="200"/>
      <c r="ABJ170" s="200"/>
      <c r="ABK170" s="200"/>
      <c r="ABL170" s="200"/>
      <c r="ABM170" s="200"/>
      <c r="ABN170" s="200"/>
      <c r="ABO170" s="200"/>
      <c r="ABP170" s="200"/>
      <c r="ABQ170" s="200"/>
      <c r="ABR170" s="200"/>
      <c r="ABS170" s="200"/>
      <c r="ABT170" s="200"/>
      <c r="ABU170" s="200"/>
      <c r="ABV170" s="200"/>
      <c r="ABW170" s="200"/>
      <c r="ABX170" s="200"/>
      <c r="ABY170" s="200"/>
      <c r="ABZ170" s="200"/>
      <c r="ACA170" s="200"/>
      <c r="ACB170" s="200"/>
      <c r="ACC170" s="200"/>
      <c r="ACD170" s="200"/>
      <c r="ACE170" s="200"/>
      <c r="ACF170" s="200"/>
      <c r="ACG170" s="200"/>
      <c r="ACH170" s="200"/>
      <c r="ACI170" s="200"/>
      <c r="ACJ170" s="200"/>
      <c r="ACK170" s="200"/>
      <c r="ACL170" s="200"/>
      <c r="ACM170" s="200"/>
      <c r="ACN170" s="200"/>
      <c r="ACO170" s="200"/>
      <c r="ACP170" s="200"/>
      <c r="ACQ170" s="200"/>
      <c r="ACR170" s="200"/>
      <c r="ACS170" s="200"/>
      <c r="ACT170" s="200"/>
      <c r="ACU170" s="200"/>
      <c r="ACV170" s="200"/>
      <c r="ACW170" s="200"/>
      <c r="ACX170" s="200"/>
      <c r="ACY170" s="200"/>
      <c r="ACZ170" s="200"/>
      <c r="ADA170" s="200"/>
      <c r="ADB170" s="200"/>
      <c r="ADC170" s="200"/>
      <c r="ADD170" s="200"/>
      <c r="ADE170" s="200"/>
      <c r="ADF170" s="200"/>
      <c r="ADG170" s="200"/>
      <c r="ADH170" s="200"/>
      <c r="ADI170" s="200"/>
      <c r="ADJ170" s="200"/>
      <c r="ADK170" s="200"/>
      <c r="ADL170" s="200"/>
      <c r="ADM170" s="200"/>
      <c r="ADN170" s="200"/>
      <c r="ADO170" s="200"/>
      <c r="ADP170" s="200"/>
      <c r="ADQ170" s="200"/>
      <c r="ADR170" s="200"/>
      <c r="ADS170" s="200"/>
      <c r="ADT170" s="200"/>
      <c r="ADU170" s="200"/>
      <c r="ADV170" s="200"/>
      <c r="ADW170" s="200"/>
      <c r="ADX170" s="200"/>
      <c r="ADY170" s="200"/>
      <c r="ADZ170" s="200"/>
      <c r="AEA170" s="200"/>
      <c r="AEB170" s="200"/>
      <c r="AEC170" s="200"/>
      <c r="AED170" s="200"/>
      <c r="AEE170" s="200"/>
      <c r="AEF170" s="200"/>
      <c r="AEG170" s="200"/>
      <c r="AEH170" s="200"/>
      <c r="AEI170" s="200"/>
      <c r="AEJ170" s="200"/>
      <c r="AEK170" s="200"/>
      <c r="AEL170" s="200"/>
      <c r="AEM170" s="200"/>
      <c r="AEN170" s="200"/>
      <c r="AEO170" s="200"/>
      <c r="AEP170" s="200"/>
      <c r="AEQ170" s="200"/>
      <c r="AER170" s="200"/>
      <c r="AES170" s="200"/>
      <c r="AET170" s="200"/>
      <c r="AEU170" s="200"/>
      <c r="AEV170" s="200"/>
      <c r="AEW170" s="200"/>
      <c r="AEX170" s="200"/>
      <c r="AEY170" s="200"/>
      <c r="AEZ170" s="200"/>
      <c r="AFA170" s="200"/>
      <c r="AFB170" s="200"/>
      <c r="AFC170" s="200"/>
      <c r="AFD170" s="200"/>
      <c r="AFE170" s="200"/>
      <c r="AFF170" s="200"/>
      <c r="AFG170" s="200"/>
      <c r="AFH170" s="200"/>
      <c r="AFI170" s="200"/>
      <c r="AFJ170" s="200"/>
      <c r="AFK170" s="200"/>
      <c r="AFL170" s="200"/>
      <c r="AFM170" s="200"/>
      <c r="AFN170" s="200"/>
      <c r="AFO170" s="200"/>
      <c r="AFP170" s="200"/>
      <c r="AFQ170" s="200"/>
      <c r="AFR170" s="200"/>
      <c r="AFS170" s="200"/>
      <c r="AFT170" s="200"/>
      <c r="AFU170" s="200"/>
      <c r="AFV170" s="200"/>
      <c r="AFW170" s="200"/>
      <c r="AFX170" s="200"/>
      <c r="AFY170" s="200"/>
      <c r="AFZ170" s="200"/>
      <c r="AGA170" s="200"/>
      <c r="AGB170" s="200"/>
      <c r="AGC170" s="200"/>
      <c r="AGD170" s="200"/>
      <c r="AGE170" s="200"/>
      <c r="AGF170" s="200"/>
      <c r="AGG170" s="200"/>
      <c r="AGH170" s="200"/>
      <c r="AGI170" s="200"/>
      <c r="AGJ170" s="200"/>
      <c r="AGK170" s="200"/>
      <c r="AGL170" s="200"/>
      <c r="AGM170" s="200"/>
      <c r="AGN170" s="200"/>
      <c r="AGO170" s="200"/>
      <c r="AGP170" s="200"/>
      <c r="AGQ170" s="200"/>
      <c r="AGR170" s="200"/>
      <c r="AGS170" s="200"/>
      <c r="AGT170" s="200"/>
      <c r="AGU170" s="200"/>
      <c r="AGV170" s="200"/>
      <c r="AGW170" s="200"/>
      <c r="AGX170" s="200"/>
      <c r="AGY170" s="200"/>
      <c r="AGZ170" s="200"/>
      <c r="AHA170" s="200"/>
      <c r="AHB170" s="200"/>
      <c r="AHC170" s="200"/>
      <c r="AHD170" s="200"/>
      <c r="AHE170" s="200"/>
      <c r="AHF170" s="200"/>
      <c r="AHG170" s="200"/>
      <c r="AHH170" s="200"/>
      <c r="AHI170" s="200"/>
      <c r="AHJ170" s="200"/>
      <c r="AHK170" s="200"/>
      <c r="AHL170" s="200"/>
      <c r="AHM170" s="200"/>
      <c r="AHN170" s="200"/>
      <c r="AHO170" s="200"/>
      <c r="AHP170" s="200"/>
      <c r="AHQ170" s="200"/>
      <c r="AHR170" s="200"/>
      <c r="AHS170" s="200"/>
      <c r="AHT170" s="200"/>
      <c r="AHU170" s="200"/>
      <c r="AHV170" s="200"/>
      <c r="AHW170" s="200"/>
      <c r="AHX170" s="200"/>
      <c r="AHY170" s="200"/>
      <c r="AHZ170" s="200"/>
      <c r="AIA170" s="200"/>
      <c r="AIB170" s="200"/>
      <c r="AIC170" s="200"/>
      <c r="AID170" s="200"/>
      <c r="AIE170" s="200"/>
      <c r="AIF170" s="200"/>
      <c r="AIG170" s="200"/>
      <c r="AIH170" s="200"/>
      <c r="AII170" s="200"/>
      <c r="AIJ170" s="200"/>
      <c r="AIK170" s="200"/>
      <c r="AIL170" s="200"/>
      <c r="AIM170" s="200"/>
      <c r="AIN170" s="200"/>
      <c r="AIO170" s="200"/>
      <c r="AIP170" s="200"/>
      <c r="AIQ170" s="200"/>
      <c r="AIR170" s="200"/>
      <c r="AIS170" s="200"/>
      <c r="AIT170" s="200"/>
      <c r="AIU170" s="200"/>
      <c r="AIV170" s="200"/>
      <c r="AIW170" s="200"/>
      <c r="AIX170" s="200"/>
      <c r="AIY170" s="200"/>
      <c r="AIZ170" s="200"/>
      <c r="AJA170" s="200"/>
      <c r="AJB170" s="200"/>
      <c r="AJC170" s="200"/>
      <c r="AJD170" s="200"/>
      <c r="AJE170" s="200"/>
      <c r="AJF170" s="200"/>
      <c r="AJG170" s="200"/>
      <c r="AJH170" s="200"/>
      <c r="AJI170" s="200"/>
      <c r="AJJ170" s="200"/>
      <c r="AJK170" s="200"/>
      <c r="AJL170" s="200"/>
      <c r="AJM170" s="200"/>
      <c r="AJN170" s="200"/>
      <c r="AJO170" s="200"/>
      <c r="AJP170" s="200"/>
      <c r="AJQ170" s="200"/>
      <c r="AJR170" s="200"/>
      <c r="AJS170" s="200"/>
      <c r="AJT170" s="200"/>
      <c r="AJU170" s="200"/>
      <c r="AJV170" s="200"/>
      <c r="AJW170" s="200"/>
      <c r="AJX170" s="200"/>
      <c r="AJY170" s="200"/>
      <c r="AJZ170" s="200"/>
      <c r="AKA170" s="200"/>
      <c r="AKB170" s="200"/>
    </row>
    <row r="171" spans="1:964" s="155" customFormat="1" ht="13.5">
      <c r="A171" s="361"/>
      <c r="B171" s="67" t="s">
        <v>321</v>
      </c>
      <c r="C171" s="243">
        <v>2227747</v>
      </c>
      <c r="D171" s="320">
        <f t="shared" si="56"/>
        <v>0.22021459154593215</v>
      </c>
      <c r="E171" s="142"/>
      <c r="F171" s="316">
        <v>25639</v>
      </c>
      <c r="G171" s="320">
        <f t="shared" si="51"/>
        <v>0.24346476550754148</v>
      </c>
      <c r="H171" s="133">
        <v>20395</v>
      </c>
      <c r="I171" s="320">
        <f t="shared" si="46"/>
        <v>0.13938547486033515</v>
      </c>
      <c r="J171" s="423"/>
      <c r="K171" s="461"/>
      <c r="L171" s="133">
        <v>8647</v>
      </c>
      <c r="M171" s="320">
        <f t="shared" si="57"/>
        <v>0.15447263017356483</v>
      </c>
      <c r="N171" s="392"/>
      <c r="O171" s="434"/>
      <c r="P171" s="133">
        <v>1811</v>
      </c>
      <c r="Q171" s="320">
        <f t="shared" si="58"/>
        <v>0.16688144329896915</v>
      </c>
      <c r="R171" s="133"/>
      <c r="S171" s="320"/>
      <c r="T171" s="392"/>
      <c r="U171" s="397"/>
      <c r="V171" s="134">
        <v>219</v>
      </c>
      <c r="W171" s="320">
        <f t="shared" si="59"/>
        <v>0.72440944881889768</v>
      </c>
      <c r="X171" s="134">
        <v>34</v>
      </c>
      <c r="Y171" s="320">
        <f t="shared" si="60"/>
        <v>-0.81818181818181812</v>
      </c>
      <c r="Z171" s="133"/>
      <c r="AA171" s="320"/>
      <c r="AB171" s="133">
        <v>16</v>
      </c>
      <c r="AC171" s="328">
        <f t="shared" ref="AC171:AC172" si="61">AB171/AB159-1</f>
        <v>6.6666666666666652E-2</v>
      </c>
      <c r="AD171" s="133"/>
      <c r="AE171" s="320"/>
      <c r="AF171" s="133"/>
      <c r="AG171" s="320"/>
      <c r="AH171" s="208"/>
      <c r="AI171" s="208"/>
      <c r="AJ171" s="208"/>
      <c r="AK171" s="208"/>
      <c r="AL171" s="208"/>
      <c r="AM171" s="203"/>
      <c r="AN171" s="204"/>
      <c r="AO171" s="203"/>
      <c r="AP171" s="200"/>
      <c r="AQ171" s="200"/>
      <c r="AR171" s="200"/>
      <c r="AS171" s="200"/>
      <c r="AT171" s="200"/>
      <c r="AU171" s="200"/>
      <c r="AV171" s="200"/>
      <c r="AW171" s="200"/>
      <c r="AX171" s="200"/>
      <c r="AY171" s="200"/>
      <c r="AZ171" s="200"/>
      <c r="BA171" s="200"/>
      <c r="BB171" s="200"/>
      <c r="BC171" s="200"/>
      <c r="BD171" s="200"/>
      <c r="BE171" s="200"/>
      <c r="BF171" s="200"/>
      <c r="BG171" s="200"/>
      <c r="BH171" s="200"/>
      <c r="BI171" s="200"/>
      <c r="BJ171" s="200"/>
      <c r="BK171" s="200"/>
      <c r="BL171" s="200"/>
      <c r="BM171" s="200"/>
      <c r="BN171" s="200"/>
      <c r="BO171" s="201"/>
      <c r="BP171" s="200"/>
      <c r="BQ171" s="200"/>
      <c r="BR171" s="200"/>
      <c r="BS171" s="200"/>
      <c r="BT171" s="200"/>
      <c r="BU171" s="200"/>
      <c r="BV171" s="200"/>
      <c r="BW171" s="200"/>
      <c r="BX171" s="200"/>
      <c r="BY171" s="200"/>
      <c r="BZ171" s="200"/>
      <c r="CA171" s="200"/>
      <c r="CB171" s="200"/>
      <c r="CC171" s="200"/>
      <c r="CD171" s="200"/>
      <c r="CE171" s="200"/>
      <c r="CF171" s="200"/>
      <c r="CG171" s="200"/>
      <c r="CH171" s="200"/>
      <c r="CI171" s="200"/>
      <c r="CJ171" s="200"/>
      <c r="CK171" s="200"/>
      <c r="CL171" s="200"/>
      <c r="CM171" s="200"/>
      <c r="CN171" s="200"/>
      <c r="CO171" s="200"/>
      <c r="CP171" s="200"/>
      <c r="CQ171" s="200"/>
      <c r="CR171" s="200"/>
      <c r="CS171" s="200"/>
      <c r="CT171" s="200"/>
      <c r="CU171" s="200"/>
      <c r="CV171" s="200"/>
      <c r="CW171" s="200"/>
      <c r="CX171" s="200"/>
      <c r="CY171" s="200"/>
      <c r="CZ171" s="200"/>
      <c r="DA171" s="200"/>
      <c r="DB171" s="200"/>
      <c r="DC171" s="200"/>
      <c r="DD171" s="200"/>
      <c r="DE171" s="200"/>
      <c r="DF171" s="200"/>
      <c r="DG171" s="200"/>
      <c r="DH171" s="200"/>
      <c r="DI171" s="200"/>
      <c r="DJ171" s="200"/>
      <c r="DK171" s="200"/>
      <c r="DL171" s="200"/>
      <c r="DM171" s="200"/>
      <c r="DN171" s="200"/>
      <c r="DO171" s="200"/>
      <c r="DP171" s="200"/>
      <c r="DQ171" s="200"/>
      <c r="DR171" s="200"/>
      <c r="DS171" s="200"/>
      <c r="DT171" s="200"/>
      <c r="DU171" s="200"/>
      <c r="DV171" s="200"/>
      <c r="DW171" s="200"/>
      <c r="DX171" s="200"/>
      <c r="DY171" s="200"/>
      <c r="DZ171" s="200"/>
      <c r="EA171" s="200"/>
      <c r="EB171" s="200"/>
      <c r="EC171" s="200"/>
      <c r="ED171" s="200"/>
      <c r="EE171" s="200"/>
      <c r="EF171" s="200"/>
      <c r="EG171" s="200"/>
      <c r="EH171" s="200"/>
      <c r="EI171" s="200"/>
      <c r="EJ171" s="200"/>
      <c r="EK171" s="200"/>
      <c r="EL171" s="200"/>
      <c r="EM171" s="200"/>
      <c r="EN171" s="200"/>
      <c r="EO171" s="200"/>
      <c r="EP171" s="200"/>
      <c r="EQ171" s="200"/>
      <c r="ER171" s="200"/>
      <c r="ES171" s="200"/>
      <c r="ET171" s="200"/>
      <c r="EU171" s="200"/>
      <c r="EV171" s="200"/>
      <c r="EW171" s="200"/>
      <c r="EX171" s="200"/>
      <c r="EY171" s="200"/>
      <c r="EZ171" s="200"/>
      <c r="FA171" s="200"/>
      <c r="FB171" s="200"/>
      <c r="FC171" s="200"/>
      <c r="FD171" s="200"/>
      <c r="FE171" s="200"/>
      <c r="FF171" s="200"/>
      <c r="FG171" s="200"/>
      <c r="FH171" s="200"/>
      <c r="FI171" s="200"/>
      <c r="FJ171" s="200"/>
      <c r="FK171" s="200"/>
      <c r="FL171" s="200"/>
      <c r="FM171" s="200"/>
      <c r="FN171" s="200"/>
      <c r="FO171" s="200"/>
      <c r="FP171" s="200"/>
      <c r="FQ171" s="200"/>
      <c r="FR171" s="200"/>
      <c r="FS171" s="200"/>
      <c r="FT171" s="200"/>
      <c r="FU171" s="200"/>
      <c r="FV171" s="200"/>
      <c r="FW171" s="200"/>
      <c r="FX171" s="200"/>
      <c r="FY171" s="200"/>
      <c r="FZ171" s="200"/>
      <c r="GA171" s="200"/>
      <c r="GB171" s="200"/>
      <c r="GC171" s="200"/>
      <c r="GD171" s="200"/>
      <c r="GE171" s="200"/>
      <c r="GF171" s="200"/>
      <c r="GG171" s="200"/>
      <c r="GH171" s="200"/>
      <c r="GI171" s="200"/>
      <c r="GJ171" s="200"/>
      <c r="GK171" s="200"/>
      <c r="GL171" s="200"/>
      <c r="GM171" s="200"/>
      <c r="GN171" s="200"/>
      <c r="GO171" s="200"/>
      <c r="GP171" s="200"/>
      <c r="GQ171" s="200"/>
      <c r="GR171" s="200"/>
      <c r="GS171" s="200"/>
      <c r="GT171" s="200"/>
      <c r="GU171" s="200"/>
      <c r="GV171" s="200"/>
      <c r="GW171" s="200"/>
      <c r="GX171" s="200"/>
      <c r="GY171" s="200"/>
      <c r="GZ171" s="200"/>
      <c r="HA171" s="200"/>
      <c r="HB171" s="200"/>
      <c r="HC171" s="200"/>
      <c r="HD171" s="200"/>
      <c r="HE171" s="200"/>
      <c r="HF171" s="200"/>
      <c r="HG171" s="200"/>
      <c r="HH171" s="200"/>
      <c r="HI171" s="200"/>
      <c r="HJ171" s="200"/>
      <c r="HK171" s="200"/>
      <c r="HL171" s="200"/>
      <c r="HM171" s="200"/>
      <c r="HN171" s="200"/>
      <c r="HO171" s="200"/>
      <c r="HP171" s="200"/>
      <c r="HQ171" s="200"/>
      <c r="HR171" s="200"/>
      <c r="HS171" s="200"/>
      <c r="HT171" s="200"/>
      <c r="HU171" s="200"/>
      <c r="HV171" s="200"/>
      <c r="HW171" s="200"/>
      <c r="HX171" s="200"/>
      <c r="HY171" s="200"/>
      <c r="HZ171" s="200"/>
      <c r="IA171" s="200"/>
      <c r="IB171" s="200"/>
      <c r="IC171" s="200"/>
      <c r="ID171" s="200"/>
      <c r="IE171" s="200"/>
      <c r="IF171" s="200"/>
      <c r="IG171" s="200"/>
      <c r="IH171" s="200"/>
      <c r="II171" s="200"/>
      <c r="IJ171" s="200"/>
      <c r="IK171" s="200"/>
      <c r="IL171" s="200"/>
      <c r="IM171" s="200"/>
      <c r="IN171" s="200"/>
      <c r="IO171" s="200"/>
      <c r="IP171" s="200"/>
      <c r="IQ171" s="200"/>
      <c r="IR171" s="200"/>
      <c r="IS171" s="200"/>
      <c r="IT171" s="200"/>
      <c r="IU171" s="200"/>
      <c r="IV171" s="200"/>
      <c r="IW171" s="200"/>
      <c r="IX171" s="200"/>
      <c r="IY171" s="200"/>
      <c r="IZ171" s="200"/>
      <c r="JA171" s="200"/>
      <c r="JB171" s="200"/>
      <c r="JC171" s="200"/>
      <c r="JD171" s="200"/>
      <c r="JE171" s="200"/>
      <c r="JF171" s="200"/>
      <c r="JG171" s="200"/>
      <c r="JH171" s="200"/>
      <c r="JI171" s="200"/>
      <c r="JJ171" s="200"/>
      <c r="JK171" s="200"/>
      <c r="JL171" s="200"/>
      <c r="JM171" s="200"/>
      <c r="JN171" s="200"/>
      <c r="JO171" s="200"/>
      <c r="JP171" s="200"/>
      <c r="JQ171" s="200"/>
      <c r="JR171" s="200"/>
      <c r="JS171" s="200"/>
      <c r="JT171" s="200"/>
      <c r="JU171" s="200"/>
      <c r="JV171" s="200"/>
      <c r="JW171" s="200"/>
      <c r="JX171" s="200"/>
      <c r="JY171" s="200"/>
      <c r="JZ171" s="200"/>
      <c r="KA171" s="200"/>
      <c r="KB171" s="200"/>
      <c r="KC171" s="200"/>
      <c r="KD171" s="200"/>
      <c r="KE171" s="200"/>
      <c r="KF171" s="200"/>
      <c r="KG171" s="200"/>
      <c r="KH171" s="200"/>
      <c r="KI171" s="200"/>
      <c r="KJ171" s="200"/>
      <c r="KK171" s="200"/>
      <c r="KL171" s="200"/>
      <c r="KM171" s="200"/>
      <c r="KN171" s="200"/>
      <c r="KO171" s="200"/>
      <c r="KP171" s="200"/>
      <c r="KQ171" s="200"/>
      <c r="KR171" s="200"/>
      <c r="KS171" s="200"/>
      <c r="KT171" s="200"/>
      <c r="KU171" s="200"/>
      <c r="KV171" s="200"/>
      <c r="KW171" s="200"/>
      <c r="KX171" s="200"/>
      <c r="KY171" s="200"/>
      <c r="KZ171" s="200"/>
      <c r="LA171" s="200"/>
      <c r="LB171" s="200"/>
      <c r="LC171" s="200"/>
      <c r="LD171" s="200"/>
      <c r="LE171" s="200"/>
      <c r="LF171" s="200"/>
      <c r="LG171" s="200"/>
      <c r="LH171" s="200"/>
      <c r="LI171" s="200"/>
      <c r="LJ171" s="200"/>
      <c r="LK171" s="200"/>
      <c r="LL171" s="200"/>
      <c r="LM171" s="200"/>
      <c r="LN171" s="200"/>
      <c r="LO171" s="200"/>
      <c r="LP171" s="200"/>
      <c r="LQ171" s="200"/>
      <c r="LR171" s="200"/>
      <c r="LS171" s="200"/>
      <c r="LT171" s="200"/>
      <c r="LU171" s="200"/>
      <c r="LV171" s="200"/>
      <c r="LW171" s="200"/>
      <c r="LX171" s="200"/>
      <c r="LY171" s="200"/>
      <c r="LZ171" s="200"/>
      <c r="MA171" s="200"/>
      <c r="MB171" s="200"/>
      <c r="MC171" s="200"/>
      <c r="MD171" s="200"/>
      <c r="ME171" s="200"/>
      <c r="MF171" s="200"/>
      <c r="MG171" s="200"/>
      <c r="MH171" s="200"/>
      <c r="MI171" s="200"/>
      <c r="MJ171" s="200"/>
      <c r="MK171" s="200"/>
      <c r="ML171" s="200"/>
      <c r="MM171" s="200"/>
      <c r="MN171" s="200"/>
      <c r="MO171" s="200"/>
      <c r="MP171" s="200"/>
      <c r="MQ171" s="200"/>
      <c r="MR171" s="200"/>
      <c r="MS171" s="200"/>
      <c r="MT171" s="200"/>
      <c r="MU171" s="200"/>
      <c r="MV171" s="200"/>
      <c r="MW171" s="200"/>
      <c r="MX171" s="200"/>
      <c r="MY171" s="200"/>
      <c r="MZ171" s="200"/>
      <c r="NA171" s="200"/>
      <c r="NB171" s="200"/>
      <c r="NC171" s="200"/>
      <c r="ND171" s="200"/>
      <c r="NE171" s="200"/>
      <c r="NF171" s="200"/>
      <c r="NG171" s="200"/>
      <c r="NH171" s="200"/>
      <c r="NI171" s="200"/>
      <c r="NJ171" s="200"/>
      <c r="NK171" s="200"/>
      <c r="NL171" s="200"/>
      <c r="NM171" s="200"/>
      <c r="NN171" s="200"/>
      <c r="NO171" s="200"/>
      <c r="NP171" s="200"/>
      <c r="NQ171" s="200"/>
      <c r="NR171" s="200"/>
      <c r="NS171" s="200"/>
      <c r="NT171" s="200"/>
      <c r="NU171" s="200"/>
      <c r="NV171" s="200"/>
      <c r="NW171" s="200"/>
      <c r="NX171" s="200"/>
      <c r="NY171" s="200"/>
      <c r="NZ171" s="200"/>
      <c r="OA171" s="200"/>
      <c r="OB171" s="200"/>
      <c r="OC171" s="200"/>
      <c r="OD171" s="200"/>
      <c r="OE171" s="200"/>
      <c r="OF171" s="200"/>
      <c r="OG171" s="200"/>
      <c r="OH171" s="200"/>
      <c r="OI171" s="200"/>
      <c r="OJ171" s="200"/>
      <c r="OK171" s="200"/>
      <c r="OL171" s="200"/>
      <c r="OM171" s="200"/>
      <c r="ON171" s="200"/>
      <c r="OO171" s="200"/>
      <c r="OP171" s="200"/>
      <c r="OQ171" s="200"/>
      <c r="OR171" s="200"/>
      <c r="OS171" s="200"/>
      <c r="OT171" s="200"/>
      <c r="OU171" s="200"/>
      <c r="OV171" s="200"/>
      <c r="OW171" s="200"/>
      <c r="OX171" s="200"/>
      <c r="OY171" s="200"/>
      <c r="OZ171" s="200"/>
      <c r="PA171" s="200"/>
      <c r="PB171" s="200"/>
      <c r="PC171" s="200"/>
      <c r="PD171" s="200"/>
      <c r="PE171" s="200"/>
      <c r="PF171" s="200"/>
      <c r="PG171" s="200"/>
      <c r="PH171" s="200"/>
      <c r="PI171" s="200"/>
      <c r="PJ171" s="200"/>
      <c r="PK171" s="200"/>
      <c r="PL171" s="200"/>
      <c r="PM171" s="200"/>
      <c r="PN171" s="200"/>
      <c r="PO171" s="200"/>
      <c r="PP171" s="200"/>
      <c r="PQ171" s="200"/>
      <c r="PR171" s="200"/>
      <c r="PS171" s="200"/>
      <c r="PT171" s="200"/>
      <c r="PU171" s="200"/>
      <c r="PV171" s="200"/>
      <c r="PW171" s="200"/>
      <c r="PX171" s="200"/>
      <c r="PY171" s="200"/>
      <c r="PZ171" s="200"/>
      <c r="QA171" s="200"/>
      <c r="QB171" s="200"/>
      <c r="QC171" s="200"/>
      <c r="QD171" s="200"/>
      <c r="QE171" s="200"/>
      <c r="QF171" s="200"/>
      <c r="QG171" s="200"/>
      <c r="QH171" s="200"/>
      <c r="QI171" s="200"/>
      <c r="QJ171" s="200"/>
      <c r="QK171" s="200"/>
      <c r="QL171" s="200"/>
      <c r="QM171" s="200"/>
      <c r="QN171" s="200"/>
      <c r="QO171" s="200"/>
      <c r="QP171" s="200"/>
      <c r="QQ171" s="200"/>
      <c r="QR171" s="200"/>
      <c r="QS171" s="200"/>
      <c r="QT171" s="200"/>
      <c r="QU171" s="200"/>
      <c r="QV171" s="200"/>
      <c r="QW171" s="200"/>
      <c r="QX171" s="200"/>
      <c r="QY171" s="200"/>
      <c r="QZ171" s="200"/>
      <c r="RA171" s="200"/>
      <c r="RB171" s="200"/>
      <c r="RC171" s="200"/>
      <c r="RD171" s="200"/>
      <c r="RE171" s="200"/>
      <c r="RF171" s="200"/>
      <c r="RG171" s="200"/>
      <c r="RH171" s="200"/>
      <c r="RI171" s="200"/>
      <c r="RJ171" s="200"/>
      <c r="RK171" s="200"/>
      <c r="RL171" s="200"/>
      <c r="RM171" s="200"/>
      <c r="RN171" s="200"/>
      <c r="RO171" s="200"/>
      <c r="RP171" s="200"/>
      <c r="RQ171" s="200"/>
      <c r="RR171" s="200"/>
      <c r="RS171" s="200"/>
      <c r="RT171" s="200"/>
      <c r="RU171" s="200"/>
      <c r="RV171" s="200"/>
      <c r="RW171" s="200"/>
      <c r="RX171" s="200"/>
      <c r="RY171" s="200"/>
      <c r="RZ171" s="200"/>
      <c r="SA171" s="200"/>
      <c r="SB171" s="200"/>
      <c r="SC171" s="200"/>
      <c r="SD171" s="200"/>
      <c r="SE171" s="200"/>
      <c r="SF171" s="200"/>
      <c r="SG171" s="200"/>
      <c r="SH171" s="200"/>
      <c r="SI171" s="200"/>
      <c r="SJ171" s="200"/>
      <c r="SK171" s="200"/>
      <c r="SL171" s="200"/>
      <c r="SM171" s="200"/>
      <c r="SN171" s="200"/>
      <c r="SO171" s="200"/>
      <c r="SP171" s="200"/>
      <c r="SQ171" s="200"/>
      <c r="SR171" s="200"/>
      <c r="SS171" s="200"/>
      <c r="ST171" s="200"/>
      <c r="SU171" s="200"/>
      <c r="SV171" s="200"/>
      <c r="SW171" s="200"/>
      <c r="SX171" s="200"/>
      <c r="SY171" s="200"/>
      <c r="SZ171" s="200"/>
      <c r="TA171" s="200"/>
      <c r="TB171" s="200"/>
      <c r="TC171" s="200"/>
      <c r="TD171" s="200"/>
      <c r="TE171" s="200"/>
      <c r="TF171" s="200"/>
      <c r="TG171" s="200"/>
      <c r="TH171" s="200"/>
      <c r="TI171" s="200"/>
      <c r="TJ171" s="200"/>
      <c r="TK171" s="200"/>
      <c r="TL171" s="200"/>
      <c r="TM171" s="200"/>
      <c r="TN171" s="200"/>
      <c r="TO171" s="200"/>
      <c r="TP171" s="200"/>
      <c r="TQ171" s="200"/>
      <c r="TR171" s="200"/>
      <c r="TS171" s="200"/>
      <c r="TT171" s="200"/>
      <c r="TU171" s="200"/>
      <c r="TV171" s="200"/>
      <c r="TW171" s="200"/>
      <c r="TX171" s="200"/>
      <c r="TY171" s="200"/>
      <c r="TZ171" s="200"/>
      <c r="UA171" s="200"/>
      <c r="UB171" s="200"/>
      <c r="UC171" s="200"/>
      <c r="UD171" s="200"/>
      <c r="UE171" s="200"/>
      <c r="UF171" s="200"/>
      <c r="UG171" s="200"/>
      <c r="UH171" s="200"/>
      <c r="UI171" s="200"/>
      <c r="UJ171" s="200"/>
      <c r="UK171" s="200"/>
      <c r="UL171" s="200"/>
      <c r="UM171" s="200"/>
      <c r="UN171" s="200"/>
      <c r="UO171" s="200"/>
      <c r="UP171" s="200"/>
      <c r="UQ171" s="200"/>
      <c r="UR171" s="200"/>
      <c r="US171" s="200"/>
      <c r="UT171" s="200"/>
      <c r="UU171" s="200"/>
      <c r="UV171" s="200"/>
      <c r="UW171" s="200"/>
      <c r="UX171" s="200"/>
      <c r="UY171" s="200"/>
      <c r="UZ171" s="200"/>
      <c r="VA171" s="200"/>
      <c r="VB171" s="200"/>
      <c r="VC171" s="200"/>
      <c r="VD171" s="200"/>
      <c r="VE171" s="200"/>
      <c r="VF171" s="200"/>
      <c r="VG171" s="200"/>
      <c r="VH171" s="200"/>
      <c r="VI171" s="200"/>
      <c r="VJ171" s="200"/>
      <c r="VK171" s="200"/>
      <c r="VL171" s="200"/>
      <c r="VM171" s="200"/>
      <c r="VN171" s="200"/>
      <c r="VO171" s="200"/>
      <c r="VP171" s="200"/>
      <c r="VQ171" s="200"/>
      <c r="VR171" s="200"/>
      <c r="VS171" s="200"/>
      <c r="VT171" s="200"/>
      <c r="VU171" s="200"/>
      <c r="VV171" s="200"/>
      <c r="VW171" s="200"/>
      <c r="VX171" s="200"/>
      <c r="VY171" s="200"/>
      <c r="VZ171" s="200"/>
      <c r="WA171" s="200"/>
      <c r="WB171" s="200"/>
      <c r="WC171" s="200"/>
      <c r="WD171" s="200"/>
      <c r="WE171" s="200"/>
      <c r="WF171" s="200"/>
      <c r="WG171" s="200"/>
      <c r="WH171" s="200"/>
      <c r="WI171" s="200"/>
      <c r="WJ171" s="200"/>
      <c r="WK171" s="200"/>
      <c r="WL171" s="200"/>
      <c r="WM171" s="200"/>
      <c r="WN171" s="200"/>
      <c r="WO171" s="200"/>
      <c r="WP171" s="200"/>
      <c r="WQ171" s="200"/>
      <c r="WR171" s="200"/>
      <c r="WS171" s="200"/>
      <c r="WT171" s="200"/>
      <c r="WU171" s="200"/>
      <c r="WV171" s="200"/>
      <c r="WW171" s="200"/>
      <c r="WX171" s="200"/>
      <c r="WY171" s="200"/>
      <c r="WZ171" s="200"/>
      <c r="XA171" s="200"/>
      <c r="XB171" s="200"/>
      <c r="XC171" s="200"/>
      <c r="XD171" s="200"/>
      <c r="XE171" s="200"/>
      <c r="XF171" s="200"/>
      <c r="XG171" s="200"/>
      <c r="XH171" s="200"/>
      <c r="XI171" s="200"/>
      <c r="XJ171" s="200"/>
      <c r="XK171" s="200"/>
      <c r="XL171" s="200"/>
      <c r="XM171" s="200"/>
      <c r="XN171" s="200"/>
      <c r="XO171" s="200"/>
      <c r="XP171" s="200"/>
      <c r="XQ171" s="200"/>
      <c r="XR171" s="200"/>
      <c r="XS171" s="200"/>
      <c r="XT171" s="200"/>
      <c r="XU171" s="200"/>
      <c r="XV171" s="200"/>
      <c r="XW171" s="200"/>
      <c r="XX171" s="200"/>
      <c r="XY171" s="200"/>
      <c r="XZ171" s="200"/>
      <c r="YA171" s="200"/>
      <c r="YB171" s="200"/>
      <c r="YC171" s="200"/>
      <c r="YD171" s="200"/>
      <c r="YE171" s="200"/>
      <c r="YF171" s="200"/>
      <c r="YG171" s="200"/>
      <c r="YH171" s="200"/>
      <c r="YI171" s="200"/>
      <c r="YJ171" s="200"/>
      <c r="YK171" s="200"/>
      <c r="YL171" s="200"/>
      <c r="YM171" s="200"/>
      <c r="YN171" s="200"/>
      <c r="YO171" s="200"/>
      <c r="YP171" s="200"/>
      <c r="YQ171" s="200"/>
      <c r="YR171" s="200"/>
      <c r="YS171" s="200"/>
      <c r="YT171" s="200"/>
      <c r="YU171" s="200"/>
      <c r="YV171" s="200"/>
      <c r="YW171" s="200"/>
      <c r="YX171" s="200"/>
      <c r="YY171" s="200"/>
      <c r="YZ171" s="200"/>
      <c r="ZA171" s="200"/>
      <c r="ZB171" s="200"/>
      <c r="ZC171" s="200"/>
      <c r="ZD171" s="200"/>
      <c r="ZE171" s="200"/>
      <c r="ZF171" s="200"/>
      <c r="ZG171" s="200"/>
      <c r="ZH171" s="200"/>
      <c r="ZI171" s="200"/>
      <c r="ZJ171" s="200"/>
      <c r="ZK171" s="200"/>
      <c r="ZL171" s="200"/>
      <c r="ZM171" s="200"/>
      <c r="ZN171" s="200"/>
      <c r="ZO171" s="200"/>
      <c r="ZP171" s="200"/>
      <c r="ZQ171" s="200"/>
      <c r="ZR171" s="200"/>
      <c r="ZS171" s="200"/>
      <c r="ZT171" s="200"/>
      <c r="ZU171" s="200"/>
      <c r="ZV171" s="200"/>
      <c r="ZW171" s="200"/>
      <c r="ZX171" s="200"/>
      <c r="ZY171" s="200"/>
      <c r="ZZ171" s="200"/>
      <c r="AAA171" s="200"/>
      <c r="AAB171" s="200"/>
      <c r="AAC171" s="200"/>
      <c r="AAD171" s="200"/>
      <c r="AAE171" s="200"/>
      <c r="AAF171" s="200"/>
      <c r="AAG171" s="200"/>
      <c r="AAH171" s="200"/>
      <c r="AAI171" s="200"/>
      <c r="AAJ171" s="200"/>
      <c r="AAK171" s="200"/>
      <c r="AAL171" s="200"/>
      <c r="AAM171" s="200"/>
      <c r="AAN171" s="200"/>
      <c r="AAO171" s="200"/>
      <c r="AAP171" s="200"/>
      <c r="AAQ171" s="200"/>
      <c r="AAR171" s="200"/>
      <c r="AAS171" s="200"/>
      <c r="AAT171" s="200"/>
      <c r="AAU171" s="200"/>
      <c r="AAV171" s="200"/>
      <c r="AAW171" s="200"/>
      <c r="AAX171" s="200"/>
      <c r="AAY171" s="200"/>
      <c r="AAZ171" s="200"/>
      <c r="ABA171" s="200"/>
      <c r="ABB171" s="200"/>
      <c r="ABC171" s="200"/>
      <c r="ABD171" s="200"/>
      <c r="ABE171" s="200"/>
      <c r="ABF171" s="200"/>
      <c r="ABG171" s="200"/>
      <c r="ABH171" s="200"/>
      <c r="ABI171" s="200"/>
      <c r="ABJ171" s="200"/>
      <c r="ABK171" s="200"/>
      <c r="ABL171" s="200"/>
      <c r="ABM171" s="200"/>
      <c r="ABN171" s="200"/>
      <c r="ABO171" s="200"/>
      <c r="ABP171" s="200"/>
      <c r="ABQ171" s="200"/>
      <c r="ABR171" s="200"/>
      <c r="ABS171" s="200"/>
      <c r="ABT171" s="200"/>
      <c r="ABU171" s="200"/>
      <c r="ABV171" s="200"/>
      <c r="ABW171" s="200"/>
      <c r="ABX171" s="200"/>
      <c r="ABY171" s="200"/>
      <c r="ABZ171" s="200"/>
      <c r="ACA171" s="200"/>
      <c r="ACB171" s="200"/>
      <c r="ACC171" s="200"/>
      <c r="ACD171" s="200"/>
      <c r="ACE171" s="200"/>
      <c r="ACF171" s="200"/>
      <c r="ACG171" s="200"/>
      <c r="ACH171" s="200"/>
      <c r="ACI171" s="200"/>
      <c r="ACJ171" s="200"/>
      <c r="ACK171" s="200"/>
      <c r="ACL171" s="200"/>
      <c r="ACM171" s="200"/>
      <c r="ACN171" s="200"/>
      <c r="ACO171" s="200"/>
      <c r="ACP171" s="200"/>
      <c r="ACQ171" s="200"/>
      <c r="ACR171" s="200"/>
      <c r="ACS171" s="200"/>
      <c r="ACT171" s="200"/>
      <c r="ACU171" s="200"/>
      <c r="ACV171" s="200"/>
      <c r="ACW171" s="200"/>
      <c r="ACX171" s="200"/>
      <c r="ACY171" s="200"/>
      <c r="ACZ171" s="200"/>
      <c r="ADA171" s="200"/>
      <c r="ADB171" s="200"/>
      <c r="ADC171" s="200"/>
      <c r="ADD171" s="200"/>
      <c r="ADE171" s="200"/>
      <c r="ADF171" s="200"/>
      <c r="ADG171" s="200"/>
      <c r="ADH171" s="200"/>
      <c r="ADI171" s="200"/>
      <c r="ADJ171" s="200"/>
      <c r="ADK171" s="200"/>
      <c r="ADL171" s="200"/>
      <c r="ADM171" s="200"/>
      <c r="ADN171" s="200"/>
      <c r="ADO171" s="200"/>
      <c r="ADP171" s="200"/>
      <c r="ADQ171" s="200"/>
      <c r="ADR171" s="200"/>
      <c r="ADS171" s="200"/>
      <c r="ADT171" s="200"/>
      <c r="ADU171" s="200"/>
      <c r="ADV171" s="200"/>
      <c r="ADW171" s="200"/>
      <c r="ADX171" s="200"/>
      <c r="ADY171" s="200"/>
      <c r="ADZ171" s="200"/>
      <c r="AEA171" s="200"/>
      <c r="AEB171" s="200"/>
      <c r="AEC171" s="200"/>
      <c r="AED171" s="200"/>
      <c r="AEE171" s="200"/>
      <c r="AEF171" s="200"/>
      <c r="AEG171" s="200"/>
      <c r="AEH171" s="200"/>
      <c r="AEI171" s="200"/>
      <c r="AEJ171" s="200"/>
      <c r="AEK171" s="200"/>
      <c r="AEL171" s="200"/>
      <c r="AEM171" s="200"/>
      <c r="AEN171" s="200"/>
      <c r="AEO171" s="200"/>
      <c r="AEP171" s="200"/>
      <c r="AEQ171" s="200"/>
      <c r="AER171" s="200"/>
      <c r="AES171" s="200"/>
      <c r="AET171" s="200"/>
      <c r="AEU171" s="200"/>
      <c r="AEV171" s="200"/>
      <c r="AEW171" s="200"/>
      <c r="AEX171" s="200"/>
      <c r="AEY171" s="200"/>
      <c r="AEZ171" s="200"/>
      <c r="AFA171" s="200"/>
      <c r="AFB171" s="200"/>
      <c r="AFC171" s="200"/>
      <c r="AFD171" s="200"/>
      <c r="AFE171" s="200"/>
      <c r="AFF171" s="200"/>
      <c r="AFG171" s="200"/>
      <c r="AFH171" s="200"/>
      <c r="AFI171" s="200"/>
      <c r="AFJ171" s="200"/>
      <c r="AFK171" s="200"/>
      <c r="AFL171" s="200"/>
      <c r="AFM171" s="200"/>
      <c r="AFN171" s="200"/>
      <c r="AFO171" s="200"/>
      <c r="AFP171" s="200"/>
      <c r="AFQ171" s="200"/>
      <c r="AFR171" s="200"/>
      <c r="AFS171" s="200"/>
      <c r="AFT171" s="200"/>
      <c r="AFU171" s="200"/>
      <c r="AFV171" s="200"/>
      <c r="AFW171" s="200"/>
      <c r="AFX171" s="200"/>
      <c r="AFY171" s="200"/>
      <c r="AFZ171" s="200"/>
      <c r="AGA171" s="200"/>
      <c r="AGB171" s="200"/>
      <c r="AGC171" s="200"/>
      <c r="AGD171" s="200"/>
      <c r="AGE171" s="200"/>
      <c r="AGF171" s="200"/>
      <c r="AGG171" s="200"/>
      <c r="AGH171" s="200"/>
      <c r="AGI171" s="200"/>
      <c r="AGJ171" s="200"/>
      <c r="AGK171" s="200"/>
      <c r="AGL171" s="200"/>
      <c r="AGM171" s="200"/>
      <c r="AGN171" s="200"/>
      <c r="AGO171" s="200"/>
      <c r="AGP171" s="200"/>
      <c r="AGQ171" s="200"/>
      <c r="AGR171" s="200"/>
      <c r="AGS171" s="200"/>
      <c r="AGT171" s="200"/>
      <c r="AGU171" s="200"/>
      <c r="AGV171" s="200"/>
      <c r="AGW171" s="200"/>
      <c r="AGX171" s="200"/>
      <c r="AGY171" s="200"/>
      <c r="AGZ171" s="200"/>
      <c r="AHA171" s="200"/>
      <c r="AHB171" s="200"/>
      <c r="AHC171" s="200"/>
      <c r="AHD171" s="200"/>
      <c r="AHE171" s="200"/>
      <c r="AHF171" s="200"/>
      <c r="AHG171" s="200"/>
      <c r="AHH171" s="200"/>
      <c r="AHI171" s="200"/>
      <c r="AHJ171" s="200"/>
      <c r="AHK171" s="200"/>
      <c r="AHL171" s="200"/>
      <c r="AHM171" s="200"/>
      <c r="AHN171" s="200"/>
      <c r="AHO171" s="200"/>
      <c r="AHP171" s="200"/>
      <c r="AHQ171" s="200"/>
      <c r="AHR171" s="200"/>
      <c r="AHS171" s="200"/>
      <c r="AHT171" s="200"/>
      <c r="AHU171" s="200"/>
      <c r="AHV171" s="200"/>
      <c r="AHW171" s="200"/>
      <c r="AHX171" s="200"/>
      <c r="AHY171" s="200"/>
      <c r="AHZ171" s="200"/>
      <c r="AIA171" s="200"/>
      <c r="AIB171" s="200"/>
      <c r="AIC171" s="200"/>
      <c r="AID171" s="200"/>
      <c r="AIE171" s="200"/>
      <c r="AIF171" s="200"/>
      <c r="AIG171" s="200"/>
      <c r="AIH171" s="200"/>
      <c r="AII171" s="200"/>
      <c r="AIJ171" s="200"/>
      <c r="AIK171" s="200"/>
      <c r="AIL171" s="200"/>
      <c r="AIM171" s="200"/>
      <c r="AIN171" s="200"/>
      <c r="AIO171" s="200"/>
      <c r="AIP171" s="200"/>
      <c r="AIQ171" s="200"/>
      <c r="AIR171" s="200"/>
      <c r="AIS171" s="200"/>
      <c r="AIT171" s="200"/>
      <c r="AIU171" s="200"/>
      <c r="AIV171" s="200"/>
      <c r="AIW171" s="200"/>
      <c r="AIX171" s="200"/>
      <c r="AIY171" s="200"/>
      <c r="AIZ171" s="200"/>
      <c r="AJA171" s="200"/>
      <c r="AJB171" s="200"/>
      <c r="AJC171" s="200"/>
      <c r="AJD171" s="200"/>
      <c r="AJE171" s="200"/>
      <c r="AJF171" s="200"/>
      <c r="AJG171" s="200"/>
      <c r="AJH171" s="200"/>
      <c r="AJI171" s="200"/>
      <c r="AJJ171" s="200"/>
      <c r="AJK171" s="200"/>
      <c r="AJL171" s="200"/>
      <c r="AJM171" s="200"/>
      <c r="AJN171" s="200"/>
      <c r="AJO171" s="200"/>
      <c r="AJP171" s="200"/>
      <c r="AJQ171" s="200"/>
      <c r="AJR171" s="200"/>
      <c r="AJS171" s="200"/>
      <c r="AJT171" s="200"/>
      <c r="AJU171" s="200"/>
      <c r="AJV171" s="200"/>
      <c r="AJW171" s="200"/>
      <c r="AJX171" s="200"/>
      <c r="AJY171" s="200"/>
      <c r="AJZ171" s="200"/>
      <c r="AKA171" s="200"/>
      <c r="AKB171" s="200"/>
    </row>
    <row r="172" spans="1:964" s="155" customFormat="1" ht="13.5">
      <c r="A172" s="362"/>
      <c r="B172" s="225" t="s">
        <v>307</v>
      </c>
      <c r="C172" s="251">
        <v>2404942</v>
      </c>
      <c r="D172" s="321">
        <f t="shared" si="56"/>
        <v>0.19825613404848452</v>
      </c>
      <c r="E172" s="142"/>
      <c r="F172" s="317">
        <v>23545</v>
      </c>
      <c r="G172" s="321">
        <f t="shared" si="51"/>
        <v>0.21824390748693534</v>
      </c>
      <c r="H172" s="220">
        <v>17351</v>
      </c>
      <c r="I172" s="321">
        <f t="shared" si="46"/>
        <v>0.15044423816469954</v>
      </c>
      <c r="J172" s="424"/>
      <c r="K172" s="462"/>
      <c r="L172" s="220">
        <v>5331</v>
      </c>
      <c r="M172" s="321">
        <f t="shared" si="57"/>
        <v>-1.0762664687326007E-2</v>
      </c>
      <c r="N172" s="393"/>
      <c r="O172" s="438"/>
      <c r="P172" s="220">
        <v>1062</v>
      </c>
      <c r="Q172" s="321">
        <f t="shared" si="58"/>
        <v>-8.3692838654012114E-2</v>
      </c>
      <c r="R172" s="220"/>
      <c r="S172" s="321"/>
      <c r="T172" s="393"/>
      <c r="U172" s="398"/>
      <c r="V172" s="221">
        <v>77</v>
      </c>
      <c r="W172" s="321">
        <f t="shared" si="59"/>
        <v>-0.87931034482758619</v>
      </c>
      <c r="X172" s="221">
        <v>1</v>
      </c>
      <c r="Y172" s="321">
        <f t="shared" si="60"/>
        <v>-0.99259259259259258</v>
      </c>
      <c r="Z172" s="220"/>
      <c r="AA172" s="321"/>
      <c r="AB172" s="220">
        <v>31</v>
      </c>
      <c r="AC172" s="334">
        <f t="shared" si="61"/>
        <v>3.4285714285714288</v>
      </c>
      <c r="AD172" s="220"/>
      <c r="AE172" s="321"/>
      <c r="AF172" s="220"/>
      <c r="AG172" s="321"/>
      <c r="AH172" s="208"/>
      <c r="AI172" s="208"/>
      <c r="AJ172" s="208"/>
      <c r="AK172" s="208"/>
      <c r="AL172" s="208"/>
      <c r="AM172" s="203"/>
      <c r="AN172" s="204"/>
      <c r="AO172" s="203"/>
      <c r="AP172" s="200"/>
      <c r="AQ172" s="200"/>
      <c r="AR172" s="200"/>
      <c r="AS172" s="200"/>
      <c r="AT172" s="200"/>
      <c r="AU172" s="200"/>
      <c r="AV172" s="200"/>
      <c r="AW172" s="200"/>
      <c r="AX172" s="200"/>
      <c r="AY172" s="200"/>
      <c r="AZ172" s="200"/>
      <c r="BA172" s="200"/>
      <c r="BB172" s="200"/>
      <c r="BC172" s="200"/>
      <c r="BD172" s="200"/>
      <c r="BE172" s="200"/>
      <c r="BF172" s="200"/>
      <c r="BG172" s="200"/>
      <c r="BH172" s="200"/>
      <c r="BI172" s="200"/>
      <c r="BJ172" s="200"/>
      <c r="BK172" s="200"/>
      <c r="BL172" s="200"/>
      <c r="BM172" s="200"/>
      <c r="BN172" s="200"/>
      <c r="BO172" s="201"/>
      <c r="BP172" s="200"/>
      <c r="BQ172" s="200"/>
      <c r="BR172" s="200"/>
      <c r="BS172" s="200"/>
      <c r="BT172" s="200"/>
      <c r="BU172" s="200"/>
      <c r="BV172" s="200"/>
      <c r="BW172" s="200"/>
      <c r="BX172" s="200"/>
      <c r="BY172" s="200"/>
      <c r="BZ172" s="200"/>
      <c r="CA172" s="200"/>
      <c r="CB172" s="200"/>
      <c r="CC172" s="200"/>
      <c r="CD172" s="200"/>
      <c r="CE172" s="200"/>
      <c r="CF172" s="200"/>
      <c r="CG172" s="200"/>
      <c r="CH172" s="200"/>
      <c r="CI172" s="200"/>
      <c r="CJ172" s="200"/>
      <c r="CK172" s="200"/>
      <c r="CL172" s="200"/>
      <c r="CM172" s="200"/>
      <c r="CN172" s="200"/>
      <c r="CO172" s="200"/>
      <c r="CP172" s="200"/>
      <c r="CQ172" s="200"/>
      <c r="CR172" s="200"/>
      <c r="CS172" s="200"/>
      <c r="CT172" s="200"/>
      <c r="CU172" s="200"/>
      <c r="CV172" s="200"/>
      <c r="CW172" s="200"/>
      <c r="CX172" s="200"/>
      <c r="CY172" s="200"/>
      <c r="CZ172" s="200"/>
      <c r="DA172" s="200"/>
      <c r="DB172" s="200"/>
      <c r="DC172" s="200"/>
      <c r="DD172" s="200"/>
      <c r="DE172" s="200"/>
      <c r="DF172" s="200"/>
      <c r="DG172" s="200"/>
      <c r="DH172" s="200"/>
      <c r="DI172" s="200"/>
      <c r="DJ172" s="200"/>
      <c r="DK172" s="200"/>
      <c r="DL172" s="200"/>
      <c r="DM172" s="200"/>
      <c r="DN172" s="200"/>
      <c r="DO172" s="200"/>
      <c r="DP172" s="200"/>
      <c r="DQ172" s="200"/>
      <c r="DR172" s="200"/>
      <c r="DS172" s="200"/>
      <c r="DT172" s="200"/>
      <c r="DU172" s="200"/>
      <c r="DV172" s="200"/>
      <c r="DW172" s="200"/>
      <c r="DX172" s="200"/>
      <c r="DY172" s="200"/>
      <c r="DZ172" s="200"/>
      <c r="EA172" s="200"/>
      <c r="EB172" s="200"/>
      <c r="EC172" s="200"/>
      <c r="ED172" s="200"/>
      <c r="EE172" s="200"/>
      <c r="EF172" s="200"/>
      <c r="EG172" s="200"/>
      <c r="EH172" s="200"/>
      <c r="EI172" s="200"/>
      <c r="EJ172" s="200"/>
      <c r="EK172" s="200"/>
      <c r="EL172" s="200"/>
      <c r="EM172" s="200"/>
      <c r="EN172" s="200"/>
      <c r="EO172" s="200"/>
      <c r="EP172" s="200"/>
      <c r="EQ172" s="200"/>
      <c r="ER172" s="200"/>
      <c r="ES172" s="200"/>
      <c r="ET172" s="200"/>
      <c r="EU172" s="200"/>
      <c r="EV172" s="200"/>
      <c r="EW172" s="200"/>
      <c r="EX172" s="200"/>
      <c r="EY172" s="200"/>
      <c r="EZ172" s="200"/>
      <c r="FA172" s="200"/>
      <c r="FB172" s="200"/>
      <c r="FC172" s="200"/>
      <c r="FD172" s="200"/>
      <c r="FE172" s="200"/>
      <c r="FF172" s="200"/>
      <c r="FG172" s="200"/>
      <c r="FH172" s="200"/>
      <c r="FI172" s="200"/>
      <c r="FJ172" s="200"/>
      <c r="FK172" s="200"/>
      <c r="FL172" s="200"/>
      <c r="FM172" s="200"/>
      <c r="FN172" s="200"/>
      <c r="FO172" s="200"/>
      <c r="FP172" s="200"/>
      <c r="FQ172" s="200"/>
      <c r="FR172" s="200"/>
      <c r="FS172" s="200"/>
      <c r="FT172" s="200"/>
      <c r="FU172" s="200"/>
      <c r="FV172" s="200"/>
      <c r="FW172" s="200"/>
      <c r="FX172" s="200"/>
      <c r="FY172" s="200"/>
      <c r="FZ172" s="200"/>
      <c r="GA172" s="200"/>
      <c r="GB172" s="200"/>
      <c r="GC172" s="200"/>
      <c r="GD172" s="200"/>
      <c r="GE172" s="200"/>
      <c r="GF172" s="200"/>
      <c r="GG172" s="200"/>
      <c r="GH172" s="200"/>
      <c r="GI172" s="200"/>
      <c r="GJ172" s="200"/>
      <c r="GK172" s="200"/>
      <c r="GL172" s="200"/>
      <c r="GM172" s="200"/>
      <c r="GN172" s="200"/>
      <c r="GO172" s="200"/>
      <c r="GP172" s="200"/>
      <c r="GQ172" s="200"/>
      <c r="GR172" s="200"/>
      <c r="GS172" s="200"/>
      <c r="GT172" s="200"/>
      <c r="GU172" s="200"/>
      <c r="GV172" s="200"/>
      <c r="GW172" s="200"/>
      <c r="GX172" s="200"/>
      <c r="GY172" s="200"/>
      <c r="GZ172" s="200"/>
      <c r="HA172" s="200"/>
      <c r="HB172" s="200"/>
      <c r="HC172" s="200"/>
      <c r="HD172" s="200"/>
      <c r="HE172" s="200"/>
      <c r="HF172" s="200"/>
      <c r="HG172" s="200"/>
      <c r="HH172" s="200"/>
      <c r="HI172" s="200"/>
      <c r="HJ172" s="200"/>
      <c r="HK172" s="200"/>
      <c r="HL172" s="200"/>
      <c r="HM172" s="200"/>
      <c r="HN172" s="200"/>
      <c r="HO172" s="200"/>
      <c r="HP172" s="200"/>
      <c r="HQ172" s="200"/>
      <c r="HR172" s="200"/>
      <c r="HS172" s="200"/>
      <c r="HT172" s="200"/>
      <c r="HU172" s="200"/>
      <c r="HV172" s="200"/>
      <c r="HW172" s="200"/>
      <c r="HX172" s="200"/>
      <c r="HY172" s="200"/>
      <c r="HZ172" s="200"/>
      <c r="IA172" s="200"/>
      <c r="IB172" s="200"/>
      <c r="IC172" s="200"/>
      <c r="ID172" s="200"/>
      <c r="IE172" s="200"/>
      <c r="IF172" s="200"/>
      <c r="IG172" s="200"/>
      <c r="IH172" s="200"/>
      <c r="II172" s="200"/>
      <c r="IJ172" s="200"/>
      <c r="IK172" s="200"/>
      <c r="IL172" s="200"/>
      <c r="IM172" s="200"/>
      <c r="IN172" s="200"/>
      <c r="IO172" s="200"/>
      <c r="IP172" s="200"/>
      <c r="IQ172" s="200"/>
      <c r="IR172" s="200"/>
      <c r="IS172" s="200"/>
      <c r="IT172" s="200"/>
      <c r="IU172" s="200"/>
      <c r="IV172" s="200"/>
      <c r="IW172" s="200"/>
      <c r="IX172" s="200"/>
      <c r="IY172" s="200"/>
      <c r="IZ172" s="200"/>
      <c r="JA172" s="200"/>
      <c r="JB172" s="200"/>
      <c r="JC172" s="200"/>
      <c r="JD172" s="200"/>
      <c r="JE172" s="200"/>
      <c r="JF172" s="200"/>
      <c r="JG172" s="200"/>
      <c r="JH172" s="200"/>
      <c r="JI172" s="200"/>
      <c r="JJ172" s="200"/>
      <c r="JK172" s="200"/>
      <c r="JL172" s="200"/>
      <c r="JM172" s="200"/>
      <c r="JN172" s="200"/>
      <c r="JO172" s="200"/>
      <c r="JP172" s="200"/>
      <c r="JQ172" s="200"/>
      <c r="JR172" s="200"/>
      <c r="JS172" s="200"/>
      <c r="JT172" s="200"/>
      <c r="JU172" s="200"/>
      <c r="JV172" s="200"/>
      <c r="JW172" s="200"/>
      <c r="JX172" s="200"/>
      <c r="JY172" s="200"/>
      <c r="JZ172" s="200"/>
      <c r="KA172" s="200"/>
      <c r="KB172" s="200"/>
      <c r="KC172" s="200"/>
      <c r="KD172" s="200"/>
      <c r="KE172" s="200"/>
      <c r="KF172" s="200"/>
      <c r="KG172" s="200"/>
      <c r="KH172" s="200"/>
      <c r="KI172" s="200"/>
      <c r="KJ172" s="200"/>
      <c r="KK172" s="200"/>
      <c r="KL172" s="200"/>
      <c r="KM172" s="200"/>
      <c r="KN172" s="200"/>
      <c r="KO172" s="200"/>
      <c r="KP172" s="200"/>
      <c r="KQ172" s="200"/>
      <c r="KR172" s="200"/>
      <c r="KS172" s="200"/>
      <c r="KT172" s="200"/>
      <c r="KU172" s="200"/>
      <c r="KV172" s="200"/>
      <c r="KW172" s="200"/>
      <c r="KX172" s="200"/>
      <c r="KY172" s="200"/>
      <c r="KZ172" s="200"/>
      <c r="LA172" s="200"/>
      <c r="LB172" s="200"/>
      <c r="LC172" s="200"/>
      <c r="LD172" s="200"/>
      <c r="LE172" s="200"/>
      <c r="LF172" s="200"/>
      <c r="LG172" s="200"/>
      <c r="LH172" s="200"/>
      <c r="LI172" s="200"/>
      <c r="LJ172" s="200"/>
      <c r="LK172" s="200"/>
      <c r="LL172" s="200"/>
      <c r="LM172" s="200"/>
      <c r="LN172" s="200"/>
      <c r="LO172" s="200"/>
      <c r="LP172" s="200"/>
      <c r="LQ172" s="200"/>
      <c r="LR172" s="200"/>
      <c r="LS172" s="200"/>
      <c r="LT172" s="200"/>
      <c r="LU172" s="200"/>
      <c r="LV172" s="200"/>
      <c r="LW172" s="200"/>
      <c r="LX172" s="200"/>
      <c r="LY172" s="200"/>
      <c r="LZ172" s="200"/>
      <c r="MA172" s="200"/>
      <c r="MB172" s="200"/>
      <c r="MC172" s="200"/>
      <c r="MD172" s="200"/>
      <c r="ME172" s="200"/>
      <c r="MF172" s="200"/>
      <c r="MG172" s="200"/>
      <c r="MH172" s="200"/>
      <c r="MI172" s="200"/>
      <c r="MJ172" s="200"/>
      <c r="MK172" s="200"/>
      <c r="ML172" s="200"/>
      <c r="MM172" s="200"/>
      <c r="MN172" s="200"/>
      <c r="MO172" s="200"/>
      <c r="MP172" s="200"/>
      <c r="MQ172" s="200"/>
      <c r="MR172" s="200"/>
      <c r="MS172" s="200"/>
      <c r="MT172" s="200"/>
      <c r="MU172" s="200"/>
      <c r="MV172" s="200"/>
      <c r="MW172" s="200"/>
      <c r="MX172" s="200"/>
      <c r="MY172" s="200"/>
      <c r="MZ172" s="200"/>
      <c r="NA172" s="200"/>
      <c r="NB172" s="200"/>
      <c r="NC172" s="200"/>
      <c r="ND172" s="200"/>
      <c r="NE172" s="200"/>
      <c r="NF172" s="200"/>
      <c r="NG172" s="200"/>
      <c r="NH172" s="200"/>
      <c r="NI172" s="200"/>
      <c r="NJ172" s="200"/>
      <c r="NK172" s="200"/>
      <c r="NL172" s="200"/>
      <c r="NM172" s="200"/>
      <c r="NN172" s="200"/>
      <c r="NO172" s="200"/>
      <c r="NP172" s="200"/>
      <c r="NQ172" s="200"/>
      <c r="NR172" s="200"/>
      <c r="NS172" s="200"/>
      <c r="NT172" s="200"/>
      <c r="NU172" s="200"/>
      <c r="NV172" s="200"/>
      <c r="NW172" s="200"/>
      <c r="NX172" s="200"/>
      <c r="NY172" s="200"/>
      <c r="NZ172" s="200"/>
      <c r="OA172" s="200"/>
      <c r="OB172" s="200"/>
      <c r="OC172" s="200"/>
      <c r="OD172" s="200"/>
      <c r="OE172" s="200"/>
      <c r="OF172" s="200"/>
      <c r="OG172" s="200"/>
      <c r="OH172" s="200"/>
      <c r="OI172" s="200"/>
      <c r="OJ172" s="200"/>
      <c r="OK172" s="200"/>
      <c r="OL172" s="200"/>
      <c r="OM172" s="200"/>
      <c r="ON172" s="200"/>
      <c r="OO172" s="200"/>
      <c r="OP172" s="200"/>
      <c r="OQ172" s="200"/>
      <c r="OR172" s="200"/>
      <c r="OS172" s="200"/>
      <c r="OT172" s="200"/>
      <c r="OU172" s="200"/>
      <c r="OV172" s="200"/>
      <c r="OW172" s="200"/>
      <c r="OX172" s="200"/>
      <c r="OY172" s="200"/>
      <c r="OZ172" s="200"/>
      <c r="PA172" s="200"/>
      <c r="PB172" s="200"/>
      <c r="PC172" s="200"/>
      <c r="PD172" s="200"/>
      <c r="PE172" s="200"/>
      <c r="PF172" s="200"/>
      <c r="PG172" s="200"/>
      <c r="PH172" s="200"/>
      <c r="PI172" s="200"/>
      <c r="PJ172" s="200"/>
      <c r="PK172" s="200"/>
      <c r="PL172" s="200"/>
      <c r="PM172" s="200"/>
      <c r="PN172" s="200"/>
      <c r="PO172" s="200"/>
      <c r="PP172" s="200"/>
      <c r="PQ172" s="200"/>
      <c r="PR172" s="200"/>
      <c r="PS172" s="200"/>
      <c r="PT172" s="200"/>
      <c r="PU172" s="200"/>
      <c r="PV172" s="200"/>
      <c r="PW172" s="200"/>
      <c r="PX172" s="200"/>
      <c r="PY172" s="200"/>
      <c r="PZ172" s="200"/>
      <c r="QA172" s="200"/>
      <c r="QB172" s="200"/>
      <c r="QC172" s="200"/>
      <c r="QD172" s="200"/>
      <c r="QE172" s="200"/>
      <c r="QF172" s="200"/>
      <c r="QG172" s="200"/>
      <c r="QH172" s="200"/>
      <c r="QI172" s="200"/>
      <c r="QJ172" s="200"/>
      <c r="QK172" s="200"/>
      <c r="QL172" s="200"/>
      <c r="QM172" s="200"/>
      <c r="QN172" s="200"/>
      <c r="QO172" s="200"/>
      <c r="QP172" s="200"/>
      <c r="QQ172" s="200"/>
      <c r="QR172" s="200"/>
      <c r="QS172" s="200"/>
      <c r="QT172" s="200"/>
      <c r="QU172" s="200"/>
      <c r="QV172" s="200"/>
      <c r="QW172" s="200"/>
      <c r="QX172" s="200"/>
      <c r="QY172" s="200"/>
      <c r="QZ172" s="200"/>
      <c r="RA172" s="200"/>
      <c r="RB172" s="200"/>
      <c r="RC172" s="200"/>
      <c r="RD172" s="200"/>
      <c r="RE172" s="200"/>
      <c r="RF172" s="200"/>
      <c r="RG172" s="200"/>
      <c r="RH172" s="200"/>
      <c r="RI172" s="200"/>
      <c r="RJ172" s="200"/>
      <c r="RK172" s="200"/>
      <c r="RL172" s="200"/>
      <c r="RM172" s="200"/>
      <c r="RN172" s="200"/>
      <c r="RO172" s="200"/>
      <c r="RP172" s="200"/>
      <c r="RQ172" s="200"/>
      <c r="RR172" s="200"/>
      <c r="RS172" s="200"/>
      <c r="RT172" s="200"/>
      <c r="RU172" s="200"/>
      <c r="RV172" s="200"/>
      <c r="RW172" s="200"/>
      <c r="RX172" s="200"/>
      <c r="RY172" s="200"/>
      <c r="RZ172" s="200"/>
      <c r="SA172" s="200"/>
      <c r="SB172" s="200"/>
      <c r="SC172" s="200"/>
      <c r="SD172" s="200"/>
      <c r="SE172" s="200"/>
      <c r="SF172" s="200"/>
      <c r="SG172" s="200"/>
      <c r="SH172" s="200"/>
      <c r="SI172" s="200"/>
      <c r="SJ172" s="200"/>
      <c r="SK172" s="200"/>
      <c r="SL172" s="200"/>
      <c r="SM172" s="200"/>
      <c r="SN172" s="200"/>
      <c r="SO172" s="200"/>
      <c r="SP172" s="200"/>
      <c r="SQ172" s="200"/>
      <c r="SR172" s="200"/>
      <c r="SS172" s="200"/>
      <c r="ST172" s="200"/>
      <c r="SU172" s="200"/>
      <c r="SV172" s="200"/>
      <c r="SW172" s="200"/>
      <c r="SX172" s="200"/>
      <c r="SY172" s="200"/>
      <c r="SZ172" s="200"/>
      <c r="TA172" s="200"/>
      <c r="TB172" s="200"/>
      <c r="TC172" s="200"/>
      <c r="TD172" s="200"/>
      <c r="TE172" s="200"/>
      <c r="TF172" s="200"/>
      <c r="TG172" s="200"/>
      <c r="TH172" s="200"/>
      <c r="TI172" s="200"/>
      <c r="TJ172" s="200"/>
      <c r="TK172" s="200"/>
      <c r="TL172" s="200"/>
      <c r="TM172" s="200"/>
      <c r="TN172" s="200"/>
      <c r="TO172" s="200"/>
      <c r="TP172" s="200"/>
      <c r="TQ172" s="200"/>
      <c r="TR172" s="200"/>
      <c r="TS172" s="200"/>
      <c r="TT172" s="200"/>
      <c r="TU172" s="200"/>
      <c r="TV172" s="200"/>
      <c r="TW172" s="200"/>
      <c r="TX172" s="200"/>
      <c r="TY172" s="200"/>
      <c r="TZ172" s="200"/>
      <c r="UA172" s="200"/>
      <c r="UB172" s="200"/>
      <c r="UC172" s="200"/>
      <c r="UD172" s="200"/>
      <c r="UE172" s="200"/>
      <c r="UF172" s="200"/>
      <c r="UG172" s="200"/>
      <c r="UH172" s="200"/>
      <c r="UI172" s="200"/>
      <c r="UJ172" s="200"/>
      <c r="UK172" s="200"/>
      <c r="UL172" s="200"/>
      <c r="UM172" s="200"/>
      <c r="UN172" s="200"/>
      <c r="UO172" s="200"/>
      <c r="UP172" s="200"/>
      <c r="UQ172" s="200"/>
      <c r="UR172" s="200"/>
      <c r="US172" s="200"/>
      <c r="UT172" s="200"/>
      <c r="UU172" s="200"/>
      <c r="UV172" s="200"/>
      <c r="UW172" s="200"/>
      <c r="UX172" s="200"/>
      <c r="UY172" s="200"/>
      <c r="UZ172" s="200"/>
      <c r="VA172" s="200"/>
      <c r="VB172" s="200"/>
      <c r="VC172" s="200"/>
      <c r="VD172" s="200"/>
      <c r="VE172" s="200"/>
      <c r="VF172" s="200"/>
      <c r="VG172" s="200"/>
      <c r="VH172" s="200"/>
      <c r="VI172" s="200"/>
      <c r="VJ172" s="200"/>
      <c r="VK172" s="200"/>
      <c r="VL172" s="200"/>
      <c r="VM172" s="200"/>
      <c r="VN172" s="200"/>
      <c r="VO172" s="200"/>
      <c r="VP172" s="200"/>
      <c r="VQ172" s="200"/>
      <c r="VR172" s="200"/>
      <c r="VS172" s="200"/>
      <c r="VT172" s="200"/>
      <c r="VU172" s="200"/>
      <c r="VV172" s="200"/>
      <c r="VW172" s="200"/>
      <c r="VX172" s="200"/>
      <c r="VY172" s="200"/>
      <c r="VZ172" s="200"/>
      <c r="WA172" s="200"/>
      <c r="WB172" s="200"/>
      <c r="WC172" s="200"/>
      <c r="WD172" s="200"/>
      <c r="WE172" s="200"/>
      <c r="WF172" s="200"/>
      <c r="WG172" s="200"/>
      <c r="WH172" s="200"/>
      <c r="WI172" s="200"/>
      <c r="WJ172" s="200"/>
      <c r="WK172" s="200"/>
      <c r="WL172" s="200"/>
      <c r="WM172" s="200"/>
      <c r="WN172" s="200"/>
      <c r="WO172" s="200"/>
      <c r="WP172" s="200"/>
      <c r="WQ172" s="200"/>
      <c r="WR172" s="200"/>
      <c r="WS172" s="200"/>
      <c r="WT172" s="200"/>
      <c r="WU172" s="200"/>
      <c r="WV172" s="200"/>
      <c r="WW172" s="200"/>
      <c r="WX172" s="200"/>
      <c r="WY172" s="200"/>
      <c r="WZ172" s="200"/>
      <c r="XA172" s="200"/>
      <c r="XB172" s="200"/>
      <c r="XC172" s="200"/>
      <c r="XD172" s="200"/>
      <c r="XE172" s="200"/>
      <c r="XF172" s="200"/>
      <c r="XG172" s="200"/>
      <c r="XH172" s="200"/>
      <c r="XI172" s="200"/>
      <c r="XJ172" s="200"/>
      <c r="XK172" s="200"/>
      <c r="XL172" s="200"/>
      <c r="XM172" s="200"/>
      <c r="XN172" s="200"/>
      <c r="XO172" s="200"/>
      <c r="XP172" s="200"/>
      <c r="XQ172" s="200"/>
      <c r="XR172" s="200"/>
      <c r="XS172" s="200"/>
      <c r="XT172" s="200"/>
      <c r="XU172" s="200"/>
      <c r="XV172" s="200"/>
      <c r="XW172" s="200"/>
      <c r="XX172" s="200"/>
      <c r="XY172" s="200"/>
      <c r="XZ172" s="200"/>
      <c r="YA172" s="200"/>
      <c r="YB172" s="200"/>
      <c r="YC172" s="200"/>
      <c r="YD172" s="200"/>
      <c r="YE172" s="200"/>
      <c r="YF172" s="200"/>
      <c r="YG172" s="200"/>
      <c r="YH172" s="200"/>
      <c r="YI172" s="200"/>
      <c r="YJ172" s="200"/>
      <c r="YK172" s="200"/>
      <c r="YL172" s="200"/>
      <c r="YM172" s="200"/>
      <c r="YN172" s="200"/>
      <c r="YO172" s="200"/>
      <c r="YP172" s="200"/>
      <c r="YQ172" s="200"/>
      <c r="YR172" s="200"/>
      <c r="YS172" s="200"/>
      <c r="YT172" s="200"/>
      <c r="YU172" s="200"/>
      <c r="YV172" s="200"/>
      <c r="YW172" s="200"/>
      <c r="YX172" s="200"/>
      <c r="YY172" s="200"/>
      <c r="YZ172" s="200"/>
      <c r="ZA172" s="200"/>
      <c r="ZB172" s="200"/>
      <c r="ZC172" s="200"/>
      <c r="ZD172" s="200"/>
      <c r="ZE172" s="200"/>
      <c r="ZF172" s="200"/>
      <c r="ZG172" s="200"/>
      <c r="ZH172" s="200"/>
      <c r="ZI172" s="200"/>
      <c r="ZJ172" s="200"/>
      <c r="ZK172" s="200"/>
      <c r="ZL172" s="200"/>
      <c r="ZM172" s="200"/>
      <c r="ZN172" s="200"/>
      <c r="ZO172" s="200"/>
      <c r="ZP172" s="200"/>
      <c r="ZQ172" s="200"/>
      <c r="ZR172" s="200"/>
      <c r="ZS172" s="200"/>
      <c r="ZT172" s="200"/>
      <c r="ZU172" s="200"/>
      <c r="ZV172" s="200"/>
      <c r="ZW172" s="200"/>
      <c r="ZX172" s="200"/>
      <c r="ZY172" s="200"/>
      <c r="ZZ172" s="200"/>
      <c r="AAA172" s="200"/>
      <c r="AAB172" s="200"/>
      <c r="AAC172" s="200"/>
      <c r="AAD172" s="200"/>
      <c r="AAE172" s="200"/>
      <c r="AAF172" s="200"/>
      <c r="AAG172" s="200"/>
      <c r="AAH172" s="200"/>
      <c r="AAI172" s="200"/>
      <c r="AAJ172" s="200"/>
      <c r="AAK172" s="200"/>
      <c r="AAL172" s="200"/>
      <c r="AAM172" s="200"/>
      <c r="AAN172" s="200"/>
      <c r="AAO172" s="200"/>
      <c r="AAP172" s="200"/>
      <c r="AAQ172" s="200"/>
      <c r="AAR172" s="200"/>
      <c r="AAS172" s="200"/>
      <c r="AAT172" s="200"/>
      <c r="AAU172" s="200"/>
      <c r="AAV172" s="200"/>
      <c r="AAW172" s="200"/>
      <c r="AAX172" s="200"/>
      <c r="AAY172" s="200"/>
      <c r="AAZ172" s="200"/>
      <c r="ABA172" s="200"/>
      <c r="ABB172" s="200"/>
      <c r="ABC172" s="200"/>
      <c r="ABD172" s="200"/>
      <c r="ABE172" s="200"/>
      <c r="ABF172" s="200"/>
      <c r="ABG172" s="200"/>
      <c r="ABH172" s="200"/>
      <c r="ABI172" s="200"/>
      <c r="ABJ172" s="200"/>
      <c r="ABK172" s="200"/>
      <c r="ABL172" s="200"/>
      <c r="ABM172" s="200"/>
      <c r="ABN172" s="200"/>
      <c r="ABO172" s="200"/>
      <c r="ABP172" s="200"/>
      <c r="ABQ172" s="200"/>
      <c r="ABR172" s="200"/>
      <c r="ABS172" s="200"/>
      <c r="ABT172" s="200"/>
      <c r="ABU172" s="200"/>
      <c r="ABV172" s="200"/>
      <c r="ABW172" s="200"/>
      <c r="ABX172" s="200"/>
      <c r="ABY172" s="200"/>
      <c r="ABZ172" s="200"/>
      <c r="ACA172" s="200"/>
      <c r="ACB172" s="200"/>
      <c r="ACC172" s="200"/>
      <c r="ACD172" s="200"/>
      <c r="ACE172" s="200"/>
      <c r="ACF172" s="200"/>
      <c r="ACG172" s="200"/>
      <c r="ACH172" s="200"/>
      <c r="ACI172" s="200"/>
      <c r="ACJ172" s="200"/>
      <c r="ACK172" s="200"/>
      <c r="ACL172" s="200"/>
      <c r="ACM172" s="200"/>
      <c r="ACN172" s="200"/>
      <c r="ACO172" s="200"/>
      <c r="ACP172" s="200"/>
      <c r="ACQ172" s="200"/>
      <c r="ACR172" s="200"/>
      <c r="ACS172" s="200"/>
      <c r="ACT172" s="200"/>
      <c r="ACU172" s="200"/>
      <c r="ACV172" s="200"/>
      <c r="ACW172" s="200"/>
      <c r="ACX172" s="200"/>
      <c r="ACY172" s="200"/>
      <c r="ACZ172" s="200"/>
      <c r="ADA172" s="200"/>
      <c r="ADB172" s="200"/>
      <c r="ADC172" s="200"/>
      <c r="ADD172" s="200"/>
      <c r="ADE172" s="200"/>
      <c r="ADF172" s="200"/>
      <c r="ADG172" s="200"/>
      <c r="ADH172" s="200"/>
      <c r="ADI172" s="200"/>
      <c r="ADJ172" s="200"/>
      <c r="ADK172" s="200"/>
      <c r="ADL172" s="200"/>
      <c r="ADM172" s="200"/>
      <c r="ADN172" s="200"/>
      <c r="ADO172" s="200"/>
      <c r="ADP172" s="200"/>
      <c r="ADQ172" s="200"/>
      <c r="ADR172" s="200"/>
      <c r="ADS172" s="200"/>
      <c r="ADT172" s="200"/>
      <c r="ADU172" s="200"/>
      <c r="ADV172" s="200"/>
      <c r="ADW172" s="200"/>
      <c r="ADX172" s="200"/>
      <c r="ADY172" s="200"/>
      <c r="ADZ172" s="200"/>
      <c r="AEA172" s="200"/>
      <c r="AEB172" s="200"/>
      <c r="AEC172" s="200"/>
      <c r="AED172" s="200"/>
      <c r="AEE172" s="200"/>
      <c r="AEF172" s="200"/>
      <c r="AEG172" s="200"/>
      <c r="AEH172" s="200"/>
      <c r="AEI172" s="200"/>
      <c r="AEJ172" s="200"/>
      <c r="AEK172" s="200"/>
      <c r="AEL172" s="200"/>
      <c r="AEM172" s="200"/>
      <c r="AEN172" s="200"/>
      <c r="AEO172" s="200"/>
      <c r="AEP172" s="200"/>
      <c r="AEQ172" s="200"/>
      <c r="AER172" s="200"/>
      <c r="AES172" s="200"/>
      <c r="AET172" s="200"/>
      <c r="AEU172" s="200"/>
      <c r="AEV172" s="200"/>
      <c r="AEW172" s="200"/>
      <c r="AEX172" s="200"/>
      <c r="AEY172" s="200"/>
      <c r="AEZ172" s="200"/>
      <c r="AFA172" s="200"/>
      <c r="AFB172" s="200"/>
      <c r="AFC172" s="200"/>
      <c r="AFD172" s="200"/>
      <c r="AFE172" s="200"/>
      <c r="AFF172" s="200"/>
      <c r="AFG172" s="200"/>
      <c r="AFH172" s="200"/>
      <c r="AFI172" s="200"/>
      <c r="AFJ172" s="200"/>
      <c r="AFK172" s="200"/>
      <c r="AFL172" s="200"/>
      <c r="AFM172" s="200"/>
      <c r="AFN172" s="200"/>
      <c r="AFO172" s="200"/>
      <c r="AFP172" s="200"/>
      <c r="AFQ172" s="200"/>
      <c r="AFR172" s="200"/>
      <c r="AFS172" s="200"/>
      <c r="AFT172" s="200"/>
      <c r="AFU172" s="200"/>
      <c r="AFV172" s="200"/>
      <c r="AFW172" s="200"/>
      <c r="AFX172" s="200"/>
      <c r="AFY172" s="200"/>
      <c r="AFZ172" s="200"/>
      <c r="AGA172" s="200"/>
      <c r="AGB172" s="200"/>
      <c r="AGC172" s="200"/>
      <c r="AGD172" s="200"/>
      <c r="AGE172" s="200"/>
      <c r="AGF172" s="200"/>
      <c r="AGG172" s="200"/>
      <c r="AGH172" s="200"/>
      <c r="AGI172" s="200"/>
      <c r="AGJ172" s="200"/>
      <c r="AGK172" s="200"/>
      <c r="AGL172" s="200"/>
      <c r="AGM172" s="200"/>
      <c r="AGN172" s="200"/>
      <c r="AGO172" s="200"/>
      <c r="AGP172" s="200"/>
      <c r="AGQ172" s="200"/>
      <c r="AGR172" s="200"/>
      <c r="AGS172" s="200"/>
      <c r="AGT172" s="200"/>
      <c r="AGU172" s="200"/>
      <c r="AGV172" s="200"/>
      <c r="AGW172" s="200"/>
      <c r="AGX172" s="200"/>
      <c r="AGY172" s="200"/>
      <c r="AGZ172" s="200"/>
      <c r="AHA172" s="200"/>
      <c r="AHB172" s="200"/>
      <c r="AHC172" s="200"/>
      <c r="AHD172" s="200"/>
      <c r="AHE172" s="200"/>
      <c r="AHF172" s="200"/>
      <c r="AHG172" s="200"/>
      <c r="AHH172" s="200"/>
      <c r="AHI172" s="200"/>
      <c r="AHJ172" s="200"/>
      <c r="AHK172" s="200"/>
      <c r="AHL172" s="200"/>
      <c r="AHM172" s="200"/>
      <c r="AHN172" s="200"/>
      <c r="AHO172" s="200"/>
      <c r="AHP172" s="200"/>
      <c r="AHQ172" s="200"/>
      <c r="AHR172" s="200"/>
      <c r="AHS172" s="200"/>
      <c r="AHT172" s="200"/>
      <c r="AHU172" s="200"/>
      <c r="AHV172" s="200"/>
      <c r="AHW172" s="200"/>
      <c r="AHX172" s="200"/>
      <c r="AHY172" s="200"/>
      <c r="AHZ172" s="200"/>
      <c r="AIA172" s="200"/>
      <c r="AIB172" s="200"/>
      <c r="AIC172" s="200"/>
      <c r="AID172" s="200"/>
      <c r="AIE172" s="200"/>
      <c r="AIF172" s="200"/>
      <c r="AIG172" s="200"/>
      <c r="AIH172" s="200"/>
      <c r="AII172" s="200"/>
      <c r="AIJ172" s="200"/>
      <c r="AIK172" s="200"/>
      <c r="AIL172" s="200"/>
      <c r="AIM172" s="200"/>
      <c r="AIN172" s="200"/>
      <c r="AIO172" s="200"/>
      <c r="AIP172" s="200"/>
      <c r="AIQ172" s="200"/>
      <c r="AIR172" s="200"/>
      <c r="AIS172" s="200"/>
      <c r="AIT172" s="200"/>
      <c r="AIU172" s="200"/>
      <c r="AIV172" s="200"/>
      <c r="AIW172" s="200"/>
      <c r="AIX172" s="200"/>
      <c r="AIY172" s="200"/>
      <c r="AIZ172" s="200"/>
      <c r="AJA172" s="200"/>
      <c r="AJB172" s="200"/>
      <c r="AJC172" s="200"/>
      <c r="AJD172" s="200"/>
      <c r="AJE172" s="200"/>
      <c r="AJF172" s="200"/>
      <c r="AJG172" s="200"/>
      <c r="AJH172" s="200"/>
      <c r="AJI172" s="200"/>
      <c r="AJJ172" s="200"/>
      <c r="AJK172" s="200"/>
      <c r="AJL172" s="200"/>
      <c r="AJM172" s="200"/>
      <c r="AJN172" s="200"/>
      <c r="AJO172" s="200"/>
      <c r="AJP172" s="200"/>
      <c r="AJQ172" s="200"/>
      <c r="AJR172" s="200"/>
      <c r="AJS172" s="200"/>
      <c r="AJT172" s="200"/>
      <c r="AJU172" s="200"/>
      <c r="AJV172" s="200"/>
      <c r="AJW172" s="200"/>
      <c r="AJX172" s="200"/>
      <c r="AJY172" s="200"/>
      <c r="AJZ172" s="200"/>
      <c r="AKA172" s="200"/>
      <c r="AKB172" s="200"/>
    </row>
    <row r="173" spans="1:964" s="155" customFormat="1" ht="13.5">
      <c r="A173" s="414" t="s">
        <v>366</v>
      </c>
      <c r="B173" s="67" t="s">
        <v>309</v>
      </c>
      <c r="C173" s="243">
        <v>2866780</v>
      </c>
      <c r="D173" s="320">
        <f>C173/C161-1</f>
        <v>0.22352593715536351</v>
      </c>
      <c r="E173" s="142"/>
      <c r="F173" s="316">
        <v>28717</v>
      </c>
      <c r="G173" s="320">
        <f t="shared" si="51"/>
        <v>0.13631687242798352</v>
      </c>
      <c r="H173" s="133">
        <v>21900</v>
      </c>
      <c r="I173" s="320">
        <f t="shared" si="46"/>
        <v>0.16217363617066449</v>
      </c>
      <c r="J173" s="473">
        <v>47232</v>
      </c>
      <c r="K173" s="471">
        <f>(J173-J161)/J161</f>
        <v>7.2357815870132819E-2</v>
      </c>
      <c r="L173" s="133">
        <v>6977</v>
      </c>
      <c r="M173" s="320">
        <f t="shared" si="57"/>
        <v>4.4304744798682849E-2</v>
      </c>
      <c r="N173" s="133"/>
      <c r="O173" s="320"/>
      <c r="P173" s="133">
        <v>1057</v>
      </c>
      <c r="Q173" s="320">
        <f t="shared" si="58"/>
        <v>-7.9268292682926789E-2</v>
      </c>
      <c r="R173" s="133"/>
      <c r="S173" s="320"/>
      <c r="T173" s="392">
        <v>3041</v>
      </c>
      <c r="U173" s="434">
        <f>T173/T161-1</f>
        <v>-0.27835785476981489</v>
      </c>
      <c r="V173" s="134">
        <v>103</v>
      </c>
      <c r="W173" s="320">
        <f t="shared" si="59"/>
        <v>1.1914893617021276</v>
      </c>
      <c r="X173" s="134">
        <v>16</v>
      </c>
      <c r="Y173" s="320">
        <f t="shared" si="60"/>
        <v>-0.83505154639175261</v>
      </c>
      <c r="Z173" s="133"/>
      <c r="AA173" s="320"/>
      <c r="AB173" s="133"/>
      <c r="AC173" s="320"/>
      <c r="AD173" s="133"/>
      <c r="AE173" s="320"/>
      <c r="AF173" s="133"/>
      <c r="AG173" s="320"/>
      <c r="AH173" s="208"/>
      <c r="AI173" s="208"/>
      <c r="AJ173" s="208"/>
      <c r="AK173" s="208"/>
      <c r="AL173" s="208"/>
      <c r="AM173" s="203"/>
      <c r="AN173" s="204"/>
      <c r="AO173" s="203"/>
      <c r="AP173" s="200"/>
      <c r="AQ173" s="200"/>
      <c r="AR173" s="200"/>
      <c r="AS173" s="200"/>
      <c r="AT173" s="200"/>
      <c r="AU173" s="200"/>
      <c r="AV173" s="200"/>
      <c r="AW173" s="200"/>
      <c r="AX173" s="200"/>
      <c r="AY173" s="200"/>
      <c r="AZ173" s="200"/>
      <c r="BA173" s="200"/>
      <c r="BB173" s="200"/>
      <c r="BC173" s="200"/>
      <c r="BD173" s="200"/>
      <c r="BE173" s="200"/>
      <c r="BF173" s="200"/>
      <c r="BG173" s="200"/>
      <c r="BH173" s="200"/>
      <c r="BI173" s="200"/>
      <c r="BJ173" s="200"/>
      <c r="BK173" s="200"/>
      <c r="BL173" s="200"/>
      <c r="BM173" s="200"/>
      <c r="BN173" s="200"/>
      <c r="BO173" s="201"/>
      <c r="BP173" s="200"/>
      <c r="BQ173" s="200"/>
      <c r="BR173" s="200"/>
      <c r="BS173" s="200"/>
      <c r="BT173" s="200"/>
      <c r="BU173" s="200"/>
      <c r="BV173" s="200"/>
      <c r="BW173" s="200"/>
      <c r="BX173" s="200"/>
      <c r="BY173" s="200"/>
      <c r="BZ173" s="200"/>
      <c r="CA173" s="200"/>
      <c r="CB173" s="200"/>
      <c r="CC173" s="200"/>
      <c r="CD173" s="200"/>
      <c r="CE173" s="200"/>
      <c r="CF173" s="200"/>
      <c r="CG173" s="200"/>
      <c r="CH173" s="200"/>
      <c r="CI173" s="200"/>
      <c r="CJ173" s="200"/>
      <c r="CK173" s="200"/>
      <c r="CL173" s="200"/>
      <c r="CM173" s="200"/>
      <c r="CN173" s="200"/>
      <c r="CO173" s="200"/>
      <c r="CP173" s="200"/>
      <c r="CQ173" s="200"/>
      <c r="CR173" s="200"/>
      <c r="CS173" s="200"/>
      <c r="CT173" s="200"/>
      <c r="CU173" s="200"/>
      <c r="CV173" s="200"/>
      <c r="CW173" s="200"/>
      <c r="CX173" s="200"/>
      <c r="CY173" s="200"/>
      <c r="CZ173" s="200"/>
      <c r="DA173" s="200"/>
      <c r="DB173" s="200"/>
      <c r="DC173" s="200"/>
      <c r="DD173" s="200"/>
      <c r="DE173" s="200"/>
      <c r="DF173" s="200"/>
      <c r="DG173" s="200"/>
      <c r="DH173" s="200"/>
      <c r="DI173" s="200"/>
      <c r="DJ173" s="200"/>
      <c r="DK173" s="200"/>
      <c r="DL173" s="200"/>
      <c r="DM173" s="200"/>
      <c r="DN173" s="200"/>
      <c r="DO173" s="200"/>
      <c r="DP173" s="200"/>
      <c r="DQ173" s="200"/>
      <c r="DR173" s="200"/>
      <c r="DS173" s="200"/>
      <c r="DT173" s="200"/>
      <c r="DU173" s="200"/>
      <c r="DV173" s="200"/>
      <c r="DW173" s="200"/>
      <c r="DX173" s="200"/>
      <c r="DY173" s="200"/>
      <c r="DZ173" s="200"/>
      <c r="EA173" s="200"/>
      <c r="EB173" s="200"/>
      <c r="EC173" s="200"/>
      <c r="ED173" s="200"/>
      <c r="EE173" s="200"/>
      <c r="EF173" s="200"/>
      <c r="EG173" s="200"/>
      <c r="EH173" s="200"/>
      <c r="EI173" s="200"/>
      <c r="EJ173" s="200"/>
      <c r="EK173" s="200"/>
      <c r="EL173" s="200"/>
      <c r="EM173" s="200"/>
      <c r="EN173" s="200"/>
      <c r="EO173" s="200"/>
      <c r="EP173" s="200"/>
      <c r="EQ173" s="200"/>
      <c r="ER173" s="200"/>
      <c r="ES173" s="200"/>
      <c r="ET173" s="200"/>
      <c r="EU173" s="200"/>
      <c r="EV173" s="200"/>
      <c r="EW173" s="200"/>
      <c r="EX173" s="200"/>
      <c r="EY173" s="200"/>
      <c r="EZ173" s="200"/>
      <c r="FA173" s="200"/>
      <c r="FB173" s="200"/>
      <c r="FC173" s="200"/>
      <c r="FD173" s="200"/>
      <c r="FE173" s="200"/>
      <c r="FF173" s="200"/>
      <c r="FG173" s="200"/>
      <c r="FH173" s="200"/>
      <c r="FI173" s="200"/>
      <c r="FJ173" s="200"/>
      <c r="FK173" s="200"/>
      <c r="FL173" s="200"/>
      <c r="FM173" s="200"/>
      <c r="FN173" s="200"/>
      <c r="FO173" s="200"/>
      <c r="FP173" s="200"/>
      <c r="FQ173" s="200"/>
      <c r="FR173" s="200"/>
      <c r="FS173" s="200"/>
      <c r="FT173" s="200"/>
      <c r="FU173" s="200"/>
      <c r="FV173" s="200"/>
      <c r="FW173" s="200"/>
      <c r="FX173" s="200"/>
      <c r="FY173" s="200"/>
      <c r="FZ173" s="200"/>
      <c r="GA173" s="200"/>
      <c r="GB173" s="200"/>
      <c r="GC173" s="200"/>
      <c r="GD173" s="200"/>
      <c r="GE173" s="200"/>
      <c r="GF173" s="200"/>
      <c r="GG173" s="200"/>
      <c r="GH173" s="200"/>
      <c r="GI173" s="200"/>
      <c r="GJ173" s="200"/>
      <c r="GK173" s="200"/>
      <c r="GL173" s="200"/>
      <c r="GM173" s="200"/>
      <c r="GN173" s="200"/>
      <c r="GO173" s="200"/>
      <c r="GP173" s="200"/>
      <c r="GQ173" s="200"/>
      <c r="GR173" s="200"/>
      <c r="GS173" s="200"/>
      <c r="GT173" s="200"/>
      <c r="GU173" s="200"/>
      <c r="GV173" s="200"/>
      <c r="GW173" s="200"/>
      <c r="GX173" s="200"/>
      <c r="GY173" s="200"/>
      <c r="GZ173" s="200"/>
      <c r="HA173" s="200"/>
      <c r="HB173" s="200"/>
      <c r="HC173" s="200"/>
      <c r="HD173" s="200"/>
      <c r="HE173" s="200"/>
      <c r="HF173" s="200"/>
      <c r="HG173" s="200"/>
      <c r="HH173" s="200"/>
      <c r="HI173" s="200"/>
      <c r="HJ173" s="200"/>
      <c r="HK173" s="200"/>
      <c r="HL173" s="200"/>
      <c r="HM173" s="200"/>
      <c r="HN173" s="200"/>
      <c r="HO173" s="200"/>
      <c r="HP173" s="200"/>
      <c r="HQ173" s="200"/>
      <c r="HR173" s="200"/>
      <c r="HS173" s="200"/>
      <c r="HT173" s="200"/>
      <c r="HU173" s="200"/>
      <c r="HV173" s="200"/>
      <c r="HW173" s="200"/>
      <c r="HX173" s="200"/>
      <c r="HY173" s="200"/>
      <c r="HZ173" s="200"/>
      <c r="IA173" s="200"/>
      <c r="IB173" s="200"/>
      <c r="IC173" s="200"/>
      <c r="ID173" s="200"/>
      <c r="IE173" s="200"/>
      <c r="IF173" s="200"/>
      <c r="IG173" s="200"/>
      <c r="IH173" s="200"/>
      <c r="II173" s="200"/>
      <c r="IJ173" s="200"/>
      <c r="IK173" s="200"/>
      <c r="IL173" s="200"/>
      <c r="IM173" s="200"/>
      <c r="IN173" s="200"/>
      <c r="IO173" s="200"/>
      <c r="IP173" s="200"/>
      <c r="IQ173" s="200"/>
      <c r="IR173" s="200"/>
      <c r="IS173" s="200"/>
      <c r="IT173" s="200"/>
      <c r="IU173" s="200"/>
      <c r="IV173" s="200"/>
      <c r="IW173" s="200"/>
      <c r="IX173" s="200"/>
      <c r="IY173" s="200"/>
      <c r="IZ173" s="200"/>
      <c r="JA173" s="200"/>
      <c r="JB173" s="200"/>
      <c r="JC173" s="200"/>
      <c r="JD173" s="200"/>
      <c r="JE173" s="200"/>
      <c r="JF173" s="200"/>
      <c r="JG173" s="200"/>
      <c r="JH173" s="200"/>
      <c r="JI173" s="200"/>
      <c r="JJ173" s="200"/>
      <c r="JK173" s="200"/>
      <c r="JL173" s="200"/>
      <c r="JM173" s="200"/>
      <c r="JN173" s="200"/>
      <c r="JO173" s="200"/>
      <c r="JP173" s="200"/>
      <c r="JQ173" s="200"/>
      <c r="JR173" s="200"/>
      <c r="JS173" s="200"/>
      <c r="JT173" s="200"/>
      <c r="JU173" s="200"/>
      <c r="JV173" s="200"/>
      <c r="JW173" s="200"/>
      <c r="JX173" s="200"/>
      <c r="JY173" s="200"/>
      <c r="JZ173" s="200"/>
      <c r="KA173" s="200"/>
      <c r="KB173" s="200"/>
      <c r="KC173" s="200"/>
      <c r="KD173" s="200"/>
      <c r="KE173" s="200"/>
      <c r="KF173" s="200"/>
      <c r="KG173" s="200"/>
      <c r="KH173" s="200"/>
      <c r="KI173" s="200"/>
      <c r="KJ173" s="200"/>
      <c r="KK173" s="200"/>
      <c r="KL173" s="200"/>
      <c r="KM173" s="200"/>
      <c r="KN173" s="200"/>
      <c r="KO173" s="200"/>
      <c r="KP173" s="200"/>
      <c r="KQ173" s="200"/>
      <c r="KR173" s="200"/>
      <c r="KS173" s="200"/>
      <c r="KT173" s="200"/>
      <c r="KU173" s="200"/>
      <c r="KV173" s="200"/>
      <c r="KW173" s="200"/>
      <c r="KX173" s="200"/>
      <c r="KY173" s="200"/>
      <c r="KZ173" s="200"/>
      <c r="LA173" s="200"/>
      <c r="LB173" s="200"/>
      <c r="LC173" s="200"/>
      <c r="LD173" s="200"/>
      <c r="LE173" s="200"/>
      <c r="LF173" s="200"/>
      <c r="LG173" s="200"/>
      <c r="LH173" s="200"/>
      <c r="LI173" s="200"/>
      <c r="LJ173" s="200"/>
      <c r="LK173" s="200"/>
      <c r="LL173" s="200"/>
      <c r="LM173" s="200"/>
      <c r="LN173" s="200"/>
      <c r="LO173" s="200"/>
      <c r="LP173" s="200"/>
      <c r="LQ173" s="200"/>
      <c r="LR173" s="200"/>
      <c r="LS173" s="200"/>
      <c r="LT173" s="200"/>
      <c r="LU173" s="200"/>
      <c r="LV173" s="200"/>
      <c r="LW173" s="200"/>
      <c r="LX173" s="200"/>
      <c r="LY173" s="200"/>
      <c r="LZ173" s="200"/>
      <c r="MA173" s="200"/>
      <c r="MB173" s="200"/>
      <c r="MC173" s="200"/>
      <c r="MD173" s="200"/>
      <c r="ME173" s="200"/>
      <c r="MF173" s="200"/>
      <c r="MG173" s="200"/>
      <c r="MH173" s="200"/>
      <c r="MI173" s="200"/>
      <c r="MJ173" s="200"/>
      <c r="MK173" s="200"/>
      <c r="ML173" s="200"/>
      <c r="MM173" s="200"/>
      <c r="MN173" s="200"/>
      <c r="MO173" s="200"/>
      <c r="MP173" s="200"/>
      <c r="MQ173" s="200"/>
      <c r="MR173" s="200"/>
      <c r="MS173" s="200"/>
      <c r="MT173" s="200"/>
      <c r="MU173" s="200"/>
      <c r="MV173" s="200"/>
      <c r="MW173" s="200"/>
      <c r="MX173" s="200"/>
      <c r="MY173" s="200"/>
      <c r="MZ173" s="200"/>
      <c r="NA173" s="200"/>
      <c r="NB173" s="200"/>
      <c r="NC173" s="200"/>
      <c r="ND173" s="200"/>
      <c r="NE173" s="200"/>
      <c r="NF173" s="200"/>
      <c r="NG173" s="200"/>
      <c r="NH173" s="200"/>
      <c r="NI173" s="200"/>
      <c r="NJ173" s="200"/>
      <c r="NK173" s="200"/>
      <c r="NL173" s="200"/>
      <c r="NM173" s="200"/>
      <c r="NN173" s="200"/>
      <c r="NO173" s="200"/>
      <c r="NP173" s="200"/>
      <c r="NQ173" s="200"/>
      <c r="NR173" s="200"/>
      <c r="NS173" s="200"/>
      <c r="NT173" s="200"/>
      <c r="NU173" s="200"/>
      <c r="NV173" s="200"/>
      <c r="NW173" s="200"/>
      <c r="NX173" s="200"/>
      <c r="NY173" s="200"/>
      <c r="NZ173" s="200"/>
      <c r="OA173" s="200"/>
      <c r="OB173" s="200"/>
      <c r="OC173" s="200"/>
      <c r="OD173" s="200"/>
      <c r="OE173" s="200"/>
      <c r="OF173" s="200"/>
      <c r="OG173" s="200"/>
      <c r="OH173" s="200"/>
      <c r="OI173" s="200"/>
      <c r="OJ173" s="200"/>
      <c r="OK173" s="200"/>
      <c r="OL173" s="200"/>
      <c r="OM173" s="200"/>
      <c r="ON173" s="200"/>
      <c r="OO173" s="200"/>
      <c r="OP173" s="200"/>
      <c r="OQ173" s="200"/>
      <c r="OR173" s="200"/>
      <c r="OS173" s="200"/>
      <c r="OT173" s="200"/>
      <c r="OU173" s="200"/>
      <c r="OV173" s="200"/>
      <c r="OW173" s="200"/>
      <c r="OX173" s="200"/>
      <c r="OY173" s="200"/>
      <c r="OZ173" s="200"/>
      <c r="PA173" s="200"/>
      <c r="PB173" s="200"/>
      <c r="PC173" s="200"/>
      <c r="PD173" s="200"/>
      <c r="PE173" s="200"/>
      <c r="PF173" s="200"/>
      <c r="PG173" s="200"/>
      <c r="PH173" s="200"/>
      <c r="PI173" s="200"/>
      <c r="PJ173" s="200"/>
      <c r="PK173" s="200"/>
      <c r="PL173" s="200"/>
      <c r="PM173" s="200"/>
      <c r="PN173" s="200"/>
      <c r="PO173" s="200"/>
      <c r="PP173" s="200"/>
      <c r="PQ173" s="200"/>
      <c r="PR173" s="200"/>
      <c r="PS173" s="200"/>
      <c r="PT173" s="200"/>
      <c r="PU173" s="200"/>
      <c r="PV173" s="200"/>
      <c r="PW173" s="200"/>
      <c r="PX173" s="200"/>
      <c r="PY173" s="200"/>
      <c r="PZ173" s="200"/>
      <c r="QA173" s="200"/>
      <c r="QB173" s="200"/>
      <c r="QC173" s="200"/>
      <c r="QD173" s="200"/>
      <c r="QE173" s="200"/>
      <c r="QF173" s="200"/>
      <c r="QG173" s="200"/>
      <c r="QH173" s="200"/>
      <c r="QI173" s="200"/>
      <c r="QJ173" s="200"/>
      <c r="QK173" s="200"/>
      <c r="QL173" s="200"/>
      <c r="QM173" s="200"/>
      <c r="QN173" s="200"/>
      <c r="QO173" s="200"/>
      <c r="QP173" s="200"/>
      <c r="QQ173" s="200"/>
      <c r="QR173" s="200"/>
      <c r="QS173" s="200"/>
      <c r="QT173" s="200"/>
      <c r="QU173" s="200"/>
      <c r="QV173" s="200"/>
      <c r="QW173" s="200"/>
      <c r="QX173" s="200"/>
      <c r="QY173" s="200"/>
      <c r="QZ173" s="200"/>
      <c r="RA173" s="200"/>
      <c r="RB173" s="200"/>
      <c r="RC173" s="200"/>
      <c r="RD173" s="200"/>
      <c r="RE173" s="200"/>
      <c r="RF173" s="200"/>
      <c r="RG173" s="200"/>
      <c r="RH173" s="200"/>
      <c r="RI173" s="200"/>
      <c r="RJ173" s="200"/>
      <c r="RK173" s="200"/>
      <c r="RL173" s="200"/>
      <c r="RM173" s="200"/>
      <c r="RN173" s="200"/>
      <c r="RO173" s="200"/>
      <c r="RP173" s="200"/>
      <c r="RQ173" s="200"/>
      <c r="RR173" s="200"/>
      <c r="RS173" s="200"/>
      <c r="RT173" s="200"/>
      <c r="RU173" s="200"/>
      <c r="RV173" s="200"/>
      <c r="RW173" s="200"/>
      <c r="RX173" s="200"/>
      <c r="RY173" s="200"/>
      <c r="RZ173" s="200"/>
      <c r="SA173" s="200"/>
      <c r="SB173" s="200"/>
      <c r="SC173" s="200"/>
      <c r="SD173" s="200"/>
      <c r="SE173" s="200"/>
      <c r="SF173" s="200"/>
      <c r="SG173" s="200"/>
      <c r="SH173" s="200"/>
      <c r="SI173" s="200"/>
      <c r="SJ173" s="200"/>
      <c r="SK173" s="200"/>
      <c r="SL173" s="200"/>
      <c r="SM173" s="200"/>
      <c r="SN173" s="200"/>
      <c r="SO173" s="200"/>
      <c r="SP173" s="200"/>
      <c r="SQ173" s="200"/>
      <c r="SR173" s="200"/>
      <c r="SS173" s="200"/>
      <c r="ST173" s="200"/>
      <c r="SU173" s="200"/>
      <c r="SV173" s="200"/>
      <c r="SW173" s="200"/>
      <c r="SX173" s="200"/>
      <c r="SY173" s="200"/>
      <c r="SZ173" s="200"/>
      <c r="TA173" s="200"/>
      <c r="TB173" s="200"/>
      <c r="TC173" s="200"/>
      <c r="TD173" s="200"/>
      <c r="TE173" s="200"/>
      <c r="TF173" s="200"/>
      <c r="TG173" s="200"/>
      <c r="TH173" s="200"/>
      <c r="TI173" s="200"/>
      <c r="TJ173" s="200"/>
      <c r="TK173" s="200"/>
      <c r="TL173" s="200"/>
      <c r="TM173" s="200"/>
      <c r="TN173" s="200"/>
      <c r="TO173" s="200"/>
      <c r="TP173" s="200"/>
      <c r="TQ173" s="200"/>
      <c r="TR173" s="200"/>
      <c r="TS173" s="200"/>
      <c r="TT173" s="200"/>
      <c r="TU173" s="200"/>
      <c r="TV173" s="200"/>
      <c r="TW173" s="200"/>
      <c r="TX173" s="200"/>
      <c r="TY173" s="200"/>
      <c r="TZ173" s="200"/>
      <c r="UA173" s="200"/>
      <c r="UB173" s="200"/>
      <c r="UC173" s="200"/>
      <c r="UD173" s="200"/>
      <c r="UE173" s="200"/>
      <c r="UF173" s="200"/>
      <c r="UG173" s="200"/>
      <c r="UH173" s="200"/>
      <c r="UI173" s="200"/>
      <c r="UJ173" s="200"/>
      <c r="UK173" s="200"/>
      <c r="UL173" s="200"/>
      <c r="UM173" s="200"/>
      <c r="UN173" s="200"/>
      <c r="UO173" s="200"/>
      <c r="UP173" s="200"/>
      <c r="UQ173" s="200"/>
      <c r="UR173" s="200"/>
      <c r="US173" s="200"/>
      <c r="UT173" s="200"/>
      <c r="UU173" s="200"/>
      <c r="UV173" s="200"/>
      <c r="UW173" s="200"/>
      <c r="UX173" s="200"/>
      <c r="UY173" s="200"/>
      <c r="UZ173" s="200"/>
      <c r="VA173" s="200"/>
      <c r="VB173" s="200"/>
      <c r="VC173" s="200"/>
      <c r="VD173" s="200"/>
      <c r="VE173" s="200"/>
      <c r="VF173" s="200"/>
      <c r="VG173" s="200"/>
      <c r="VH173" s="200"/>
      <c r="VI173" s="200"/>
      <c r="VJ173" s="200"/>
      <c r="VK173" s="200"/>
      <c r="VL173" s="200"/>
      <c r="VM173" s="200"/>
      <c r="VN173" s="200"/>
      <c r="VO173" s="200"/>
      <c r="VP173" s="200"/>
      <c r="VQ173" s="200"/>
      <c r="VR173" s="200"/>
      <c r="VS173" s="200"/>
      <c r="VT173" s="200"/>
      <c r="VU173" s="200"/>
      <c r="VV173" s="200"/>
      <c r="VW173" s="200"/>
      <c r="VX173" s="200"/>
      <c r="VY173" s="200"/>
      <c r="VZ173" s="200"/>
      <c r="WA173" s="200"/>
      <c r="WB173" s="200"/>
      <c r="WC173" s="200"/>
      <c r="WD173" s="200"/>
      <c r="WE173" s="200"/>
      <c r="WF173" s="200"/>
      <c r="WG173" s="200"/>
      <c r="WH173" s="200"/>
      <c r="WI173" s="200"/>
      <c r="WJ173" s="200"/>
      <c r="WK173" s="200"/>
      <c r="WL173" s="200"/>
      <c r="WM173" s="200"/>
      <c r="WN173" s="200"/>
      <c r="WO173" s="200"/>
      <c r="WP173" s="200"/>
      <c r="WQ173" s="200"/>
      <c r="WR173" s="200"/>
      <c r="WS173" s="200"/>
      <c r="WT173" s="200"/>
      <c r="WU173" s="200"/>
      <c r="WV173" s="200"/>
      <c r="WW173" s="200"/>
      <c r="WX173" s="200"/>
      <c r="WY173" s="200"/>
      <c r="WZ173" s="200"/>
      <c r="XA173" s="200"/>
      <c r="XB173" s="200"/>
      <c r="XC173" s="200"/>
      <c r="XD173" s="200"/>
      <c r="XE173" s="200"/>
      <c r="XF173" s="200"/>
      <c r="XG173" s="200"/>
      <c r="XH173" s="200"/>
      <c r="XI173" s="200"/>
      <c r="XJ173" s="200"/>
      <c r="XK173" s="200"/>
      <c r="XL173" s="200"/>
      <c r="XM173" s="200"/>
      <c r="XN173" s="200"/>
      <c r="XO173" s="200"/>
      <c r="XP173" s="200"/>
      <c r="XQ173" s="200"/>
      <c r="XR173" s="200"/>
      <c r="XS173" s="200"/>
      <c r="XT173" s="200"/>
      <c r="XU173" s="200"/>
      <c r="XV173" s="200"/>
      <c r="XW173" s="200"/>
      <c r="XX173" s="200"/>
      <c r="XY173" s="200"/>
      <c r="XZ173" s="200"/>
      <c r="YA173" s="200"/>
      <c r="YB173" s="200"/>
      <c r="YC173" s="200"/>
      <c r="YD173" s="200"/>
      <c r="YE173" s="200"/>
      <c r="YF173" s="200"/>
      <c r="YG173" s="200"/>
      <c r="YH173" s="200"/>
      <c r="YI173" s="200"/>
      <c r="YJ173" s="200"/>
      <c r="YK173" s="200"/>
      <c r="YL173" s="200"/>
      <c r="YM173" s="200"/>
      <c r="YN173" s="200"/>
      <c r="YO173" s="200"/>
      <c r="YP173" s="200"/>
      <c r="YQ173" s="200"/>
      <c r="YR173" s="200"/>
      <c r="YS173" s="200"/>
      <c r="YT173" s="200"/>
      <c r="YU173" s="200"/>
      <c r="YV173" s="200"/>
      <c r="YW173" s="200"/>
      <c r="YX173" s="200"/>
      <c r="YY173" s="200"/>
      <c r="YZ173" s="200"/>
      <c r="ZA173" s="200"/>
      <c r="ZB173" s="200"/>
      <c r="ZC173" s="200"/>
      <c r="ZD173" s="200"/>
      <c r="ZE173" s="200"/>
      <c r="ZF173" s="200"/>
      <c r="ZG173" s="200"/>
      <c r="ZH173" s="200"/>
      <c r="ZI173" s="200"/>
      <c r="ZJ173" s="200"/>
      <c r="ZK173" s="200"/>
      <c r="ZL173" s="200"/>
      <c r="ZM173" s="200"/>
      <c r="ZN173" s="200"/>
      <c r="ZO173" s="200"/>
      <c r="ZP173" s="200"/>
      <c r="ZQ173" s="200"/>
      <c r="ZR173" s="200"/>
      <c r="ZS173" s="200"/>
      <c r="ZT173" s="200"/>
      <c r="ZU173" s="200"/>
      <c r="ZV173" s="200"/>
      <c r="ZW173" s="200"/>
      <c r="ZX173" s="200"/>
      <c r="ZY173" s="200"/>
      <c r="ZZ173" s="200"/>
      <c r="AAA173" s="200"/>
      <c r="AAB173" s="200"/>
      <c r="AAC173" s="200"/>
      <c r="AAD173" s="200"/>
      <c r="AAE173" s="200"/>
      <c r="AAF173" s="200"/>
      <c r="AAG173" s="200"/>
      <c r="AAH173" s="200"/>
      <c r="AAI173" s="200"/>
      <c r="AAJ173" s="200"/>
      <c r="AAK173" s="200"/>
      <c r="AAL173" s="200"/>
      <c r="AAM173" s="200"/>
      <c r="AAN173" s="200"/>
      <c r="AAO173" s="200"/>
      <c r="AAP173" s="200"/>
      <c r="AAQ173" s="200"/>
      <c r="AAR173" s="200"/>
      <c r="AAS173" s="200"/>
      <c r="AAT173" s="200"/>
      <c r="AAU173" s="200"/>
      <c r="AAV173" s="200"/>
      <c r="AAW173" s="200"/>
      <c r="AAX173" s="200"/>
      <c r="AAY173" s="200"/>
      <c r="AAZ173" s="200"/>
      <c r="ABA173" s="200"/>
      <c r="ABB173" s="200"/>
      <c r="ABC173" s="200"/>
      <c r="ABD173" s="200"/>
      <c r="ABE173" s="200"/>
      <c r="ABF173" s="200"/>
      <c r="ABG173" s="200"/>
      <c r="ABH173" s="200"/>
      <c r="ABI173" s="200"/>
      <c r="ABJ173" s="200"/>
      <c r="ABK173" s="200"/>
      <c r="ABL173" s="200"/>
      <c r="ABM173" s="200"/>
      <c r="ABN173" s="200"/>
      <c r="ABO173" s="200"/>
      <c r="ABP173" s="200"/>
      <c r="ABQ173" s="200"/>
      <c r="ABR173" s="200"/>
      <c r="ABS173" s="200"/>
      <c r="ABT173" s="200"/>
      <c r="ABU173" s="200"/>
      <c r="ABV173" s="200"/>
      <c r="ABW173" s="200"/>
      <c r="ABX173" s="200"/>
      <c r="ABY173" s="200"/>
      <c r="ABZ173" s="200"/>
      <c r="ACA173" s="200"/>
      <c r="ACB173" s="200"/>
      <c r="ACC173" s="200"/>
      <c r="ACD173" s="200"/>
      <c r="ACE173" s="200"/>
      <c r="ACF173" s="200"/>
      <c r="ACG173" s="200"/>
      <c r="ACH173" s="200"/>
      <c r="ACI173" s="200"/>
      <c r="ACJ173" s="200"/>
      <c r="ACK173" s="200"/>
      <c r="ACL173" s="200"/>
      <c r="ACM173" s="200"/>
      <c r="ACN173" s="200"/>
      <c r="ACO173" s="200"/>
      <c r="ACP173" s="200"/>
      <c r="ACQ173" s="200"/>
      <c r="ACR173" s="200"/>
      <c r="ACS173" s="200"/>
      <c r="ACT173" s="200"/>
      <c r="ACU173" s="200"/>
      <c r="ACV173" s="200"/>
      <c r="ACW173" s="200"/>
      <c r="ACX173" s="200"/>
      <c r="ACY173" s="200"/>
      <c r="ACZ173" s="200"/>
      <c r="ADA173" s="200"/>
      <c r="ADB173" s="200"/>
      <c r="ADC173" s="200"/>
      <c r="ADD173" s="200"/>
      <c r="ADE173" s="200"/>
      <c r="ADF173" s="200"/>
      <c r="ADG173" s="200"/>
      <c r="ADH173" s="200"/>
      <c r="ADI173" s="200"/>
      <c r="ADJ173" s="200"/>
      <c r="ADK173" s="200"/>
      <c r="ADL173" s="200"/>
      <c r="ADM173" s="200"/>
      <c r="ADN173" s="200"/>
      <c r="ADO173" s="200"/>
      <c r="ADP173" s="200"/>
      <c r="ADQ173" s="200"/>
      <c r="ADR173" s="200"/>
      <c r="ADS173" s="200"/>
      <c r="ADT173" s="200"/>
      <c r="ADU173" s="200"/>
      <c r="ADV173" s="200"/>
      <c r="ADW173" s="200"/>
      <c r="ADX173" s="200"/>
      <c r="ADY173" s="200"/>
      <c r="ADZ173" s="200"/>
      <c r="AEA173" s="200"/>
      <c r="AEB173" s="200"/>
      <c r="AEC173" s="200"/>
      <c r="AED173" s="200"/>
      <c r="AEE173" s="200"/>
      <c r="AEF173" s="200"/>
      <c r="AEG173" s="200"/>
      <c r="AEH173" s="200"/>
      <c r="AEI173" s="200"/>
      <c r="AEJ173" s="200"/>
      <c r="AEK173" s="200"/>
      <c r="AEL173" s="200"/>
      <c r="AEM173" s="200"/>
      <c r="AEN173" s="200"/>
      <c r="AEO173" s="200"/>
      <c r="AEP173" s="200"/>
      <c r="AEQ173" s="200"/>
      <c r="AER173" s="200"/>
      <c r="AES173" s="200"/>
      <c r="AET173" s="200"/>
      <c r="AEU173" s="200"/>
      <c r="AEV173" s="200"/>
      <c r="AEW173" s="200"/>
      <c r="AEX173" s="200"/>
      <c r="AEY173" s="200"/>
      <c r="AEZ173" s="200"/>
      <c r="AFA173" s="200"/>
      <c r="AFB173" s="200"/>
      <c r="AFC173" s="200"/>
      <c r="AFD173" s="200"/>
      <c r="AFE173" s="200"/>
      <c r="AFF173" s="200"/>
      <c r="AFG173" s="200"/>
      <c r="AFH173" s="200"/>
      <c r="AFI173" s="200"/>
      <c r="AFJ173" s="200"/>
      <c r="AFK173" s="200"/>
      <c r="AFL173" s="200"/>
      <c r="AFM173" s="200"/>
      <c r="AFN173" s="200"/>
      <c r="AFO173" s="200"/>
      <c r="AFP173" s="200"/>
      <c r="AFQ173" s="200"/>
      <c r="AFR173" s="200"/>
      <c r="AFS173" s="200"/>
      <c r="AFT173" s="200"/>
      <c r="AFU173" s="200"/>
      <c r="AFV173" s="200"/>
      <c r="AFW173" s="200"/>
      <c r="AFX173" s="200"/>
      <c r="AFY173" s="200"/>
      <c r="AFZ173" s="200"/>
      <c r="AGA173" s="200"/>
      <c r="AGB173" s="200"/>
      <c r="AGC173" s="200"/>
      <c r="AGD173" s="200"/>
      <c r="AGE173" s="200"/>
      <c r="AGF173" s="200"/>
      <c r="AGG173" s="200"/>
      <c r="AGH173" s="200"/>
      <c r="AGI173" s="200"/>
      <c r="AGJ173" s="200"/>
      <c r="AGK173" s="200"/>
      <c r="AGL173" s="200"/>
      <c r="AGM173" s="200"/>
      <c r="AGN173" s="200"/>
      <c r="AGO173" s="200"/>
      <c r="AGP173" s="200"/>
      <c r="AGQ173" s="200"/>
      <c r="AGR173" s="200"/>
      <c r="AGS173" s="200"/>
      <c r="AGT173" s="200"/>
      <c r="AGU173" s="200"/>
      <c r="AGV173" s="200"/>
      <c r="AGW173" s="200"/>
      <c r="AGX173" s="200"/>
      <c r="AGY173" s="200"/>
      <c r="AGZ173" s="200"/>
      <c r="AHA173" s="200"/>
      <c r="AHB173" s="200"/>
      <c r="AHC173" s="200"/>
      <c r="AHD173" s="200"/>
      <c r="AHE173" s="200"/>
      <c r="AHF173" s="200"/>
      <c r="AHG173" s="200"/>
      <c r="AHH173" s="200"/>
      <c r="AHI173" s="200"/>
      <c r="AHJ173" s="200"/>
      <c r="AHK173" s="200"/>
      <c r="AHL173" s="200"/>
      <c r="AHM173" s="200"/>
      <c r="AHN173" s="200"/>
      <c r="AHO173" s="200"/>
      <c r="AHP173" s="200"/>
      <c r="AHQ173" s="200"/>
      <c r="AHR173" s="200"/>
      <c r="AHS173" s="200"/>
      <c r="AHT173" s="200"/>
      <c r="AHU173" s="200"/>
      <c r="AHV173" s="200"/>
      <c r="AHW173" s="200"/>
      <c r="AHX173" s="200"/>
      <c r="AHY173" s="200"/>
      <c r="AHZ173" s="200"/>
      <c r="AIA173" s="200"/>
      <c r="AIB173" s="200"/>
      <c r="AIC173" s="200"/>
      <c r="AID173" s="200"/>
      <c r="AIE173" s="200"/>
      <c r="AIF173" s="200"/>
      <c r="AIG173" s="200"/>
      <c r="AIH173" s="200"/>
      <c r="AII173" s="200"/>
      <c r="AIJ173" s="200"/>
      <c r="AIK173" s="200"/>
      <c r="AIL173" s="200"/>
      <c r="AIM173" s="200"/>
      <c r="AIN173" s="200"/>
      <c r="AIO173" s="200"/>
      <c r="AIP173" s="200"/>
      <c r="AIQ173" s="200"/>
      <c r="AIR173" s="200"/>
      <c r="AIS173" s="200"/>
      <c r="AIT173" s="200"/>
      <c r="AIU173" s="200"/>
      <c r="AIV173" s="200"/>
      <c r="AIW173" s="200"/>
      <c r="AIX173" s="200"/>
      <c r="AIY173" s="200"/>
      <c r="AIZ173" s="200"/>
      <c r="AJA173" s="200"/>
      <c r="AJB173" s="200"/>
      <c r="AJC173" s="200"/>
      <c r="AJD173" s="200"/>
      <c r="AJE173" s="200"/>
      <c r="AJF173" s="200"/>
      <c r="AJG173" s="200"/>
      <c r="AJH173" s="200"/>
      <c r="AJI173" s="200"/>
      <c r="AJJ173" s="200"/>
      <c r="AJK173" s="200"/>
      <c r="AJL173" s="200"/>
      <c r="AJM173" s="200"/>
      <c r="AJN173" s="200"/>
      <c r="AJO173" s="200"/>
      <c r="AJP173" s="200"/>
      <c r="AJQ173" s="200"/>
      <c r="AJR173" s="200"/>
      <c r="AJS173" s="200"/>
      <c r="AJT173" s="200"/>
      <c r="AJU173" s="200"/>
      <c r="AJV173" s="200"/>
      <c r="AJW173" s="200"/>
      <c r="AJX173" s="200"/>
      <c r="AJY173" s="200"/>
      <c r="AJZ173" s="200"/>
      <c r="AKA173" s="200"/>
      <c r="AKB173" s="200"/>
    </row>
    <row r="174" spans="1:964" s="155" customFormat="1" ht="13.5">
      <c r="A174" s="414"/>
      <c r="B174" s="67" t="s">
        <v>310</v>
      </c>
      <c r="C174" s="243">
        <v>2311009</v>
      </c>
      <c r="D174" s="320">
        <f t="shared" ref="D174:D184" si="62">C174/C162-1</f>
        <v>3.5737510806630679E-2</v>
      </c>
      <c r="E174" s="142"/>
      <c r="F174" s="316">
        <v>22470</v>
      </c>
      <c r="G174" s="320">
        <f>F174/F162-1</f>
        <v>-6.9179784589892268E-2</v>
      </c>
      <c r="H174" s="133">
        <v>15466</v>
      </c>
      <c r="I174" s="320">
        <f t="shared" si="46"/>
        <v>2.2342675832892622E-2</v>
      </c>
      <c r="J174" s="464"/>
      <c r="K174" s="395"/>
      <c r="L174" s="133">
        <v>4966</v>
      </c>
      <c r="M174" s="320">
        <f t="shared" si="57"/>
        <v>-0.29898362507058163</v>
      </c>
      <c r="N174" s="133"/>
      <c r="O174" s="320"/>
      <c r="P174" s="133">
        <v>945</v>
      </c>
      <c r="Q174" s="320">
        <f t="shared" si="58"/>
        <v>-0.31372549019607843</v>
      </c>
      <c r="R174" s="133"/>
      <c r="S174" s="320"/>
      <c r="T174" s="392"/>
      <c r="U174" s="434"/>
      <c r="V174" s="134">
        <v>170</v>
      </c>
      <c r="W174" s="320">
        <f t="shared" si="59"/>
        <v>0.24087591240875916</v>
      </c>
      <c r="X174" s="134">
        <v>2</v>
      </c>
      <c r="Y174" s="320">
        <f t="shared" si="60"/>
        <v>-0.98843930635838151</v>
      </c>
      <c r="Z174" s="133"/>
      <c r="AA174" s="320"/>
      <c r="AB174" s="133"/>
      <c r="AC174" s="320"/>
      <c r="AD174" s="133"/>
      <c r="AE174" s="320"/>
      <c r="AF174" s="133"/>
      <c r="AG174" s="320"/>
      <c r="AH174" s="208"/>
      <c r="AI174" s="208"/>
      <c r="AJ174" s="208"/>
      <c r="AK174" s="208"/>
      <c r="AL174" s="208"/>
      <c r="AM174" s="203"/>
      <c r="AN174" s="204"/>
      <c r="AO174" s="203"/>
      <c r="AP174" s="200"/>
      <c r="AQ174" s="200"/>
      <c r="AR174" s="200"/>
      <c r="AS174" s="200"/>
      <c r="AT174" s="200"/>
      <c r="AU174" s="200"/>
      <c r="AV174" s="200"/>
      <c r="AW174" s="200"/>
      <c r="AX174" s="200"/>
      <c r="AY174" s="200"/>
      <c r="AZ174" s="200"/>
      <c r="BA174" s="200"/>
      <c r="BB174" s="200"/>
      <c r="BC174" s="200"/>
      <c r="BD174" s="200"/>
      <c r="BE174" s="200"/>
      <c r="BF174" s="200"/>
      <c r="BG174" s="200"/>
      <c r="BH174" s="200"/>
      <c r="BI174" s="200"/>
      <c r="BJ174" s="200"/>
      <c r="BK174" s="200"/>
      <c r="BL174" s="200"/>
      <c r="BM174" s="200"/>
      <c r="BN174" s="200"/>
      <c r="BO174" s="201"/>
      <c r="BP174" s="200"/>
      <c r="BQ174" s="200"/>
      <c r="BR174" s="200"/>
      <c r="BS174" s="200"/>
      <c r="BT174" s="200"/>
      <c r="BU174" s="200"/>
      <c r="BV174" s="200"/>
      <c r="BW174" s="200"/>
      <c r="BX174" s="200"/>
      <c r="BY174" s="200"/>
      <c r="BZ174" s="200"/>
      <c r="CA174" s="200"/>
      <c r="CB174" s="200"/>
      <c r="CC174" s="200"/>
      <c r="CD174" s="200"/>
      <c r="CE174" s="200"/>
      <c r="CF174" s="200"/>
      <c r="CG174" s="200"/>
      <c r="CH174" s="200"/>
      <c r="CI174" s="200"/>
      <c r="CJ174" s="200"/>
      <c r="CK174" s="200"/>
      <c r="CL174" s="200"/>
      <c r="CM174" s="200"/>
      <c r="CN174" s="200"/>
      <c r="CO174" s="200"/>
      <c r="CP174" s="200"/>
      <c r="CQ174" s="200"/>
      <c r="CR174" s="200"/>
      <c r="CS174" s="200"/>
      <c r="CT174" s="200"/>
      <c r="CU174" s="200"/>
      <c r="CV174" s="200"/>
      <c r="CW174" s="200"/>
      <c r="CX174" s="200"/>
      <c r="CY174" s="200"/>
      <c r="CZ174" s="200"/>
      <c r="DA174" s="200"/>
      <c r="DB174" s="200"/>
      <c r="DC174" s="200"/>
      <c r="DD174" s="200"/>
      <c r="DE174" s="200"/>
      <c r="DF174" s="200"/>
      <c r="DG174" s="200"/>
      <c r="DH174" s="200"/>
      <c r="DI174" s="200"/>
      <c r="DJ174" s="200"/>
      <c r="DK174" s="200"/>
      <c r="DL174" s="200"/>
      <c r="DM174" s="200"/>
      <c r="DN174" s="200"/>
      <c r="DO174" s="200"/>
      <c r="DP174" s="200"/>
      <c r="DQ174" s="200"/>
      <c r="DR174" s="200"/>
      <c r="DS174" s="200"/>
      <c r="DT174" s="200"/>
      <c r="DU174" s="200"/>
      <c r="DV174" s="200"/>
      <c r="DW174" s="200"/>
      <c r="DX174" s="200"/>
      <c r="DY174" s="200"/>
      <c r="DZ174" s="200"/>
      <c r="EA174" s="200"/>
      <c r="EB174" s="200"/>
      <c r="EC174" s="200"/>
      <c r="ED174" s="200"/>
      <c r="EE174" s="200"/>
      <c r="EF174" s="200"/>
      <c r="EG174" s="200"/>
      <c r="EH174" s="200"/>
      <c r="EI174" s="200"/>
      <c r="EJ174" s="200"/>
      <c r="EK174" s="200"/>
      <c r="EL174" s="200"/>
      <c r="EM174" s="200"/>
      <c r="EN174" s="200"/>
      <c r="EO174" s="200"/>
      <c r="EP174" s="200"/>
      <c r="EQ174" s="200"/>
      <c r="ER174" s="200"/>
      <c r="ES174" s="200"/>
      <c r="ET174" s="200"/>
      <c r="EU174" s="200"/>
      <c r="EV174" s="200"/>
      <c r="EW174" s="200"/>
      <c r="EX174" s="200"/>
      <c r="EY174" s="200"/>
      <c r="EZ174" s="200"/>
      <c r="FA174" s="200"/>
      <c r="FB174" s="200"/>
      <c r="FC174" s="200"/>
      <c r="FD174" s="200"/>
      <c r="FE174" s="200"/>
      <c r="FF174" s="200"/>
      <c r="FG174" s="200"/>
      <c r="FH174" s="200"/>
      <c r="FI174" s="200"/>
      <c r="FJ174" s="200"/>
      <c r="FK174" s="200"/>
      <c r="FL174" s="200"/>
      <c r="FM174" s="200"/>
      <c r="FN174" s="200"/>
      <c r="FO174" s="200"/>
      <c r="FP174" s="200"/>
      <c r="FQ174" s="200"/>
      <c r="FR174" s="200"/>
      <c r="FS174" s="200"/>
      <c r="FT174" s="200"/>
      <c r="FU174" s="200"/>
      <c r="FV174" s="200"/>
      <c r="FW174" s="200"/>
      <c r="FX174" s="200"/>
      <c r="FY174" s="200"/>
      <c r="FZ174" s="200"/>
      <c r="GA174" s="200"/>
      <c r="GB174" s="200"/>
      <c r="GC174" s="200"/>
      <c r="GD174" s="200"/>
      <c r="GE174" s="200"/>
      <c r="GF174" s="200"/>
      <c r="GG174" s="200"/>
      <c r="GH174" s="200"/>
      <c r="GI174" s="200"/>
      <c r="GJ174" s="200"/>
      <c r="GK174" s="200"/>
      <c r="GL174" s="200"/>
      <c r="GM174" s="200"/>
      <c r="GN174" s="200"/>
      <c r="GO174" s="200"/>
      <c r="GP174" s="200"/>
      <c r="GQ174" s="200"/>
      <c r="GR174" s="200"/>
      <c r="GS174" s="200"/>
      <c r="GT174" s="200"/>
      <c r="GU174" s="200"/>
      <c r="GV174" s="200"/>
      <c r="GW174" s="200"/>
      <c r="GX174" s="200"/>
      <c r="GY174" s="200"/>
      <c r="GZ174" s="200"/>
      <c r="HA174" s="200"/>
      <c r="HB174" s="200"/>
      <c r="HC174" s="200"/>
      <c r="HD174" s="200"/>
      <c r="HE174" s="200"/>
      <c r="HF174" s="200"/>
      <c r="HG174" s="200"/>
      <c r="HH174" s="200"/>
      <c r="HI174" s="200"/>
      <c r="HJ174" s="200"/>
      <c r="HK174" s="200"/>
      <c r="HL174" s="200"/>
      <c r="HM174" s="200"/>
      <c r="HN174" s="200"/>
      <c r="HO174" s="200"/>
      <c r="HP174" s="200"/>
      <c r="HQ174" s="200"/>
      <c r="HR174" s="200"/>
      <c r="HS174" s="200"/>
      <c r="HT174" s="200"/>
      <c r="HU174" s="200"/>
      <c r="HV174" s="200"/>
      <c r="HW174" s="200"/>
      <c r="HX174" s="200"/>
      <c r="HY174" s="200"/>
      <c r="HZ174" s="200"/>
      <c r="IA174" s="200"/>
      <c r="IB174" s="200"/>
      <c r="IC174" s="200"/>
      <c r="ID174" s="200"/>
      <c r="IE174" s="200"/>
      <c r="IF174" s="200"/>
      <c r="IG174" s="200"/>
      <c r="IH174" s="200"/>
      <c r="II174" s="200"/>
      <c r="IJ174" s="200"/>
      <c r="IK174" s="200"/>
      <c r="IL174" s="200"/>
      <c r="IM174" s="200"/>
      <c r="IN174" s="200"/>
      <c r="IO174" s="200"/>
      <c r="IP174" s="200"/>
      <c r="IQ174" s="200"/>
      <c r="IR174" s="200"/>
      <c r="IS174" s="200"/>
      <c r="IT174" s="200"/>
      <c r="IU174" s="200"/>
      <c r="IV174" s="200"/>
      <c r="IW174" s="200"/>
      <c r="IX174" s="200"/>
      <c r="IY174" s="200"/>
      <c r="IZ174" s="200"/>
      <c r="JA174" s="200"/>
      <c r="JB174" s="200"/>
      <c r="JC174" s="200"/>
      <c r="JD174" s="200"/>
      <c r="JE174" s="200"/>
      <c r="JF174" s="200"/>
      <c r="JG174" s="200"/>
      <c r="JH174" s="200"/>
      <c r="JI174" s="200"/>
      <c r="JJ174" s="200"/>
      <c r="JK174" s="200"/>
      <c r="JL174" s="200"/>
      <c r="JM174" s="200"/>
      <c r="JN174" s="200"/>
      <c r="JO174" s="200"/>
      <c r="JP174" s="200"/>
      <c r="JQ174" s="200"/>
      <c r="JR174" s="200"/>
      <c r="JS174" s="200"/>
      <c r="JT174" s="200"/>
      <c r="JU174" s="200"/>
      <c r="JV174" s="200"/>
      <c r="JW174" s="200"/>
      <c r="JX174" s="200"/>
      <c r="JY174" s="200"/>
      <c r="JZ174" s="200"/>
      <c r="KA174" s="200"/>
      <c r="KB174" s="200"/>
      <c r="KC174" s="200"/>
      <c r="KD174" s="200"/>
      <c r="KE174" s="200"/>
      <c r="KF174" s="200"/>
      <c r="KG174" s="200"/>
      <c r="KH174" s="200"/>
      <c r="KI174" s="200"/>
      <c r="KJ174" s="200"/>
      <c r="KK174" s="200"/>
      <c r="KL174" s="200"/>
      <c r="KM174" s="200"/>
      <c r="KN174" s="200"/>
      <c r="KO174" s="200"/>
      <c r="KP174" s="200"/>
      <c r="KQ174" s="200"/>
      <c r="KR174" s="200"/>
      <c r="KS174" s="200"/>
      <c r="KT174" s="200"/>
      <c r="KU174" s="200"/>
      <c r="KV174" s="200"/>
      <c r="KW174" s="200"/>
      <c r="KX174" s="200"/>
      <c r="KY174" s="200"/>
      <c r="KZ174" s="200"/>
      <c r="LA174" s="200"/>
      <c r="LB174" s="200"/>
      <c r="LC174" s="200"/>
      <c r="LD174" s="200"/>
      <c r="LE174" s="200"/>
      <c r="LF174" s="200"/>
      <c r="LG174" s="200"/>
      <c r="LH174" s="200"/>
      <c r="LI174" s="200"/>
      <c r="LJ174" s="200"/>
      <c r="LK174" s="200"/>
      <c r="LL174" s="200"/>
      <c r="LM174" s="200"/>
      <c r="LN174" s="200"/>
      <c r="LO174" s="200"/>
      <c r="LP174" s="200"/>
      <c r="LQ174" s="200"/>
      <c r="LR174" s="200"/>
      <c r="LS174" s="200"/>
      <c r="LT174" s="200"/>
      <c r="LU174" s="200"/>
      <c r="LV174" s="200"/>
      <c r="LW174" s="200"/>
      <c r="LX174" s="200"/>
      <c r="LY174" s="200"/>
      <c r="LZ174" s="200"/>
      <c r="MA174" s="200"/>
      <c r="MB174" s="200"/>
      <c r="MC174" s="200"/>
      <c r="MD174" s="200"/>
      <c r="ME174" s="200"/>
      <c r="MF174" s="200"/>
      <c r="MG174" s="200"/>
      <c r="MH174" s="200"/>
      <c r="MI174" s="200"/>
      <c r="MJ174" s="200"/>
      <c r="MK174" s="200"/>
      <c r="ML174" s="200"/>
      <c r="MM174" s="200"/>
      <c r="MN174" s="200"/>
      <c r="MO174" s="200"/>
      <c r="MP174" s="200"/>
      <c r="MQ174" s="200"/>
      <c r="MR174" s="200"/>
      <c r="MS174" s="200"/>
      <c r="MT174" s="200"/>
      <c r="MU174" s="200"/>
      <c r="MV174" s="200"/>
      <c r="MW174" s="200"/>
      <c r="MX174" s="200"/>
      <c r="MY174" s="200"/>
      <c r="MZ174" s="200"/>
      <c r="NA174" s="200"/>
      <c r="NB174" s="200"/>
      <c r="NC174" s="200"/>
      <c r="ND174" s="200"/>
      <c r="NE174" s="200"/>
      <c r="NF174" s="200"/>
      <c r="NG174" s="200"/>
      <c r="NH174" s="200"/>
      <c r="NI174" s="200"/>
      <c r="NJ174" s="200"/>
      <c r="NK174" s="200"/>
      <c r="NL174" s="200"/>
      <c r="NM174" s="200"/>
      <c r="NN174" s="200"/>
      <c r="NO174" s="200"/>
      <c r="NP174" s="200"/>
      <c r="NQ174" s="200"/>
      <c r="NR174" s="200"/>
      <c r="NS174" s="200"/>
      <c r="NT174" s="200"/>
      <c r="NU174" s="200"/>
      <c r="NV174" s="200"/>
      <c r="NW174" s="200"/>
      <c r="NX174" s="200"/>
      <c r="NY174" s="200"/>
      <c r="NZ174" s="200"/>
      <c r="OA174" s="200"/>
      <c r="OB174" s="200"/>
      <c r="OC174" s="200"/>
      <c r="OD174" s="200"/>
      <c r="OE174" s="200"/>
      <c r="OF174" s="200"/>
      <c r="OG174" s="200"/>
      <c r="OH174" s="200"/>
      <c r="OI174" s="200"/>
      <c r="OJ174" s="200"/>
      <c r="OK174" s="200"/>
      <c r="OL174" s="200"/>
      <c r="OM174" s="200"/>
      <c r="ON174" s="200"/>
      <c r="OO174" s="200"/>
      <c r="OP174" s="200"/>
      <c r="OQ174" s="200"/>
      <c r="OR174" s="200"/>
      <c r="OS174" s="200"/>
      <c r="OT174" s="200"/>
      <c r="OU174" s="200"/>
      <c r="OV174" s="200"/>
      <c r="OW174" s="200"/>
      <c r="OX174" s="200"/>
      <c r="OY174" s="200"/>
      <c r="OZ174" s="200"/>
      <c r="PA174" s="200"/>
      <c r="PB174" s="200"/>
      <c r="PC174" s="200"/>
      <c r="PD174" s="200"/>
      <c r="PE174" s="200"/>
      <c r="PF174" s="200"/>
      <c r="PG174" s="200"/>
      <c r="PH174" s="200"/>
      <c r="PI174" s="200"/>
      <c r="PJ174" s="200"/>
      <c r="PK174" s="200"/>
      <c r="PL174" s="200"/>
      <c r="PM174" s="200"/>
      <c r="PN174" s="200"/>
      <c r="PO174" s="200"/>
      <c r="PP174" s="200"/>
      <c r="PQ174" s="200"/>
      <c r="PR174" s="200"/>
      <c r="PS174" s="200"/>
      <c r="PT174" s="200"/>
      <c r="PU174" s="200"/>
      <c r="PV174" s="200"/>
      <c r="PW174" s="200"/>
      <c r="PX174" s="200"/>
      <c r="PY174" s="200"/>
      <c r="PZ174" s="200"/>
      <c r="QA174" s="200"/>
      <c r="QB174" s="200"/>
      <c r="QC174" s="200"/>
      <c r="QD174" s="200"/>
      <c r="QE174" s="200"/>
      <c r="QF174" s="200"/>
      <c r="QG174" s="200"/>
      <c r="QH174" s="200"/>
      <c r="QI174" s="200"/>
      <c r="QJ174" s="200"/>
      <c r="QK174" s="200"/>
      <c r="QL174" s="200"/>
      <c r="QM174" s="200"/>
      <c r="QN174" s="200"/>
      <c r="QO174" s="200"/>
      <c r="QP174" s="200"/>
      <c r="QQ174" s="200"/>
      <c r="QR174" s="200"/>
      <c r="QS174" s="200"/>
      <c r="QT174" s="200"/>
      <c r="QU174" s="200"/>
      <c r="QV174" s="200"/>
      <c r="QW174" s="200"/>
      <c r="QX174" s="200"/>
      <c r="QY174" s="200"/>
      <c r="QZ174" s="200"/>
      <c r="RA174" s="200"/>
      <c r="RB174" s="200"/>
      <c r="RC174" s="200"/>
      <c r="RD174" s="200"/>
      <c r="RE174" s="200"/>
      <c r="RF174" s="200"/>
      <c r="RG174" s="200"/>
      <c r="RH174" s="200"/>
      <c r="RI174" s="200"/>
      <c r="RJ174" s="200"/>
      <c r="RK174" s="200"/>
      <c r="RL174" s="200"/>
      <c r="RM174" s="200"/>
      <c r="RN174" s="200"/>
      <c r="RO174" s="200"/>
      <c r="RP174" s="200"/>
      <c r="RQ174" s="200"/>
      <c r="RR174" s="200"/>
      <c r="RS174" s="200"/>
      <c r="RT174" s="200"/>
      <c r="RU174" s="200"/>
      <c r="RV174" s="200"/>
      <c r="RW174" s="200"/>
      <c r="RX174" s="200"/>
      <c r="RY174" s="200"/>
      <c r="RZ174" s="200"/>
      <c r="SA174" s="200"/>
      <c r="SB174" s="200"/>
      <c r="SC174" s="200"/>
      <c r="SD174" s="200"/>
      <c r="SE174" s="200"/>
      <c r="SF174" s="200"/>
      <c r="SG174" s="200"/>
      <c r="SH174" s="200"/>
      <c r="SI174" s="200"/>
      <c r="SJ174" s="200"/>
      <c r="SK174" s="200"/>
      <c r="SL174" s="200"/>
      <c r="SM174" s="200"/>
      <c r="SN174" s="200"/>
      <c r="SO174" s="200"/>
      <c r="SP174" s="200"/>
      <c r="SQ174" s="200"/>
      <c r="SR174" s="200"/>
      <c r="SS174" s="200"/>
      <c r="ST174" s="200"/>
      <c r="SU174" s="200"/>
      <c r="SV174" s="200"/>
      <c r="SW174" s="200"/>
      <c r="SX174" s="200"/>
      <c r="SY174" s="200"/>
      <c r="SZ174" s="200"/>
      <c r="TA174" s="200"/>
      <c r="TB174" s="200"/>
      <c r="TC174" s="200"/>
      <c r="TD174" s="200"/>
      <c r="TE174" s="200"/>
      <c r="TF174" s="200"/>
      <c r="TG174" s="200"/>
      <c r="TH174" s="200"/>
      <c r="TI174" s="200"/>
      <c r="TJ174" s="200"/>
      <c r="TK174" s="200"/>
      <c r="TL174" s="200"/>
      <c r="TM174" s="200"/>
      <c r="TN174" s="200"/>
      <c r="TO174" s="200"/>
      <c r="TP174" s="200"/>
      <c r="TQ174" s="200"/>
      <c r="TR174" s="200"/>
      <c r="TS174" s="200"/>
      <c r="TT174" s="200"/>
      <c r="TU174" s="200"/>
      <c r="TV174" s="200"/>
      <c r="TW174" s="200"/>
      <c r="TX174" s="200"/>
      <c r="TY174" s="200"/>
      <c r="TZ174" s="200"/>
      <c r="UA174" s="200"/>
      <c r="UB174" s="200"/>
      <c r="UC174" s="200"/>
      <c r="UD174" s="200"/>
      <c r="UE174" s="200"/>
      <c r="UF174" s="200"/>
      <c r="UG174" s="200"/>
      <c r="UH174" s="200"/>
      <c r="UI174" s="200"/>
      <c r="UJ174" s="200"/>
      <c r="UK174" s="200"/>
      <c r="UL174" s="200"/>
      <c r="UM174" s="200"/>
      <c r="UN174" s="200"/>
      <c r="UO174" s="200"/>
      <c r="UP174" s="200"/>
      <c r="UQ174" s="200"/>
      <c r="UR174" s="200"/>
      <c r="US174" s="200"/>
      <c r="UT174" s="200"/>
      <c r="UU174" s="200"/>
      <c r="UV174" s="200"/>
      <c r="UW174" s="200"/>
      <c r="UX174" s="200"/>
      <c r="UY174" s="200"/>
      <c r="UZ174" s="200"/>
      <c r="VA174" s="200"/>
      <c r="VB174" s="200"/>
      <c r="VC174" s="200"/>
      <c r="VD174" s="200"/>
      <c r="VE174" s="200"/>
      <c r="VF174" s="200"/>
      <c r="VG174" s="200"/>
      <c r="VH174" s="200"/>
      <c r="VI174" s="200"/>
      <c r="VJ174" s="200"/>
      <c r="VK174" s="200"/>
      <c r="VL174" s="200"/>
      <c r="VM174" s="200"/>
      <c r="VN174" s="200"/>
      <c r="VO174" s="200"/>
      <c r="VP174" s="200"/>
      <c r="VQ174" s="200"/>
      <c r="VR174" s="200"/>
      <c r="VS174" s="200"/>
      <c r="VT174" s="200"/>
      <c r="VU174" s="200"/>
      <c r="VV174" s="200"/>
      <c r="VW174" s="200"/>
      <c r="VX174" s="200"/>
      <c r="VY174" s="200"/>
      <c r="VZ174" s="200"/>
      <c r="WA174" s="200"/>
      <c r="WB174" s="200"/>
      <c r="WC174" s="200"/>
      <c r="WD174" s="200"/>
      <c r="WE174" s="200"/>
      <c r="WF174" s="200"/>
      <c r="WG174" s="200"/>
      <c r="WH174" s="200"/>
      <c r="WI174" s="200"/>
      <c r="WJ174" s="200"/>
      <c r="WK174" s="200"/>
      <c r="WL174" s="200"/>
      <c r="WM174" s="200"/>
      <c r="WN174" s="200"/>
      <c r="WO174" s="200"/>
      <c r="WP174" s="200"/>
      <c r="WQ174" s="200"/>
      <c r="WR174" s="200"/>
      <c r="WS174" s="200"/>
      <c r="WT174" s="200"/>
      <c r="WU174" s="200"/>
      <c r="WV174" s="200"/>
      <c r="WW174" s="200"/>
      <c r="WX174" s="200"/>
      <c r="WY174" s="200"/>
      <c r="WZ174" s="200"/>
      <c r="XA174" s="200"/>
      <c r="XB174" s="200"/>
      <c r="XC174" s="200"/>
      <c r="XD174" s="200"/>
      <c r="XE174" s="200"/>
      <c r="XF174" s="200"/>
      <c r="XG174" s="200"/>
      <c r="XH174" s="200"/>
      <c r="XI174" s="200"/>
      <c r="XJ174" s="200"/>
      <c r="XK174" s="200"/>
      <c r="XL174" s="200"/>
      <c r="XM174" s="200"/>
      <c r="XN174" s="200"/>
      <c r="XO174" s="200"/>
      <c r="XP174" s="200"/>
      <c r="XQ174" s="200"/>
      <c r="XR174" s="200"/>
      <c r="XS174" s="200"/>
      <c r="XT174" s="200"/>
      <c r="XU174" s="200"/>
      <c r="XV174" s="200"/>
      <c r="XW174" s="200"/>
      <c r="XX174" s="200"/>
      <c r="XY174" s="200"/>
      <c r="XZ174" s="200"/>
      <c r="YA174" s="200"/>
      <c r="YB174" s="200"/>
      <c r="YC174" s="200"/>
      <c r="YD174" s="200"/>
      <c r="YE174" s="200"/>
      <c r="YF174" s="200"/>
      <c r="YG174" s="200"/>
      <c r="YH174" s="200"/>
      <c r="YI174" s="200"/>
      <c r="YJ174" s="200"/>
      <c r="YK174" s="200"/>
      <c r="YL174" s="200"/>
      <c r="YM174" s="200"/>
      <c r="YN174" s="200"/>
      <c r="YO174" s="200"/>
      <c r="YP174" s="200"/>
      <c r="YQ174" s="200"/>
      <c r="YR174" s="200"/>
      <c r="YS174" s="200"/>
      <c r="YT174" s="200"/>
      <c r="YU174" s="200"/>
      <c r="YV174" s="200"/>
      <c r="YW174" s="200"/>
      <c r="YX174" s="200"/>
      <c r="YY174" s="200"/>
      <c r="YZ174" s="200"/>
      <c r="ZA174" s="200"/>
      <c r="ZB174" s="200"/>
      <c r="ZC174" s="200"/>
      <c r="ZD174" s="200"/>
      <c r="ZE174" s="200"/>
      <c r="ZF174" s="200"/>
      <c r="ZG174" s="200"/>
      <c r="ZH174" s="200"/>
      <c r="ZI174" s="200"/>
      <c r="ZJ174" s="200"/>
      <c r="ZK174" s="200"/>
      <c r="ZL174" s="200"/>
      <c r="ZM174" s="200"/>
      <c r="ZN174" s="200"/>
      <c r="ZO174" s="200"/>
      <c r="ZP174" s="200"/>
      <c r="ZQ174" s="200"/>
      <c r="ZR174" s="200"/>
      <c r="ZS174" s="200"/>
      <c r="ZT174" s="200"/>
      <c r="ZU174" s="200"/>
      <c r="ZV174" s="200"/>
      <c r="ZW174" s="200"/>
      <c r="ZX174" s="200"/>
      <c r="ZY174" s="200"/>
      <c r="ZZ174" s="200"/>
      <c r="AAA174" s="200"/>
      <c r="AAB174" s="200"/>
      <c r="AAC174" s="200"/>
      <c r="AAD174" s="200"/>
      <c r="AAE174" s="200"/>
      <c r="AAF174" s="200"/>
      <c r="AAG174" s="200"/>
      <c r="AAH174" s="200"/>
      <c r="AAI174" s="200"/>
      <c r="AAJ174" s="200"/>
      <c r="AAK174" s="200"/>
      <c r="AAL174" s="200"/>
      <c r="AAM174" s="200"/>
      <c r="AAN174" s="200"/>
      <c r="AAO174" s="200"/>
      <c r="AAP174" s="200"/>
      <c r="AAQ174" s="200"/>
      <c r="AAR174" s="200"/>
      <c r="AAS174" s="200"/>
      <c r="AAT174" s="200"/>
      <c r="AAU174" s="200"/>
      <c r="AAV174" s="200"/>
      <c r="AAW174" s="200"/>
      <c r="AAX174" s="200"/>
      <c r="AAY174" s="200"/>
      <c r="AAZ174" s="200"/>
      <c r="ABA174" s="200"/>
      <c r="ABB174" s="200"/>
      <c r="ABC174" s="200"/>
      <c r="ABD174" s="200"/>
      <c r="ABE174" s="200"/>
      <c r="ABF174" s="200"/>
      <c r="ABG174" s="200"/>
      <c r="ABH174" s="200"/>
      <c r="ABI174" s="200"/>
      <c r="ABJ174" s="200"/>
      <c r="ABK174" s="200"/>
      <c r="ABL174" s="200"/>
      <c r="ABM174" s="200"/>
      <c r="ABN174" s="200"/>
      <c r="ABO174" s="200"/>
      <c r="ABP174" s="200"/>
      <c r="ABQ174" s="200"/>
      <c r="ABR174" s="200"/>
      <c r="ABS174" s="200"/>
      <c r="ABT174" s="200"/>
      <c r="ABU174" s="200"/>
      <c r="ABV174" s="200"/>
      <c r="ABW174" s="200"/>
      <c r="ABX174" s="200"/>
      <c r="ABY174" s="200"/>
      <c r="ABZ174" s="200"/>
      <c r="ACA174" s="200"/>
      <c r="ACB174" s="200"/>
      <c r="ACC174" s="200"/>
      <c r="ACD174" s="200"/>
      <c r="ACE174" s="200"/>
      <c r="ACF174" s="200"/>
      <c r="ACG174" s="200"/>
      <c r="ACH174" s="200"/>
      <c r="ACI174" s="200"/>
      <c r="ACJ174" s="200"/>
      <c r="ACK174" s="200"/>
      <c r="ACL174" s="200"/>
      <c r="ACM174" s="200"/>
      <c r="ACN174" s="200"/>
      <c r="ACO174" s="200"/>
      <c r="ACP174" s="200"/>
      <c r="ACQ174" s="200"/>
      <c r="ACR174" s="200"/>
      <c r="ACS174" s="200"/>
      <c r="ACT174" s="200"/>
      <c r="ACU174" s="200"/>
      <c r="ACV174" s="200"/>
      <c r="ACW174" s="200"/>
      <c r="ACX174" s="200"/>
      <c r="ACY174" s="200"/>
      <c r="ACZ174" s="200"/>
      <c r="ADA174" s="200"/>
      <c r="ADB174" s="200"/>
      <c r="ADC174" s="200"/>
      <c r="ADD174" s="200"/>
      <c r="ADE174" s="200"/>
      <c r="ADF174" s="200"/>
      <c r="ADG174" s="200"/>
      <c r="ADH174" s="200"/>
      <c r="ADI174" s="200"/>
      <c r="ADJ174" s="200"/>
      <c r="ADK174" s="200"/>
      <c r="ADL174" s="200"/>
      <c r="ADM174" s="200"/>
      <c r="ADN174" s="200"/>
      <c r="ADO174" s="200"/>
      <c r="ADP174" s="200"/>
      <c r="ADQ174" s="200"/>
      <c r="ADR174" s="200"/>
      <c r="ADS174" s="200"/>
      <c r="ADT174" s="200"/>
      <c r="ADU174" s="200"/>
      <c r="ADV174" s="200"/>
      <c r="ADW174" s="200"/>
      <c r="ADX174" s="200"/>
      <c r="ADY174" s="200"/>
      <c r="ADZ174" s="200"/>
      <c r="AEA174" s="200"/>
      <c r="AEB174" s="200"/>
      <c r="AEC174" s="200"/>
      <c r="AED174" s="200"/>
      <c r="AEE174" s="200"/>
      <c r="AEF174" s="200"/>
      <c r="AEG174" s="200"/>
      <c r="AEH174" s="200"/>
      <c r="AEI174" s="200"/>
      <c r="AEJ174" s="200"/>
      <c r="AEK174" s="200"/>
      <c r="AEL174" s="200"/>
      <c r="AEM174" s="200"/>
      <c r="AEN174" s="200"/>
      <c r="AEO174" s="200"/>
      <c r="AEP174" s="200"/>
      <c r="AEQ174" s="200"/>
      <c r="AER174" s="200"/>
      <c r="AES174" s="200"/>
      <c r="AET174" s="200"/>
      <c r="AEU174" s="200"/>
      <c r="AEV174" s="200"/>
      <c r="AEW174" s="200"/>
      <c r="AEX174" s="200"/>
      <c r="AEY174" s="200"/>
      <c r="AEZ174" s="200"/>
      <c r="AFA174" s="200"/>
      <c r="AFB174" s="200"/>
      <c r="AFC174" s="200"/>
      <c r="AFD174" s="200"/>
      <c r="AFE174" s="200"/>
      <c r="AFF174" s="200"/>
      <c r="AFG174" s="200"/>
      <c r="AFH174" s="200"/>
      <c r="AFI174" s="200"/>
      <c r="AFJ174" s="200"/>
      <c r="AFK174" s="200"/>
      <c r="AFL174" s="200"/>
      <c r="AFM174" s="200"/>
      <c r="AFN174" s="200"/>
      <c r="AFO174" s="200"/>
      <c r="AFP174" s="200"/>
      <c r="AFQ174" s="200"/>
      <c r="AFR174" s="200"/>
      <c r="AFS174" s="200"/>
      <c r="AFT174" s="200"/>
      <c r="AFU174" s="200"/>
      <c r="AFV174" s="200"/>
      <c r="AFW174" s="200"/>
      <c r="AFX174" s="200"/>
      <c r="AFY174" s="200"/>
      <c r="AFZ174" s="200"/>
      <c r="AGA174" s="200"/>
      <c r="AGB174" s="200"/>
      <c r="AGC174" s="200"/>
      <c r="AGD174" s="200"/>
      <c r="AGE174" s="200"/>
      <c r="AGF174" s="200"/>
      <c r="AGG174" s="200"/>
      <c r="AGH174" s="200"/>
      <c r="AGI174" s="200"/>
      <c r="AGJ174" s="200"/>
      <c r="AGK174" s="200"/>
      <c r="AGL174" s="200"/>
      <c r="AGM174" s="200"/>
      <c r="AGN174" s="200"/>
      <c r="AGO174" s="200"/>
      <c r="AGP174" s="200"/>
      <c r="AGQ174" s="200"/>
      <c r="AGR174" s="200"/>
      <c r="AGS174" s="200"/>
      <c r="AGT174" s="200"/>
      <c r="AGU174" s="200"/>
      <c r="AGV174" s="200"/>
      <c r="AGW174" s="200"/>
      <c r="AGX174" s="200"/>
      <c r="AGY174" s="200"/>
      <c r="AGZ174" s="200"/>
      <c r="AHA174" s="200"/>
      <c r="AHB174" s="200"/>
      <c r="AHC174" s="200"/>
      <c r="AHD174" s="200"/>
      <c r="AHE174" s="200"/>
      <c r="AHF174" s="200"/>
      <c r="AHG174" s="200"/>
      <c r="AHH174" s="200"/>
      <c r="AHI174" s="200"/>
      <c r="AHJ174" s="200"/>
      <c r="AHK174" s="200"/>
      <c r="AHL174" s="200"/>
      <c r="AHM174" s="200"/>
      <c r="AHN174" s="200"/>
      <c r="AHO174" s="200"/>
      <c r="AHP174" s="200"/>
      <c r="AHQ174" s="200"/>
      <c r="AHR174" s="200"/>
      <c r="AHS174" s="200"/>
      <c r="AHT174" s="200"/>
      <c r="AHU174" s="200"/>
      <c r="AHV174" s="200"/>
      <c r="AHW174" s="200"/>
      <c r="AHX174" s="200"/>
      <c r="AHY174" s="200"/>
      <c r="AHZ174" s="200"/>
      <c r="AIA174" s="200"/>
      <c r="AIB174" s="200"/>
      <c r="AIC174" s="200"/>
      <c r="AID174" s="200"/>
      <c r="AIE174" s="200"/>
      <c r="AIF174" s="200"/>
      <c r="AIG174" s="200"/>
      <c r="AIH174" s="200"/>
      <c r="AII174" s="200"/>
      <c r="AIJ174" s="200"/>
      <c r="AIK174" s="200"/>
      <c r="AIL174" s="200"/>
      <c r="AIM174" s="200"/>
      <c r="AIN174" s="200"/>
      <c r="AIO174" s="200"/>
      <c r="AIP174" s="200"/>
      <c r="AIQ174" s="200"/>
      <c r="AIR174" s="200"/>
      <c r="AIS174" s="200"/>
      <c r="AIT174" s="200"/>
      <c r="AIU174" s="200"/>
      <c r="AIV174" s="200"/>
      <c r="AIW174" s="200"/>
      <c r="AIX174" s="200"/>
      <c r="AIY174" s="200"/>
      <c r="AIZ174" s="200"/>
      <c r="AJA174" s="200"/>
      <c r="AJB174" s="200"/>
      <c r="AJC174" s="200"/>
      <c r="AJD174" s="200"/>
      <c r="AJE174" s="200"/>
      <c r="AJF174" s="200"/>
      <c r="AJG174" s="200"/>
      <c r="AJH174" s="200"/>
      <c r="AJI174" s="200"/>
      <c r="AJJ174" s="200"/>
      <c r="AJK174" s="200"/>
      <c r="AJL174" s="200"/>
      <c r="AJM174" s="200"/>
      <c r="AJN174" s="200"/>
      <c r="AJO174" s="200"/>
      <c r="AJP174" s="200"/>
      <c r="AJQ174" s="200"/>
      <c r="AJR174" s="200"/>
      <c r="AJS174" s="200"/>
      <c r="AJT174" s="200"/>
      <c r="AJU174" s="200"/>
      <c r="AJV174" s="200"/>
      <c r="AJW174" s="200"/>
      <c r="AJX174" s="200"/>
      <c r="AJY174" s="200"/>
      <c r="AJZ174" s="200"/>
      <c r="AKA174" s="200"/>
      <c r="AKB174" s="200"/>
    </row>
    <row r="175" spans="1:964" s="155" customFormat="1" ht="13.5">
      <c r="A175" s="414"/>
      <c r="B175" s="67" t="s">
        <v>313</v>
      </c>
      <c r="C175" s="243">
        <v>2252565</v>
      </c>
      <c r="D175" s="320">
        <f t="shared" si="62"/>
        <v>0.16079167572770903</v>
      </c>
      <c r="E175" s="142"/>
      <c r="F175" s="316">
        <v>23987</v>
      </c>
      <c r="G175" s="320">
        <f t="shared" ref="G175:G182" si="63">F175/F163-1</f>
        <v>-7.4539912805277941E-2</v>
      </c>
      <c r="H175" s="133">
        <v>20240</v>
      </c>
      <c r="I175" s="320">
        <f t="shared" si="46"/>
        <v>2.9763418977359457E-2</v>
      </c>
      <c r="J175" s="464"/>
      <c r="K175" s="395"/>
      <c r="L175" s="133">
        <v>11887</v>
      </c>
      <c r="M175" s="320">
        <f t="shared" si="57"/>
        <v>-2.1565560951518625E-2</v>
      </c>
      <c r="N175" s="133"/>
      <c r="O175" s="320"/>
      <c r="P175" s="133">
        <v>1627</v>
      </c>
      <c r="Q175" s="320">
        <f t="shared" si="58"/>
        <v>-0.41747225205871819</v>
      </c>
      <c r="R175" s="133"/>
      <c r="S175" s="320"/>
      <c r="T175" s="392"/>
      <c r="U175" s="434"/>
      <c r="V175" s="134">
        <v>174</v>
      </c>
      <c r="W175" s="320">
        <f t="shared" si="59"/>
        <v>-0.34090909090909094</v>
      </c>
      <c r="X175" s="134">
        <v>357</v>
      </c>
      <c r="Y175" s="320">
        <f t="shared" si="60"/>
        <v>0.42231075697211162</v>
      </c>
      <c r="Z175" s="133"/>
      <c r="AA175" s="320"/>
      <c r="AB175" s="133"/>
      <c r="AC175" s="320"/>
      <c r="AD175" s="133"/>
      <c r="AE175" s="320"/>
      <c r="AF175" s="133"/>
      <c r="AG175" s="320"/>
      <c r="AH175" s="208"/>
      <c r="AI175" s="208"/>
      <c r="AJ175" s="208"/>
      <c r="AK175" s="208"/>
      <c r="AL175" s="208"/>
      <c r="AM175" s="203"/>
      <c r="AN175" s="204"/>
      <c r="AO175" s="203"/>
      <c r="AP175" s="200"/>
      <c r="AQ175" s="200"/>
      <c r="AR175" s="200"/>
      <c r="AS175" s="200"/>
      <c r="AT175" s="200"/>
      <c r="AU175" s="200"/>
      <c r="AV175" s="200"/>
      <c r="AW175" s="200"/>
      <c r="AX175" s="200"/>
      <c r="AY175" s="200"/>
      <c r="AZ175" s="200"/>
      <c r="BA175" s="200"/>
      <c r="BB175" s="200"/>
      <c r="BC175" s="200"/>
      <c r="BD175" s="200"/>
      <c r="BE175" s="200"/>
      <c r="BF175" s="200"/>
      <c r="BG175" s="200"/>
      <c r="BH175" s="200"/>
      <c r="BI175" s="200"/>
      <c r="BJ175" s="200"/>
      <c r="BK175" s="200"/>
      <c r="BL175" s="200"/>
      <c r="BM175" s="200"/>
      <c r="BN175" s="200"/>
      <c r="BO175" s="201"/>
      <c r="BP175" s="200"/>
      <c r="BQ175" s="200"/>
      <c r="BR175" s="200"/>
      <c r="BS175" s="200"/>
      <c r="BT175" s="200"/>
      <c r="BU175" s="200"/>
      <c r="BV175" s="200"/>
      <c r="BW175" s="200"/>
      <c r="BX175" s="200"/>
      <c r="BY175" s="200"/>
      <c r="BZ175" s="200"/>
      <c r="CA175" s="200"/>
      <c r="CB175" s="200"/>
      <c r="CC175" s="200"/>
      <c r="CD175" s="200"/>
      <c r="CE175" s="200"/>
      <c r="CF175" s="200"/>
      <c r="CG175" s="200"/>
      <c r="CH175" s="200"/>
      <c r="CI175" s="200"/>
      <c r="CJ175" s="200"/>
      <c r="CK175" s="200"/>
      <c r="CL175" s="200"/>
      <c r="CM175" s="200"/>
      <c r="CN175" s="200"/>
      <c r="CO175" s="200"/>
      <c r="CP175" s="200"/>
      <c r="CQ175" s="200"/>
      <c r="CR175" s="200"/>
      <c r="CS175" s="200"/>
      <c r="CT175" s="200"/>
      <c r="CU175" s="200"/>
      <c r="CV175" s="200"/>
      <c r="CW175" s="200"/>
      <c r="CX175" s="200"/>
      <c r="CY175" s="200"/>
      <c r="CZ175" s="200"/>
      <c r="DA175" s="200"/>
      <c r="DB175" s="200"/>
      <c r="DC175" s="200"/>
      <c r="DD175" s="200"/>
      <c r="DE175" s="200"/>
      <c r="DF175" s="200"/>
      <c r="DG175" s="200"/>
      <c r="DH175" s="200"/>
      <c r="DI175" s="200"/>
      <c r="DJ175" s="200"/>
      <c r="DK175" s="200"/>
      <c r="DL175" s="200"/>
      <c r="DM175" s="200"/>
      <c r="DN175" s="200"/>
      <c r="DO175" s="200"/>
      <c r="DP175" s="200"/>
      <c r="DQ175" s="200"/>
      <c r="DR175" s="200"/>
      <c r="DS175" s="200"/>
      <c r="DT175" s="200"/>
      <c r="DU175" s="200"/>
      <c r="DV175" s="200"/>
      <c r="DW175" s="200"/>
      <c r="DX175" s="200"/>
      <c r="DY175" s="200"/>
      <c r="DZ175" s="200"/>
      <c r="EA175" s="200"/>
      <c r="EB175" s="200"/>
      <c r="EC175" s="200"/>
      <c r="ED175" s="200"/>
      <c r="EE175" s="200"/>
      <c r="EF175" s="200"/>
      <c r="EG175" s="200"/>
      <c r="EH175" s="200"/>
      <c r="EI175" s="200"/>
      <c r="EJ175" s="200"/>
      <c r="EK175" s="200"/>
      <c r="EL175" s="200"/>
      <c r="EM175" s="200"/>
      <c r="EN175" s="200"/>
      <c r="EO175" s="200"/>
      <c r="EP175" s="200"/>
      <c r="EQ175" s="200"/>
      <c r="ER175" s="200"/>
      <c r="ES175" s="200"/>
      <c r="ET175" s="200"/>
      <c r="EU175" s="200"/>
      <c r="EV175" s="200"/>
      <c r="EW175" s="200"/>
      <c r="EX175" s="200"/>
      <c r="EY175" s="200"/>
      <c r="EZ175" s="200"/>
      <c r="FA175" s="200"/>
      <c r="FB175" s="200"/>
      <c r="FC175" s="200"/>
      <c r="FD175" s="200"/>
      <c r="FE175" s="200"/>
      <c r="FF175" s="200"/>
      <c r="FG175" s="200"/>
      <c r="FH175" s="200"/>
      <c r="FI175" s="200"/>
      <c r="FJ175" s="200"/>
      <c r="FK175" s="200"/>
      <c r="FL175" s="200"/>
      <c r="FM175" s="200"/>
      <c r="FN175" s="200"/>
      <c r="FO175" s="200"/>
      <c r="FP175" s="200"/>
      <c r="FQ175" s="200"/>
      <c r="FR175" s="200"/>
      <c r="FS175" s="200"/>
      <c r="FT175" s="200"/>
      <c r="FU175" s="200"/>
      <c r="FV175" s="200"/>
      <c r="FW175" s="200"/>
      <c r="FX175" s="200"/>
      <c r="FY175" s="200"/>
      <c r="FZ175" s="200"/>
      <c r="GA175" s="200"/>
      <c r="GB175" s="200"/>
      <c r="GC175" s="200"/>
      <c r="GD175" s="200"/>
      <c r="GE175" s="200"/>
      <c r="GF175" s="200"/>
      <c r="GG175" s="200"/>
      <c r="GH175" s="200"/>
      <c r="GI175" s="200"/>
      <c r="GJ175" s="200"/>
      <c r="GK175" s="200"/>
      <c r="GL175" s="200"/>
      <c r="GM175" s="200"/>
      <c r="GN175" s="200"/>
      <c r="GO175" s="200"/>
      <c r="GP175" s="200"/>
      <c r="GQ175" s="200"/>
      <c r="GR175" s="200"/>
      <c r="GS175" s="200"/>
      <c r="GT175" s="200"/>
      <c r="GU175" s="200"/>
      <c r="GV175" s="200"/>
      <c r="GW175" s="200"/>
      <c r="GX175" s="200"/>
      <c r="GY175" s="200"/>
      <c r="GZ175" s="200"/>
      <c r="HA175" s="200"/>
      <c r="HB175" s="200"/>
      <c r="HC175" s="200"/>
      <c r="HD175" s="200"/>
      <c r="HE175" s="200"/>
      <c r="HF175" s="200"/>
      <c r="HG175" s="200"/>
      <c r="HH175" s="200"/>
      <c r="HI175" s="200"/>
      <c r="HJ175" s="200"/>
      <c r="HK175" s="200"/>
      <c r="HL175" s="200"/>
      <c r="HM175" s="200"/>
      <c r="HN175" s="200"/>
      <c r="HO175" s="200"/>
      <c r="HP175" s="200"/>
      <c r="HQ175" s="200"/>
      <c r="HR175" s="200"/>
      <c r="HS175" s="200"/>
      <c r="HT175" s="200"/>
      <c r="HU175" s="200"/>
      <c r="HV175" s="200"/>
      <c r="HW175" s="200"/>
      <c r="HX175" s="200"/>
      <c r="HY175" s="200"/>
      <c r="HZ175" s="200"/>
      <c r="IA175" s="200"/>
      <c r="IB175" s="200"/>
      <c r="IC175" s="200"/>
      <c r="ID175" s="200"/>
      <c r="IE175" s="200"/>
      <c r="IF175" s="200"/>
      <c r="IG175" s="200"/>
      <c r="IH175" s="200"/>
      <c r="II175" s="200"/>
      <c r="IJ175" s="200"/>
      <c r="IK175" s="200"/>
      <c r="IL175" s="200"/>
      <c r="IM175" s="200"/>
      <c r="IN175" s="200"/>
      <c r="IO175" s="200"/>
      <c r="IP175" s="200"/>
      <c r="IQ175" s="200"/>
      <c r="IR175" s="200"/>
      <c r="IS175" s="200"/>
      <c r="IT175" s="200"/>
      <c r="IU175" s="200"/>
      <c r="IV175" s="200"/>
      <c r="IW175" s="200"/>
      <c r="IX175" s="200"/>
      <c r="IY175" s="200"/>
      <c r="IZ175" s="200"/>
      <c r="JA175" s="200"/>
      <c r="JB175" s="200"/>
      <c r="JC175" s="200"/>
      <c r="JD175" s="200"/>
      <c r="JE175" s="200"/>
      <c r="JF175" s="200"/>
      <c r="JG175" s="200"/>
      <c r="JH175" s="200"/>
      <c r="JI175" s="200"/>
      <c r="JJ175" s="200"/>
      <c r="JK175" s="200"/>
      <c r="JL175" s="200"/>
      <c r="JM175" s="200"/>
      <c r="JN175" s="200"/>
      <c r="JO175" s="200"/>
      <c r="JP175" s="200"/>
      <c r="JQ175" s="200"/>
      <c r="JR175" s="200"/>
      <c r="JS175" s="200"/>
      <c r="JT175" s="200"/>
      <c r="JU175" s="200"/>
      <c r="JV175" s="200"/>
      <c r="JW175" s="200"/>
      <c r="JX175" s="200"/>
      <c r="JY175" s="200"/>
      <c r="JZ175" s="200"/>
      <c r="KA175" s="200"/>
      <c r="KB175" s="200"/>
      <c r="KC175" s="200"/>
      <c r="KD175" s="200"/>
      <c r="KE175" s="200"/>
      <c r="KF175" s="200"/>
      <c r="KG175" s="200"/>
      <c r="KH175" s="200"/>
      <c r="KI175" s="200"/>
      <c r="KJ175" s="200"/>
      <c r="KK175" s="200"/>
      <c r="KL175" s="200"/>
      <c r="KM175" s="200"/>
      <c r="KN175" s="200"/>
      <c r="KO175" s="200"/>
      <c r="KP175" s="200"/>
      <c r="KQ175" s="200"/>
      <c r="KR175" s="200"/>
      <c r="KS175" s="200"/>
      <c r="KT175" s="200"/>
      <c r="KU175" s="200"/>
      <c r="KV175" s="200"/>
      <c r="KW175" s="200"/>
      <c r="KX175" s="200"/>
      <c r="KY175" s="200"/>
      <c r="KZ175" s="200"/>
      <c r="LA175" s="200"/>
      <c r="LB175" s="200"/>
      <c r="LC175" s="200"/>
      <c r="LD175" s="200"/>
      <c r="LE175" s="200"/>
      <c r="LF175" s="200"/>
      <c r="LG175" s="200"/>
      <c r="LH175" s="200"/>
      <c r="LI175" s="200"/>
      <c r="LJ175" s="200"/>
      <c r="LK175" s="200"/>
      <c r="LL175" s="200"/>
      <c r="LM175" s="200"/>
      <c r="LN175" s="200"/>
      <c r="LO175" s="200"/>
      <c r="LP175" s="200"/>
      <c r="LQ175" s="200"/>
      <c r="LR175" s="200"/>
      <c r="LS175" s="200"/>
      <c r="LT175" s="200"/>
      <c r="LU175" s="200"/>
      <c r="LV175" s="200"/>
      <c r="LW175" s="200"/>
      <c r="LX175" s="200"/>
      <c r="LY175" s="200"/>
      <c r="LZ175" s="200"/>
      <c r="MA175" s="200"/>
      <c r="MB175" s="200"/>
      <c r="MC175" s="200"/>
      <c r="MD175" s="200"/>
      <c r="ME175" s="200"/>
      <c r="MF175" s="200"/>
      <c r="MG175" s="200"/>
      <c r="MH175" s="200"/>
      <c r="MI175" s="200"/>
      <c r="MJ175" s="200"/>
      <c r="MK175" s="200"/>
      <c r="ML175" s="200"/>
      <c r="MM175" s="200"/>
      <c r="MN175" s="200"/>
      <c r="MO175" s="200"/>
      <c r="MP175" s="200"/>
      <c r="MQ175" s="200"/>
      <c r="MR175" s="200"/>
      <c r="MS175" s="200"/>
      <c r="MT175" s="200"/>
      <c r="MU175" s="200"/>
      <c r="MV175" s="200"/>
      <c r="MW175" s="200"/>
      <c r="MX175" s="200"/>
      <c r="MY175" s="200"/>
      <c r="MZ175" s="200"/>
      <c r="NA175" s="200"/>
      <c r="NB175" s="200"/>
      <c r="NC175" s="200"/>
      <c r="ND175" s="200"/>
      <c r="NE175" s="200"/>
      <c r="NF175" s="200"/>
      <c r="NG175" s="200"/>
      <c r="NH175" s="200"/>
      <c r="NI175" s="200"/>
      <c r="NJ175" s="200"/>
      <c r="NK175" s="200"/>
      <c r="NL175" s="200"/>
      <c r="NM175" s="200"/>
      <c r="NN175" s="200"/>
      <c r="NO175" s="200"/>
      <c r="NP175" s="200"/>
      <c r="NQ175" s="200"/>
      <c r="NR175" s="200"/>
      <c r="NS175" s="200"/>
      <c r="NT175" s="200"/>
      <c r="NU175" s="200"/>
      <c r="NV175" s="200"/>
      <c r="NW175" s="200"/>
      <c r="NX175" s="200"/>
      <c r="NY175" s="200"/>
      <c r="NZ175" s="200"/>
      <c r="OA175" s="200"/>
      <c r="OB175" s="200"/>
      <c r="OC175" s="200"/>
      <c r="OD175" s="200"/>
      <c r="OE175" s="200"/>
      <c r="OF175" s="200"/>
      <c r="OG175" s="200"/>
      <c r="OH175" s="200"/>
      <c r="OI175" s="200"/>
      <c r="OJ175" s="200"/>
      <c r="OK175" s="200"/>
      <c r="OL175" s="200"/>
      <c r="OM175" s="200"/>
      <c r="ON175" s="200"/>
      <c r="OO175" s="200"/>
      <c r="OP175" s="200"/>
      <c r="OQ175" s="200"/>
      <c r="OR175" s="200"/>
      <c r="OS175" s="200"/>
      <c r="OT175" s="200"/>
      <c r="OU175" s="200"/>
      <c r="OV175" s="200"/>
      <c r="OW175" s="200"/>
      <c r="OX175" s="200"/>
      <c r="OY175" s="200"/>
      <c r="OZ175" s="200"/>
      <c r="PA175" s="200"/>
      <c r="PB175" s="200"/>
      <c r="PC175" s="200"/>
      <c r="PD175" s="200"/>
      <c r="PE175" s="200"/>
      <c r="PF175" s="200"/>
      <c r="PG175" s="200"/>
      <c r="PH175" s="200"/>
      <c r="PI175" s="200"/>
      <c r="PJ175" s="200"/>
      <c r="PK175" s="200"/>
      <c r="PL175" s="200"/>
      <c r="PM175" s="200"/>
      <c r="PN175" s="200"/>
      <c r="PO175" s="200"/>
      <c r="PP175" s="200"/>
      <c r="PQ175" s="200"/>
      <c r="PR175" s="200"/>
      <c r="PS175" s="200"/>
      <c r="PT175" s="200"/>
      <c r="PU175" s="200"/>
      <c r="PV175" s="200"/>
      <c r="PW175" s="200"/>
      <c r="PX175" s="200"/>
      <c r="PY175" s="200"/>
      <c r="PZ175" s="200"/>
      <c r="QA175" s="200"/>
      <c r="QB175" s="200"/>
      <c r="QC175" s="200"/>
      <c r="QD175" s="200"/>
      <c r="QE175" s="200"/>
      <c r="QF175" s="200"/>
      <c r="QG175" s="200"/>
      <c r="QH175" s="200"/>
      <c r="QI175" s="200"/>
      <c r="QJ175" s="200"/>
      <c r="QK175" s="200"/>
      <c r="QL175" s="200"/>
      <c r="QM175" s="200"/>
      <c r="QN175" s="200"/>
      <c r="QO175" s="200"/>
      <c r="QP175" s="200"/>
      <c r="QQ175" s="200"/>
      <c r="QR175" s="200"/>
      <c r="QS175" s="200"/>
      <c r="QT175" s="200"/>
      <c r="QU175" s="200"/>
      <c r="QV175" s="200"/>
      <c r="QW175" s="200"/>
      <c r="QX175" s="200"/>
      <c r="QY175" s="200"/>
      <c r="QZ175" s="200"/>
      <c r="RA175" s="200"/>
      <c r="RB175" s="200"/>
      <c r="RC175" s="200"/>
      <c r="RD175" s="200"/>
      <c r="RE175" s="200"/>
      <c r="RF175" s="200"/>
      <c r="RG175" s="200"/>
      <c r="RH175" s="200"/>
      <c r="RI175" s="200"/>
      <c r="RJ175" s="200"/>
      <c r="RK175" s="200"/>
      <c r="RL175" s="200"/>
      <c r="RM175" s="200"/>
      <c r="RN175" s="200"/>
      <c r="RO175" s="200"/>
      <c r="RP175" s="200"/>
      <c r="RQ175" s="200"/>
      <c r="RR175" s="200"/>
      <c r="RS175" s="200"/>
      <c r="RT175" s="200"/>
      <c r="RU175" s="200"/>
      <c r="RV175" s="200"/>
      <c r="RW175" s="200"/>
      <c r="RX175" s="200"/>
      <c r="RY175" s="200"/>
      <c r="RZ175" s="200"/>
      <c r="SA175" s="200"/>
      <c r="SB175" s="200"/>
      <c r="SC175" s="200"/>
      <c r="SD175" s="200"/>
      <c r="SE175" s="200"/>
      <c r="SF175" s="200"/>
      <c r="SG175" s="200"/>
      <c r="SH175" s="200"/>
      <c r="SI175" s="200"/>
      <c r="SJ175" s="200"/>
      <c r="SK175" s="200"/>
      <c r="SL175" s="200"/>
      <c r="SM175" s="200"/>
      <c r="SN175" s="200"/>
      <c r="SO175" s="200"/>
      <c r="SP175" s="200"/>
      <c r="SQ175" s="200"/>
      <c r="SR175" s="200"/>
      <c r="SS175" s="200"/>
      <c r="ST175" s="200"/>
      <c r="SU175" s="200"/>
      <c r="SV175" s="200"/>
      <c r="SW175" s="200"/>
      <c r="SX175" s="200"/>
      <c r="SY175" s="200"/>
      <c r="SZ175" s="200"/>
      <c r="TA175" s="200"/>
      <c r="TB175" s="200"/>
      <c r="TC175" s="200"/>
      <c r="TD175" s="200"/>
      <c r="TE175" s="200"/>
      <c r="TF175" s="200"/>
      <c r="TG175" s="200"/>
      <c r="TH175" s="200"/>
      <c r="TI175" s="200"/>
      <c r="TJ175" s="200"/>
      <c r="TK175" s="200"/>
      <c r="TL175" s="200"/>
      <c r="TM175" s="200"/>
      <c r="TN175" s="200"/>
      <c r="TO175" s="200"/>
      <c r="TP175" s="200"/>
      <c r="TQ175" s="200"/>
      <c r="TR175" s="200"/>
      <c r="TS175" s="200"/>
      <c r="TT175" s="200"/>
      <c r="TU175" s="200"/>
      <c r="TV175" s="200"/>
      <c r="TW175" s="200"/>
      <c r="TX175" s="200"/>
      <c r="TY175" s="200"/>
      <c r="TZ175" s="200"/>
      <c r="UA175" s="200"/>
      <c r="UB175" s="200"/>
      <c r="UC175" s="200"/>
      <c r="UD175" s="200"/>
      <c r="UE175" s="200"/>
      <c r="UF175" s="200"/>
      <c r="UG175" s="200"/>
      <c r="UH175" s="200"/>
      <c r="UI175" s="200"/>
      <c r="UJ175" s="200"/>
      <c r="UK175" s="200"/>
      <c r="UL175" s="200"/>
      <c r="UM175" s="200"/>
      <c r="UN175" s="200"/>
      <c r="UO175" s="200"/>
      <c r="UP175" s="200"/>
      <c r="UQ175" s="200"/>
      <c r="UR175" s="200"/>
      <c r="US175" s="200"/>
      <c r="UT175" s="200"/>
      <c r="UU175" s="200"/>
      <c r="UV175" s="200"/>
      <c r="UW175" s="200"/>
      <c r="UX175" s="200"/>
      <c r="UY175" s="200"/>
      <c r="UZ175" s="200"/>
      <c r="VA175" s="200"/>
      <c r="VB175" s="200"/>
      <c r="VC175" s="200"/>
      <c r="VD175" s="200"/>
      <c r="VE175" s="200"/>
      <c r="VF175" s="200"/>
      <c r="VG175" s="200"/>
      <c r="VH175" s="200"/>
      <c r="VI175" s="200"/>
      <c r="VJ175" s="200"/>
      <c r="VK175" s="200"/>
      <c r="VL175" s="200"/>
      <c r="VM175" s="200"/>
      <c r="VN175" s="200"/>
      <c r="VO175" s="200"/>
      <c r="VP175" s="200"/>
      <c r="VQ175" s="200"/>
      <c r="VR175" s="200"/>
      <c r="VS175" s="200"/>
      <c r="VT175" s="200"/>
      <c r="VU175" s="200"/>
      <c r="VV175" s="200"/>
      <c r="VW175" s="200"/>
      <c r="VX175" s="200"/>
      <c r="VY175" s="200"/>
      <c r="VZ175" s="200"/>
      <c r="WA175" s="200"/>
      <c r="WB175" s="200"/>
      <c r="WC175" s="200"/>
      <c r="WD175" s="200"/>
      <c r="WE175" s="200"/>
      <c r="WF175" s="200"/>
      <c r="WG175" s="200"/>
      <c r="WH175" s="200"/>
      <c r="WI175" s="200"/>
      <c r="WJ175" s="200"/>
      <c r="WK175" s="200"/>
      <c r="WL175" s="200"/>
      <c r="WM175" s="200"/>
      <c r="WN175" s="200"/>
      <c r="WO175" s="200"/>
      <c r="WP175" s="200"/>
      <c r="WQ175" s="200"/>
      <c r="WR175" s="200"/>
      <c r="WS175" s="200"/>
      <c r="WT175" s="200"/>
      <c r="WU175" s="200"/>
      <c r="WV175" s="200"/>
      <c r="WW175" s="200"/>
      <c r="WX175" s="200"/>
      <c r="WY175" s="200"/>
      <c r="WZ175" s="200"/>
      <c r="XA175" s="200"/>
      <c r="XB175" s="200"/>
      <c r="XC175" s="200"/>
      <c r="XD175" s="200"/>
      <c r="XE175" s="200"/>
      <c r="XF175" s="200"/>
      <c r="XG175" s="200"/>
      <c r="XH175" s="200"/>
      <c r="XI175" s="200"/>
      <c r="XJ175" s="200"/>
      <c r="XK175" s="200"/>
      <c r="XL175" s="200"/>
      <c r="XM175" s="200"/>
      <c r="XN175" s="200"/>
      <c r="XO175" s="200"/>
      <c r="XP175" s="200"/>
      <c r="XQ175" s="200"/>
      <c r="XR175" s="200"/>
      <c r="XS175" s="200"/>
      <c r="XT175" s="200"/>
      <c r="XU175" s="200"/>
      <c r="XV175" s="200"/>
      <c r="XW175" s="200"/>
      <c r="XX175" s="200"/>
      <c r="XY175" s="200"/>
      <c r="XZ175" s="200"/>
      <c r="YA175" s="200"/>
      <c r="YB175" s="200"/>
      <c r="YC175" s="200"/>
      <c r="YD175" s="200"/>
      <c r="YE175" s="200"/>
      <c r="YF175" s="200"/>
      <c r="YG175" s="200"/>
      <c r="YH175" s="200"/>
      <c r="YI175" s="200"/>
      <c r="YJ175" s="200"/>
      <c r="YK175" s="200"/>
      <c r="YL175" s="200"/>
      <c r="YM175" s="200"/>
      <c r="YN175" s="200"/>
      <c r="YO175" s="200"/>
      <c r="YP175" s="200"/>
      <c r="YQ175" s="200"/>
      <c r="YR175" s="200"/>
      <c r="YS175" s="200"/>
      <c r="YT175" s="200"/>
      <c r="YU175" s="200"/>
      <c r="YV175" s="200"/>
      <c r="YW175" s="200"/>
      <c r="YX175" s="200"/>
      <c r="YY175" s="200"/>
      <c r="YZ175" s="200"/>
      <c r="ZA175" s="200"/>
      <c r="ZB175" s="200"/>
      <c r="ZC175" s="200"/>
      <c r="ZD175" s="200"/>
      <c r="ZE175" s="200"/>
      <c r="ZF175" s="200"/>
      <c r="ZG175" s="200"/>
      <c r="ZH175" s="200"/>
      <c r="ZI175" s="200"/>
      <c r="ZJ175" s="200"/>
      <c r="ZK175" s="200"/>
      <c r="ZL175" s="200"/>
      <c r="ZM175" s="200"/>
      <c r="ZN175" s="200"/>
      <c r="ZO175" s="200"/>
      <c r="ZP175" s="200"/>
      <c r="ZQ175" s="200"/>
      <c r="ZR175" s="200"/>
      <c r="ZS175" s="200"/>
      <c r="ZT175" s="200"/>
      <c r="ZU175" s="200"/>
      <c r="ZV175" s="200"/>
      <c r="ZW175" s="200"/>
      <c r="ZX175" s="200"/>
      <c r="ZY175" s="200"/>
      <c r="ZZ175" s="200"/>
      <c r="AAA175" s="200"/>
      <c r="AAB175" s="200"/>
      <c r="AAC175" s="200"/>
      <c r="AAD175" s="200"/>
      <c r="AAE175" s="200"/>
      <c r="AAF175" s="200"/>
      <c r="AAG175" s="200"/>
      <c r="AAH175" s="200"/>
      <c r="AAI175" s="200"/>
      <c r="AAJ175" s="200"/>
      <c r="AAK175" s="200"/>
      <c r="AAL175" s="200"/>
      <c r="AAM175" s="200"/>
      <c r="AAN175" s="200"/>
      <c r="AAO175" s="200"/>
      <c r="AAP175" s="200"/>
      <c r="AAQ175" s="200"/>
      <c r="AAR175" s="200"/>
      <c r="AAS175" s="200"/>
      <c r="AAT175" s="200"/>
      <c r="AAU175" s="200"/>
      <c r="AAV175" s="200"/>
      <c r="AAW175" s="200"/>
      <c r="AAX175" s="200"/>
      <c r="AAY175" s="200"/>
      <c r="AAZ175" s="200"/>
      <c r="ABA175" s="200"/>
      <c r="ABB175" s="200"/>
      <c r="ABC175" s="200"/>
      <c r="ABD175" s="200"/>
      <c r="ABE175" s="200"/>
      <c r="ABF175" s="200"/>
      <c r="ABG175" s="200"/>
      <c r="ABH175" s="200"/>
      <c r="ABI175" s="200"/>
      <c r="ABJ175" s="200"/>
      <c r="ABK175" s="200"/>
      <c r="ABL175" s="200"/>
      <c r="ABM175" s="200"/>
      <c r="ABN175" s="200"/>
      <c r="ABO175" s="200"/>
      <c r="ABP175" s="200"/>
      <c r="ABQ175" s="200"/>
      <c r="ABR175" s="200"/>
      <c r="ABS175" s="200"/>
      <c r="ABT175" s="200"/>
      <c r="ABU175" s="200"/>
      <c r="ABV175" s="200"/>
      <c r="ABW175" s="200"/>
      <c r="ABX175" s="200"/>
      <c r="ABY175" s="200"/>
      <c r="ABZ175" s="200"/>
      <c r="ACA175" s="200"/>
      <c r="ACB175" s="200"/>
      <c r="ACC175" s="200"/>
      <c r="ACD175" s="200"/>
      <c r="ACE175" s="200"/>
      <c r="ACF175" s="200"/>
      <c r="ACG175" s="200"/>
      <c r="ACH175" s="200"/>
      <c r="ACI175" s="200"/>
      <c r="ACJ175" s="200"/>
      <c r="ACK175" s="200"/>
      <c r="ACL175" s="200"/>
      <c r="ACM175" s="200"/>
      <c r="ACN175" s="200"/>
      <c r="ACO175" s="200"/>
      <c r="ACP175" s="200"/>
      <c r="ACQ175" s="200"/>
      <c r="ACR175" s="200"/>
      <c r="ACS175" s="200"/>
      <c r="ACT175" s="200"/>
      <c r="ACU175" s="200"/>
      <c r="ACV175" s="200"/>
      <c r="ACW175" s="200"/>
      <c r="ACX175" s="200"/>
      <c r="ACY175" s="200"/>
      <c r="ACZ175" s="200"/>
      <c r="ADA175" s="200"/>
      <c r="ADB175" s="200"/>
      <c r="ADC175" s="200"/>
      <c r="ADD175" s="200"/>
      <c r="ADE175" s="200"/>
      <c r="ADF175" s="200"/>
      <c r="ADG175" s="200"/>
      <c r="ADH175" s="200"/>
      <c r="ADI175" s="200"/>
      <c r="ADJ175" s="200"/>
      <c r="ADK175" s="200"/>
      <c r="ADL175" s="200"/>
      <c r="ADM175" s="200"/>
      <c r="ADN175" s="200"/>
      <c r="ADO175" s="200"/>
      <c r="ADP175" s="200"/>
      <c r="ADQ175" s="200"/>
      <c r="ADR175" s="200"/>
      <c r="ADS175" s="200"/>
      <c r="ADT175" s="200"/>
      <c r="ADU175" s="200"/>
      <c r="ADV175" s="200"/>
      <c r="ADW175" s="200"/>
      <c r="ADX175" s="200"/>
      <c r="ADY175" s="200"/>
      <c r="ADZ175" s="200"/>
      <c r="AEA175" s="200"/>
      <c r="AEB175" s="200"/>
      <c r="AEC175" s="200"/>
      <c r="AED175" s="200"/>
      <c r="AEE175" s="200"/>
      <c r="AEF175" s="200"/>
      <c r="AEG175" s="200"/>
      <c r="AEH175" s="200"/>
      <c r="AEI175" s="200"/>
      <c r="AEJ175" s="200"/>
      <c r="AEK175" s="200"/>
      <c r="AEL175" s="200"/>
      <c r="AEM175" s="200"/>
      <c r="AEN175" s="200"/>
      <c r="AEO175" s="200"/>
      <c r="AEP175" s="200"/>
      <c r="AEQ175" s="200"/>
      <c r="AER175" s="200"/>
      <c r="AES175" s="200"/>
      <c r="AET175" s="200"/>
      <c r="AEU175" s="200"/>
      <c r="AEV175" s="200"/>
      <c r="AEW175" s="200"/>
      <c r="AEX175" s="200"/>
      <c r="AEY175" s="200"/>
      <c r="AEZ175" s="200"/>
      <c r="AFA175" s="200"/>
      <c r="AFB175" s="200"/>
      <c r="AFC175" s="200"/>
      <c r="AFD175" s="200"/>
      <c r="AFE175" s="200"/>
      <c r="AFF175" s="200"/>
      <c r="AFG175" s="200"/>
      <c r="AFH175" s="200"/>
      <c r="AFI175" s="200"/>
      <c r="AFJ175" s="200"/>
      <c r="AFK175" s="200"/>
      <c r="AFL175" s="200"/>
      <c r="AFM175" s="200"/>
      <c r="AFN175" s="200"/>
      <c r="AFO175" s="200"/>
      <c r="AFP175" s="200"/>
      <c r="AFQ175" s="200"/>
      <c r="AFR175" s="200"/>
      <c r="AFS175" s="200"/>
      <c r="AFT175" s="200"/>
      <c r="AFU175" s="200"/>
      <c r="AFV175" s="200"/>
      <c r="AFW175" s="200"/>
      <c r="AFX175" s="200"/>
      <c r="AFY175" s="200"/>
      <c r="AFZ175" s="200"/>
      <c r="AGA175" s="200"/>
      <c r="AGB175" s="200"/>
      <c r="AGC175" s="200"/>
      <c r="AGD175" s="200"/>
      <c r="AGE175" s="200"/>
      <c r="AGF175" s="200"/>
      <c r="AGG175" s="200"/>
      <c r="AGH175" s="200"/>
      <c r="AGI175" s="200"/>
      <c r="AGJ175" s="200"/>
      <c r="AGK175" s="200"/>
      <c r="AGL175" s="200"/>
      <c r="AGM175" s="200"/>
      <c r="AGN175" s="200"/>
      <c r="AGO175" s="200"/>
      <c r="AGP175" s="200"/>
      <c r="AGQ175" s="200"/>
      <c r="AGR175" s="200"/>
      <c r="AGS175" s="200"/>
      <c r="AGT175" s="200"/>
      <c r="AGU175" s="200"/>
      <c r="AGV175" s="200"/>
      <c r="AGW175" s="200"/>
      <c r="AGX175" s="200"/>
      <c r="AGY175" s="200"/>
      <c r="AGZ175" s="200"/>
      <c r="AHA175" s="200"/>
      <c r="AHB175" s="200"/>
      <c r="AHC175" s="200"/>
      <c r="AHD175" s="200"/>
      <c r="AHE175" s="200"/>
      <c r="AHF175" s="200"/>
      <c r="AHG175" s="200"/>
      <c r="AHH175" s="200"/>
      <c r="AHI175" s="200"/>
      <c r="AHJ175" s="200"/>
      <c r="AHK175" s="200"/>
      <c r="AHL175" s="200"/>
      <c r="AHM175" s="200"/>
      <c r="AHN175" s="200"/>
      <c r="AHO175" s="200"/>
      <c r="AHP175" s="200"/>
      <c r="AHQ175" s="200"/>
      <c r="AHR175" s="200"/>
      <c r="AHS175" s="200"/>
      <c r="AHT175" s="200"/>
      <c r="AHU175" s="200"/>
      <c r="AHV175" s="200"/>
      <c r="AHW175" s="200"/>
      <c r="AHX175" s="200"/>
      <c r="AHY175" s="200"/>
      <c r="AHZ175" s="200"/>
      <c r="AIA175" s="200"/>
      <c r="AIB175" s="200"/>
      <c r="AIC175" s="200"/>
      <c r="AID175" s="200"/>
      <c r="AIE175" s="200"/>
      <c r="AIF175" s="200"/>
      <c r="AIG175" s="200"/>
      <c r="AIH175" s="200"/>
      <c r="AII175" s="200"/>
      <c r="AIJ175" s="200"/>
      <c r="AIK175" s="200"/>
      <c r="AIL175" s="200"/>
      <c r="AIM175" s="200"/>
      <c r="AIN175" s="200"/>
      <c r="AIO175" s="200"/>
      <c r="AIP175" s="200"/>
      <c r="AIQ175" s="200"/>
      <c r="AIR175" s="200"/>
      <c r="AIS175" s="200"/>
      <c r="AIT175" s="200"/>
      <c r="AIU175" s="200"/>
      <c r="AIV175" s="200"/>
      <c r="AIW175" s="200"/>
      <c r="AIX175" s="200"/>
      <c r="AIY175" s="200"/>
      <c r="AIZ175" s="200"/>
      <c r="AJA175" s="200"/>
      <c r="AJB175" s="200"/>
      <c r="AJC175" s="200"/>
      <c r="AJD175" s="200"/>
      <c r="AJE175" s="200"/>
      <c r="AJF175" s="200"/>
      <c r="AJG175" s="200"/>
      <c r="AJH175" s="200"/>
      <c r="AJI175" s="200"/>
      <c r="AJJ175" s="200"/>
      <c r="AJK175" s="200"/>
      <c r="AJL175" s="200"/>
      <c r="AJM175" s="200"/>
      <c r="AJN175" s="200"/>
      <c r="AJO175" s="200"/>
      <c r="AJP175" s="200"/>
      <c r="AJQ175" s="200"/>
      <c r="AJR175" s="200"/>
      <c r="AJS175" s="200"/>
      <c r="AJT175" s="200"/>
      <c r="AJU175" s="200"/>
      <c r="AJV175" s="200"/>
      <c r="AJW175" s="200"/>
      <c r="AJX175" s="200"/>
      <c r="AJY175" s="200"/>
      <c r="AJZ175" s="200"/>
      <c r="AKA175" s="200"/>
      <c r="AKB175" s="200"/>
    </row>
    <row r="176" spans="1:964" s="155" customFormat="1" ht="13.5">
      <c r="A176" s="414"/>
      <c r="B176" s="67" t="s">
        <v>13</v>
      </c>
      <c r="C176" s="243">
        <v>2230200</v>
      </c>
      <c r="D176" s="320">
        <f t="shared" si="62"/>
        <v>0.11290590600630845</v>
      </c>
      <c r="E176" s="142"/>
      <c r="F176" s="316">
        <v>26988</v>
      </c>
      <c r="G176" s="320">
        <f t="shared" si="63"/>
        <v>-4.9383585769637195E-2</v>
      </c>
      <c r="H176" s="133">
        <v>23960</v>
      </c>
      <c r="I176" s="320">
        <f t="shared" si="46"/>
        <v>-5.9396223452282793E-2</v>
      </c>
      <c r="J176" s="464">
        <v>44446</v>
      </c>
      <c r="K176" s="395">
        <f>(J176/J164-1)</f>
        <v>-8.1978725601569713E-2</v>
      </c>
      <c r="L176" s="133">
        <v>14432</v>
      </c>
      <c r="M176" s="320">
        <f t="shared" si="57"/>
        <v>-9.6305572949279883E-2</v>
      </c>
      <c r="N176" s="133"/>
      <c r="O176" s="320"/>
      <c r="P176" s="133">
        <v>3312</v>
      </c>
      <c r="Q176" s="320">
        <f t="shared" si="58"/>
        <v>-0.35950493134790173</v>
      </c>
      <c r="R176" s="133"/>
      <c r="S176" s="320"/>
      <c r="T176" s="392">
        <v>5102</v>
      </c>
      <c r="U176" s="434">
        <f>T176/T164-1</f>
        <v>-0.14980836527245456</v>
      </c>
      <c r="V176" s="134">
        <v>381</v>
      </c>
      <c r="W176" s="320">
        <f t="shared" si="59"/>
        <v>-0.30219780219780223</v>
      </c>
      <c r="X176" s="134">
        <v>237</v>
      </c>
      <c r="Y176" s="320">
        <f t="shared" si="60"/>
        <v>-0.35245901639344257</v>
      </c>
      <c r="Z176" s="133"/>
      <c r="AA176" s="320"/>
      <c r="AB176" s="133"/>
      <c r="AC176" s="320"/>
      <c r="AD176" s="133"/>
      <c r="AE176" s="320"/>
      <c r="AF176" s="133"/>
      <c r="AG176" s="320"/>
      <c r="AH176" s="208"/>
      <c r="AI176" s="208"/>
      <c r="AJ176" s="208"/>
      <c r="AK176" s="208"/>
      <c r="AL176" s="208"/>
      <c r="AM176" s="203"/>
      <c r="AN176" s="204"/>
      <c r="AO176" s="203"/>
      <c r="AP176" s="200"/>
      <c r="AQ176" s="200"/>
      <c r="AR176" s="200"/>
      <c r="AS176" s="200"/>
      <c r="AT176" s="200"/>
      <c r="AU176" s="200"/>
      <c r="AV176" s="200"/>
      <c r="AW176" s="200"/>
      <c r="AX176" s="200"/>
      <c r="AY176" s="200"/>
      <c r="AZ176" s="200"/>
      <c r="BA176" s="200"/>
      <c r="BB176" s="200"/>
      <c r="BC176" s="200"/>
      <c r="BD176" s="200"/>
      <c r="BE176" s="200"/>
      <c r="BF176" s="200"/>
      <c r="BG176" s="200"/>
      <c r="BH176" s="200"/>
      <c r="BI176" s="200"/>
      <c r="BJ176" s="200"/>
      <c r="BK176" s="200"/>
      <c r="BL176" s="200"/>
      <c r="BM176" s="200"/>
      <c r="BN176" s="200"/>
      <c r="BO176" s="201"/>
      <c r="BP176" s="200"/>
      <c r="BQ176" s="200"/>
      <c r="BR176" s="200"/>
      <c r="BS176" s="200"/>
      <c r="BT176" s="200"/>
      <c r="BU176" s="200"/>
      <c r="BV176" s="200"/>
      <c r="BW176" s="200"/>
      <c r="BX176" s="200"/>
      <c r="BY176" s="200"/>
      <c r="BZ176" s="200"/>
      <c r="CA176" s="200"/>
      <c r="CB176" s="200"/>
      <c r="CC176" s="200"/>
      <c r="CD176" s="200"/>
      <c r="CE176" s="200"/>
      <c r="CF176" s="200"/>
      <c r="CG176" s="200"/>
      <c r="CH176" s="200"/>
      <c r="CI176" s="200"/>
      <c r="CJ176" s="200"/>
      <c r="CK176" s="200"/>
      <c r="CL176" s="200"/>
      <c r="CM176" s="200"/>
      <c r="CN176" s="200"/>
      <c r="CO176" s="200"/>
      <c r="CP176" s="200"/>
      <c r="CQ176" s="200"/>
      <c r="CR176" s="200"/>
      <c r="CS176" s="200"/>
      <c r="CT176" s="200"/>
      <c r="CU176" s="200"/>
      <c r="CV176" s="200"/>
      <c r="CW176" s="200"/>
      <c r="CX176" s="200"/>
      <c r="CY176" s="200"/>
      <c r="CZ176" s="200"/>
      <c r="DA176" s="200"/>
      <c r="DB176" s="200"/>
      <c r="DC176" s="200"/>
      <c r="DD176" s="200"/>
      <c r="DE176" s="200"/>
      <c r="DF176" s="200"/>
      <c r="DG176" s="200"/>
      <c r="DH176" s="200"/>
      <c r="DI176" s="200"/>
      <c r="DJ176" s="200"/>
      <c r="DK176" s="200"/>
      <c r="DL176" s="200"/>
      <c r="DM176" s="200"/>
      <c r="DN176" s="200"/>
      <c r="DO176" s="200"/>
      <c r="DP176" s="200"/>
      <c r="DQ176" s="200"/>
      <c r="DR176" s="200"/>
      <c r="DS176" s="200"/>
      <c r="DT176" s="200"/>
      <c r="DU176" s="200"/>
      <c r="DV176" s="200"/>
      <c r="DW176" s="200"/>
      <c r="DX176" s="200"/>
      <c r="DY176" s="200"/>
      <c r="DZ176" s="200"/>
      <c r="EA176" s="200"/>
      <c r="EB176" s="200"/>
      <c r="EC176" s="200"/>
      <c r="ED176" s="200"/>
      <c r="EE176" s="200"/>
      <c r="EF176" s="200"/>
      <c r="EG176" s="200"/>
      <c r="EH176" s="200"/>
      <c r="EI176" s="200"/>
      <c r="EJ176" s="200"/>
      <c r="EK176" s="200"/>
      <c r="EL176" s="200"/>
      <c r="EM176" s="200"/>
      <c r="EN176" s="200"/>
      <c r="EO176" s="200"/>
      <c r="EP176" s="200"/>
      <c r="EQ176" s="200"/>
      <c r="ER176" s="200"/>
      <c r="ES176" s="200"/>
      <c r="ET176" s="200"/>
      <c r="EU176" s="200"/>
      <c r="EV176" s="200"/>
      <c r="EW176" s="200"/>
      <c r="EX176" s="200"/>
      <c r="EY176" s="200"/>
      <c r="EZ176" s="200"/>
      <c r="FA176" s="200"/>
      <c r="FB176" s="200"/>
      <c r="FC176" s="200"/>
      <c r="FD176" s="200"/>
      <c r="FE176" s="200"/>
      <c r="FF176" s="200"/>
      <c r="FG176" s="200"/>
      <c r="FH176" s="200"/>
      <c r="FI176" s="200"/>
      <c r="FJ176" s="200"/>
      <c r="FK176" s="200"/>
      <c r="FL176" s="200"/>
      <c r="FM176" s="200"/>
      <c r="FN176" s="200"/>
      <c r="FO176" s="200"/>
      <c r="FP176" s="200"/>
      <c r="FQ176" s="200"/>
      <c r="FR176" s="200"/>
      <c r="FS176" s="200"/>
      <c r="FT176" s="200"/>
      <c r="FU176" s="200"/>
      <c r="FV176" s="200"/>
      <c r="FW176" s="200"/>
      <c r="FX176" s="200"/>
      <c r="FY176" s="200"/>
      <c r="FZ176" s="200"/>
      <c r="GA176" s="200"/>
      <c r="GB176" s="200"/>
      <c r="GC176" s="200"/>
      <c r="GD176" s="200"/>
      <c r="GE176" s="200"/>
      <c r="GF176" s="200"/>
      <c r="GG176" s="200"/>
      <c r="GH176" s="200"/>
      <c r="GI176" s="200"/>
      <c r="GJ176" s="200"/>
      <c r="GK176" s="200"/>
      <c r="GL176" s="200"/>
      <c r="GM176" s="200"/>
      <c r="GN176" s="200"/>
      <c r="GO176" s="200"/>
      <c r="GP176" s="200"/>
      <c r="GQ176" s="200"/>
      <c r="GR176" s="200"/>
      <c r="GS176" s="200"/>
      <c r="GT176" s="200"/>
      <c r="GU176" s="200"/>
      <c r="GV176" s="200"/>
      <c r="GW176" s="200"/>
      <c r="GX176" s="200"/>
      <c r="GY176" s="200"/>
      <c r="GZ176" s="200"/>
      <c r="HA176" s="200"/>
      <c r="HB176" s="200"/>
      <c r="HC176" s="200"/>
      <c r="HD176" s="200"/>
      <c r="HE176" s="200"/>
      <c r="HF176" s="200"/>
      <c r="HG176" s="200"/>
      <c r="HH176" s="200"/>
      <c r="HI176" s="200"/>
      <c r="HJ176" s="200"/>
      <c r="HK176" s="200"/>
      <c r="HL176" s="200"/>
      <c r="HM176" s="200"/>
      <c r="HN176" s="200"/>
      <c r="HO176" s="200"/>
      <c r="HP176" s="200"/>
      <c r="HQ176" s="200"/>
      <c r="HR176" s="200"/>
      <c r="HS176" s="200"/>
      <c r="HT176" s="200"/>
      <c r="HU176" s="200"/>
      <c r="HV176" s="200"/>
      <c r="HW176" s="200"/>
      <c r="HX176" s="200"/>
      <c r="HY176" s="200"/>
      <c r="HZ176" s="200"/>
      <c r="IA176" s="200"/>
      <c r="IB176" s="200"/>
      <c r="IC176" s="200"/>
      <c r="ID176" s="200"/>
      <c r="IE176" s="200"/>
      <c r="IF176" s="200"/>
      <c r="IG176" s="200"/>
      <c r="IH176" s="200"/>
      <c r="II176" s="200"/>
      <c r="IJ176" s="200"/>
      <c r="IK176" s="200"/>
      <c r="IL176" s="200"/>
      <c r="IM176" s="200"/>
      <c r="IN176" s="200"/>
      <c r="IO176" s="200"/>
      <c r="IP176" s="200"/>
      <c r="IQ176" s="200"/>
      <c r="IR176" s="200"/>
      <c r="IS176" s="200"/>
      <c r="IT176" s="200"/>
      <c r="IU176" s="200"/>
      <c r="IV176" s="200"/>
      <c r="IW176" s="200"/>
      <c r="IX176" s="200"/>
      <c r="IY176" s="200"/>
      <c r="IZ176" s="200"/>
      <c r="JA176" s="200"/>
      <c r="JB176" s="200"/>
      <c r="JC176" s="200"/>
      <c r="JD176" s="200"/>
      <c r="JE176" s="200"/>
      <c r="JF176" s="200"/>
      <c r="JG176" s="200"/>
      <c r="JH176" s="200"/>
      <c r="JI176" s="200"/>
      <c r="JJ176" s="200"/>
      <c r="JK176" s="200"/>
      <c r="JL176" s="200"/>
      <c r="JM176" s="200"/>
      <c r="JN176" s="200"/>
      <c r="JO176" s="200"/>
      <c r="JP176" s="200"/>
      <c r="JQ176" s="200"/>
      <c r="JR176" s="200"/>
      <c r="JS176" s="200"/>
      <c r="JT176" s="200"/>
      <c r="JU176" s="200"/>
      <c r="JV176" s="200"/>
      <c r="JW176" s="200"/>
      <c r="JX176" s="200"/>
      <c r="JY176" s="200"/>
      <c r="JZ176" s="200"/>
      <c r="KA176" s="200"/>
      <c r="KB176" s="200"/>
      <c r="KC176" s="200"/>
      <c r="KD176" s="200"/>
      <c r="KE176" s="200"/>
      <c r="KF176" s="200"/>
      <c r="KG176" s="200"/>
      <c r="KH176" s="200"/>
      <c r="KI176" s="200"/>
      <c r="KJ176" s="200"/>
      <c r="KK176" s="200"/>
      <c r="KL176" s="200"/>
      <c r="KM176" s="200"/>
      <c r="KN176" s="200"/>
      <c r="KO176" s="200"/>
      <c r="KP176" s="200"/>
      <c r="KQ176" s="200"/>
      <c r="KR176" s="200"/>
      <c r="KS176" s="200"/>
      <c r="KT176" s="200"/>
      <c r="KU176" s="200"/>
      <c r="KV176" s="200"/>
      <c r="KW176" s="200"/>
      <c r="KX176" s="200"/>
      <c r="KY176" s="200"/>
      <c r="KZ176" s="200"/>
      <c r="LA176" s="200"/>
      <c r="LB176" s="200"/>
      <c r="LC176" s="200"/>
      <c r="LD176" s="200"/>
      <c r="LE176" s="200"/>
      <c r="LF176" s="200"/>
      <c r="LG176" s="200"/>
      <c r="LH176" s="200"/>
      <c r="LI176" s="200"/>
      <c r="LJ176" s="200"/>
      <c r="LK176" s="200"/>
      <c r="LL176" s="200"/>
      <c r="LM176" s="200"/>
      <c r="LN176" s="200"/>
      <c r="LO176" s="200"/>
      <c r="LP176" s="200"/>
      <c r="LQ176" s="200"/>
      <c r="LR176" s="200"/>
      <c r="LS176" s="200"/>
      <c r="LT176" s="200"/>
      <c r="LU176" s="200"/>
      <c r="LV176" s="200"/>
      <c r="LW176" s="200"/>
      <c r="LX176" s="200"/>
      <c r="LY176" s="200"/>
      <c r="LZ176" s="200"/>
      <c r="MA176" s="200"/>
      <c r="MB176" s="200"/>
      <c r="MC176" s="200"/>
      <c r="MD176" s="200"/>
      <c r="ME176" s="200"/>
      <c r="MF176" s="200"/>
      <c r="MG176" s="200"/>
      <c r="MH176" s="200"/>
      <c r="MI176" s="200"/>
      <c r="MJ176" s="200"/>
      <c r="MK176" s="200"/>
      <c r="ML176" s="200"/>
      <c r="MM176" s="200"/>
      <c r="MN176" s="200"/>
      <c r="MO176" s="200"/>
      <c r="MP176" s="200"/>
      <c r="MQ176" s="200"/>
      <c r="MR176" s="200"/>
      <c r="MS176" s="200"/>
      <c r="MT176" s="200"/>
      <c r="MU176" s="200"/>
      <c r="MV176" s="200"/>
      <c r="MW176" s="200"/>
      <c r="MX176" s="200"/>
      <c r="MY176" s="200"/>
      <c r="MZ176" s="200"/>
      <c r="NA176" s="200"/>
      <c r="NB176" s="200"/>
      <c r="NC176" s="200"/>
      <c r="ND176" s="200"/>
      <c r="NE176" s="200"/>
      <c r="NF176" s="200"/>
      <c r="NG176" s="200"/>
      <c r="NH176" s="200"/>
      <c r="NI176" s="200"/>
      <c r="NJ176" s="200"/>
      <c r="NK176" s="200"/>
      <c r="NL176" s="200"/>
      <c r="NM176" s="200"/>
      <c r="NN176" s="200"/>
      <c r="NO176" s="200"/>
      <c r="NP176" s="200"/>
      <c r="NQ176" s="200"/>
      <c r="NR176" s="200"/>
      <c r="NS176" s="200"/>
      <c r="NT176" s="200"/>
      <c r="NU176" s="200"/>
      <c r="NV176" s="200"/>
      <c r="NW176" s="200"/>
      <c r="NX176" s="200"/>
      <c r="NY176" s="200"/>
      <c r="NZ176" s="200"/>
      <c r="OA176" s="200"/>
      <c r="OB176" s="200"/>
      <c r="OC176" s="200"/>
      <c r="OD176" s="200"/>
      <c r="OE176" s="200"/>
      <c r="OF176" s="200"/>
      <c r="OG176" s="200"/>
      <c r="OH176" s="200"/>
      <c r="OI176" s="200"/>
      <c r="OJ176" s="200"/>
      <c r="OK176" s="200"/>
      <c r="OL176" s="200"/>
      <c r="OM176" s="200"/>
      <c r="ON176" s="200"/>
      <c r="OO176" s="200"/>
      <c r="OP176" s="200"/>
      <c r="OQ176" s="200"/>
      <c r="OR176" s="200"/>
      <c r="OS176" s="200"/>
      <c r="OT176" s="200"/>
      <c r="OU176" s="200"/>
      <c r="OV176" s="200"/>
      <c r="OW176" s="200"/>
      <c r="OX176" s="200"/>
      <c r="OY176" s="200"/>
      <c r="OZ176" s="200"/>
      <c r="PA176" s="200"/>
      <c r="PB176" s="200"/>
      <c r="PC176" s="200"/>
      <c r="PD176" s="200"/>
      <c r="PE176" s="200"/>
      <c r="PF176" s="200"/>
      <c r="PG176" s="200"/>
      <c r="PH176" s="200"/>
      <c r="PI176" s="200"/>
      <c r="PJ176" s="200"/>
      <c r="PK176" s="200"/>
      <c r="PL176" s="200"/>
      <c r="PM176" s="200"/>
      <c r="PN176" s="200"/>
      <c r="PO176" s="200"/>
      <c r="PP176" s="200"/>
      <c r="PQ176" s="200"/>
      <c r="PR176" s="200"/>
      <c r="PS176" s="200"/>
      <c r="PT176" s="200"/>
      <c r="PU176" s="200"/>
      <c r="PV176" s="200"/>
      <c r="PW176" s="200"/>
      <c r="PX176" s="200"/>
      <c r="PY176" s="200"/>
      <c r="PZ176" s="200"/>
      <c r="QA176" s="200"/>
      <c r="QB176" s="200"/>
      <c r="QC176" s="200"/>
      <c r="QD176" s="200"/>
      <c r="QE176" s="200"/>
      <c r="QF176" s="200"/>
      <c r="QG176" s="200"/>
      <c r="QH176" s="200"/>
      <c r="QI176" s="200"/>
      <c r="QJ176" s="200"/>
      <c r="QK176" s="200"/>
      <c r="QL176" s="200"/>
      <c r="QM176" s="200"/>
      <c r="QN176" s="200"/>
      <c r="QO176" s="200"/>
      <c r="QP176" s="200"/>
      <c r="QQ176" s="200"/>
      <c r="QR176" s="200"/>
      <c r="QS176" s="200"/>
      <c r="QT176" s="200"/>
      <c r="QU176" s="200"/>
      <c r="QV176" s="200"/>
      <c r="QW176" s="200"/>
      <c r="QX176" s="200"/>
      <c r="QY176" s="200"/>
      <c r="QZ176" s="200"/>
      <c r="RA176" s="200"/>
      <c r="RB176" s="200"/>
      <c r="RC176" s="200"/>
      <c r="RD176" s="200"/>
      <c r="RE176" s="200"/>
      <c r="RF176" s="200"/>
      <c r="RG176" s="200"/>
      <c r="RH176" s="200"/>
      <c r="RI176" s="200"/>
      <c r="RJ176" s="200"/>
      <c r="RK176" s="200"/>
      <c r="RL176" s="200"/>
      <c r="RM176" s="200"/>
      <c r="RN176" s="200"/>
      <c r="RO176" s="200"/>
      <c r="RP176" s="200"/>
      <c r="RQ176" s="200"/>
      <c r="RR176" s="200"/>
      <c r="RS176" s="200"/>
      <c r="RT176" s="200"/>
      <c r="RU176" s="200"/>
      <c r="RV176" s="200"/>
      <c r="RW176" s="200"/>
      <c r="RX176" s="200"/>
      <c r="RY176" s="200"/>
      <c r="RZ176" s="200"/>
      <c r="SA176" s="200"/>
      <c r="SB176" s="200"/>
      <c r="SC176" s="200"/>
      <c r="SD176" s="200"/>
      <c r="SE176" s="200"/>
      <c r="SF176" s="200"/>
      <c r="SG176" s="200"/>
      <c r="SH176" s="200"/>
      <c r="SI176" s="200"/>
      <c r="SJ176" s="200"/>
      <c r="SK176" s="200"/>
      <c r="SL176" s="200"/>
      <c r="SM176" s="200"/>
      <c r="SN176" s="200"/>
      <c r="SO176" s="200"/>
      <c r="SP176" s="200"/>
      <c r="SQ176" s="200"/>
      <c r="SR176" s="200"/>
      <c r="SS176" s="200"/>
      <c r="ST176" s="200"/>
      <c r="SU176" s="200"/>
      <c r="SV176" s="200"/>
      <c r="SW176" s="200"/>
      <c r="SX176" s="200"/>
      <c r="SY176" s="200"/>
      <c r="SZ176" s="200"/>
      <c r="TA176" s="200"/>
      <c r="TB176" s="200"/>
      <c r="TC176" s="200"/>
      <c r="TD176" s="200"/>
      <c r="TE176" s="200"/>
      <c r="TF176" s="200"/>
      <c r="TG176" s="200"/>
      <c r="TH176" s="200"/>
      <c r="TI176" s="200"/>
      <c r="TJ176" s="200"/>
      <c r="TK176" s="200"/>
      <c r="TL176" s="200"/>
      <c r="TM176" s="200"/>
      <c r="TN176" s="200"/>
      <c r="TO176" s="200"/>
      <c r="TP176" s="200"/>
      <c r="TQ176" s="200"/>
      <c r="TR176" s="200"/>
      <c r="TS176" s="200"/>
      <c r="TT176" s="200"/>
      <c r="TU176" s="200"/>
      <c r="TV176" s="200"/>
      <c r="TW176" s="200"/>
      <c r="TX176" s="200"/>
      <c r="TY176" s="200"/>
      <c r="TZ176" s="200"/>
      <c r="UA176" s="200"/>
      <c r="UB176" s="200"/>
      <c r="UC176" s="200"/>
      <c r="UD176" s="200"/>
      <c r="UE176" s="200"/>
      <c r="UF176" s="200"/>
      <c r="UG176" s="200"/>
      <c r="UH176" s="200"/>
      <c r="UI176" s="200"/>
      <c r="UJ176" s="200"/>
      <c r="UK176" s="200"/>
      <c r="UL176" s="200"/>
      <c r="UM176" s="200"/>
      <c r="UN176" s="200"/>
      <c r="UO176" s="200"/>
      <c r="UP176" s="200"/>
      <c r="UQ176" s="200"/>
      <c r="UR176" s="200"/>
      <c r="US176" s="200"/>
      <c r="UT176" s="200"/>
      <c r="UU176" s="200"/>
      <c r="UV176" s="200"/>
      <c r="UW176" s="200"/>
      <c r="UX176" s="200"/>
      <c r="UY176" s="200"/>
      <c r="UZ176" s="200"/>
      <c r="VA176" s="200"/>
      <c r="VB176" s="200"/>
      <c r="VC176" s="200"/>
      <c r="VD176" s="200"/>
      <c r="VE176" s="200"/>
      <c r="VF176" s="200"/>
      <c r="VG176" s="200"/>
      <c r="VH176" s="200"/>
      <c r="VI176" s="200"/>
      <c r="VJ176" s="200"/>
      <c r="VK176" s="200"/>
      <c r="VL176" s="200"/>
      <c r="VM176" s="200"/>
      <c r="VN176" s="200"/>
      <c r="VO176" s="200"/>
      <c r="VP176" s="200"/>
      <c r="VQ176" s="200"/>
      <c r="VR176" s="200"/>
      <c r="VS176" s="200"/>
      <c r="VT176" s="200"/>
      <c r="VU176" s="200"/>
      <c r="VV176" s="200"/>
      <c r="VW176" s="200"/>
      <c r="VX176" s="200"/>
      <c r="VY176" s="200"/>
      <c r="VZ176" s="200"/>
      <c r="WA176" s="200"/>
      <c r="WB176" s="200"/>
      <c r="WC176" s="200"/>
      <c r="WD176" s="200"/>
      <c r="WE176" s="200"/>
      <c r="WF176" s="200"/>
      <c r="WG176" s="200"/>
      <c r="WH176" s="200"/>
      <c r="WI176" s="200"/>
      <c r="WJ176" s="200"/>
      <c r="WK176" s="200"/>
      <c r="WL176" s="200"/>
      <c r="WM176" s="200"/>
      <c r="WN176" s="200"/>
      <c r="WO176" s="200"/>
      <c r="WP176" s="200"/>
      <c r="WQ176" s="200"/>
      <c r="WR176" s="200"/>
      <c r="WS176" s="200"/>
      <c r="WT176" s="200"/>
      <c r="WU176" s="200"/>
      <c r="WV176" s="200"/>
      <c r="WW176" s="200"/>
      <c r="WX176" s="200"/>
      <c r="WY176" s="200"/>
      <c r="WZ176" s="200"/>
      <c r="XA176" s="200"/>
      <c r="XB176" s="200"/>
      <c r="XC176" s="200"/>
      <c r="XD176" s="200"/>
      <c r="XE176" s="200"/>
      <c r="XF176" s="200"/>
      <c r="XG176" s="200"/>
      <c r="XH176" s="200"/>
      <c r="XI176" s="200"/>
      <c r="XJ176" s="200"/>
      <c r="XK176" s="200"/>
      <c r="XL176" s="200"/>
      <c r="XM176" s="200"/>
      <c r="XN176" s="200"/>
      <c r="XO176" s="200"/>
      <c r="XP176" s="200"/>
      <c r="XQ176" s="200"/>
      <c r="XR176" s="200"/>
      <c r="XS176" s="200"/>
      <c r="XT176" s="200"/>
      <c r="XU176" s="200"/>
      <c r="XV176" s="200"/>
      <c r="XW176" s="200"/>
      <c r="XX176" s="200"/>
      <c r="XY176" s="200"/>
      <c r="XZ176" s="200"/>
      <c r="YA176" s="200"/>
      <c r="YB176" s="200"/>
      <c r="YC176" s="200"/>
      <c r="YD176" s="200"/>
      <c r="YE176" s="200"/>
      <c r="YF176" s="200"/>
      <c r="YG176" s="200"/>
      <c r="YH176" s="200"/>
      <c r="YI176" s="200"/>
      <c r="YJ176" s="200"/>
      <c r="YK176" s="200"/>
      <c r="YL176" s="200"/>
      <c r="YM176" s="200"/>
      <c r="YN176" s="200"/>
      <c r="YO176" s="200"/>
      <c r="YP176" s="200"/>
      <c r="YQ176" s="200"/>
      <c r="YR176" s="200"/>
      <c r="YS176" s="200"/>
      <c r="YT176" s="200"/>
      <c r="YU176" s="200"/>
      <c r="YV176" s="200"/>
      <c r="YW176" s="200"/>
      <c r="YX176" s="200"/>
      <c r="YY176" s="200"/>
      <c r="YZ176" s="200"/>
      <c r="ZA176" s="200"/>
      <c r="ZB176" s="200"/>
      <c r="ZC176" s="200"/>
      <c r="ZD176" s="200"/>
      <c r="ZE176" s="200"/>
      <c r="ZF176" s="200"/>
      <c r="ZG176" s="200"/>
      <c r="ZH176" s="200"/>
      <c r="ZI176" s="200"/>
      <c r="ZJ176" s="200"/>
      <c r="ZK176" s="200"/>
      <c r="ZL176" s="200"/>
      <c r="ZM176" s="200"/>
      <c r="ZN176" s="200"/>
      <c r="ZO176" s="200"/>
      <c r="ZP176" s="200"/>
      <c r="ZQ176" s="200"/>
      <c r="ZR176" s="200"/>
      <c r="ZS176" s="200"/>
      <c r="ZT176" s="200"/>
      <c r="ZU176" s="200"/>
      <c r="ZV176" s="200"/>
      <c r="ZW176" s="200"/>
      <c r="ZX176" s="200"/>
      <c r="ZY176" s="200"/>
      <c r="ZZ176" s="200"/>
      <c r="AAA176" s="200"/>
      <c r="AAB176" s="200"/>
      <c r="AAC176" s="200"/>
      <c r="AAD176" s="200"/>
      <c r="AAE176" s="200"/>
      <c r="AAF176" s="200"/>
      <c r="AAG176" s="200"/>
      <c r="AAH176" s="200"/>
      <c r="AAI176" s="200"/>
      <c r="AAJ176" s="200"/>
      <c r="AAK176" s="200"/>
      <c r="AAL176" s="200"/>
      <c r="AAM176" s="200"/>
      <c r="AAN176" s="200"/>
      <c r="AAO176" s="200"/>
      <c r="AAP176" s="200"/>
      <c r="AAQ176" s="200"/>
      <c r="AAR176" s="200"/>
      <c r="AAS176" s="200"/>
      <c r="AAT176" s="200"/>
      <c r="AAU176" s="200"/>
      <c r="AAV176" s="200"/>
      <c r="AAW176" s="200"/>
      <c r="AAX176" s="200"/>
      <c r="AAY176" s="200"/>
      <c r="AAZ176" s="200"/>
      <c r="ABA176" s="200"/>
      <c r="ABB176" s="200"/>
      <c r="ABC176" s="200"/>
      <c r="ABD176" s="200"/>
      <c r="ABE176" s="200"/>
      <c r="ABF176" s="200"/>
      <c r="ABG176" s="200"/>
      <c r="ABH176" s="200"/>
      <c r="ABI176" s="200"/>
      <c r="ABJ176" s="200"/>
      <c r="ABK176" s="200"/>
      <c r="ABL176" s="200"/>
      <c r="ABM176" s="200"/>
      <c r="ABN176" s="200"/>
      <c r="ABO176" s="200"/>
      <c r="ABP176" s="200"/>
      <c r="ABQ176" s="200"/>
      <c r="ABR176" s="200"/>
      <c r="ABS176" s="200"/>
      <c r="ABT176" s="200"/>
      <c r="ABU176" s="200"/>
      <c r="ABV176" s="200"/>
      <c r="ABW176" s="200"/>
      <c r="ABX176" s="200"/>
      <c r="ABY176" s="200"/>
      <c r="ABZ176" s="200"/>
      <c r="ACA176" s="200"/>
      <c r="ACB176" s="200"/>
      <c r="ACC176" s="200"/>
      <c r="ACD176" s="200"/>
      <c r="ACE176" s="200"/>
      <c r="ACF176" s="200"/>
      <c r="ACG176" s="200"/>
      <c r="ACH176" s="200"/>
      <c r="ACI176" s="200"/>
      <c r="ACJ176" s="200"/>
      <c r="ACK176" s="200"/>
      <c r="ACL176" s="200"/>
      <c r="ACM176" s="200"/>
      <c r="ACN176" s="200"/>
      <c r="ACO176" s="200"/>
      <c r="ACP176" s="200"/>
      <c r="ACQ176" s="200"/>
      <c r="ACR176" s="200"/>
      <c r="ACS176" s="200"/>
      <c r="ACT176" s="200"/>
      <c r="ACU176" s="200"/>
      <c r="ACV176" s="200"/>
      <c r="ACW176" s="200"/>
      <c r="ACX176" s="200"/>
      <c r="ACY176" s="200"/>
      <c r="ACZ176" s="200"/>
      <c r="ADA176" s="200"/>
      <c r="ADB176" s="200"/>
      <c r="ADC176" s="200"/>
      <c r="ADD176" s="200"/>
      <c r="ADE176" s="200"/>
      <c r="ADF176" s="200"/>
      <c r="ADG176" s="200"/>
      <c r="ADH176" s="200"/>
      <c r="ADI176" s="200"/>
      <c r="ADJ176" s="200"/>
      <c r="ADK176" s="200"/>
      <c r="ADL176" s="200"/>
      <c r="ADM176" s="200"/>
      <c r="ADN176" s="200"/>
      <c r="ADO176" s="200"/>
      <c r="ADP176" s="200"/>
      <c r="ADQ176" s="200"/>
      <c r="ADR176" s="200"/>
      <c r="ADS176" s="200"/>
      <c r="ADT176" s="200"/>
      <c r="ADU176" s="200"/>
      <c r="ADV176" s="200"/>
      <c r="ADW176" s="200"/>
      <c r="ADX176" s="200"/>
      <c r="ADY176" s="200"/>
      <c r="ADZ176" s="200"/>
      <c r="AEA176" s="200"/>
      <c r="AEB176" s="200"/>
      <c r="AEC176" s="200"/>
      <c r="AED176" s="200"/>
      <c r="AEE176" s="200"/>
      <c r="AEF176" s="200"/>
      <c r="AEG176" s="200"/>
      <c r="AEH176" s="200"/>
      <c r="AEI176" s="200"/>
      <c r="AEJ176" s="200"/>
      <c r="AEK176" s="200"/>
      <c r="AEL176" s="200"/>
      <c r="AEM176" s="200"/>
      <c r="AEN176" s="200"/>
      <c r="AEO176" s="200"/>
      <c r="AEP176" s="200"/>
      <c r="AEQ176" s="200"/>
      <c r="AER176" s="200"/>
      <c r="AES176" s="200"/>
      <c r="AET176" s="200"/>
      <c r="AEU176" s="200"/>
      <c r="AEV176" s="200"/>
      <c r="AEW176" s="200"/>
      <c r="AEX176" s="200"/>
      <c r="AEY176" s="200"/>
      <c r="AEZ176" s="200"/>
      <c r="AFA176" s="200"/>
      <c r="AFB176" s="200"/>
      <c r="AFC176" s="200"/>
      <c r="AFD176" s="200"/>
      <c r="AFE176" s="200"/>
      <c r="AFF176" s="200"/>
      <c r="AFG176" s="200"/>
      <c r="AFH176" s="200"/>
      <c r="AFI176" s="200"/>
      <c r="AFJ176" s="200"/>
      <c r="AFK176" s="200"/>
      <c r="AFL176" s="200"/>
      <c r="AFM176" s="200"/>
      <c r="AFN176" s="200"/>
      <c r="AFO176" s="200"/>
      <c r="AFP176" s="200"/>
      <c r="AFQ176" s="200"/>
      <c r="AFR176" s="200"/>
      <c r="AFS176" s="200"/>
      <c r="AFT176" s="200"/>
      <c r="AFU176" s="200"/>
      <c r="AFV176" s="200"/>
      <c r="AFW176" s="200"/>
      <c r="AFX176" s="200"/>
      <c r="AFY176" s="200"/>
      <c r="AFZ176" s="200"/>
      <c r="AGA176" s="200"/>
      <c r="AGB176" s="200"/>
      <c r="AGC176" s="200"/>
      <c r="AGD176" s="200"/>
      <c r="AGE176" s="200"/>
      <c r="AGF176" s="200"/>
      <c r="AGG176" s="200"/>
      <c r="AGH176" s="200"/>
      <c r="AGI176" s="200"/>
      <c r="AGJ176" s="200"/>
      <c r="AGK176" s="200"/>
      <c r="AGL176" s="200"/>
      <c r="AGM176" s="200"/>
      <c r="AGN176" s="200"/>
      <c r="AGO176" s="200"/>
      <c r="AGP176" s="200"/>
      <c r="AGQ176" s="200"/>
      <c r="AGR176" s="200"/>
      <c r="AGS176" s="200"/>
      <c r="AGT176" s="200"/>
      <c r="AGU176" s="200"/>
      <c r="AGV176" s="200"/>
      <c r="AGW176" s="200"/>
      <c r="AGX176" s="200"/>
      <c r="AGY176" s="200"/>
      <c r="AGZ176" s="200"/>
      <c r="AHA176" s="200"/>
      <c r="AHB176" s="200"/>
      <c r="AHC176" s="200"/>
      <c r="AHD176" s="200"/>
      <c r="AHE176" s="200"/>
      <c r="AHF176" s="200"/>
      <c r="AHG176" s="200"/>
      <c r="AHH176" s="200"/>
      <c r="AHI176" s="200"/>
      <c r="AHJ176" s="200"/>
      <c r="AHK176" s="200"/>
      <c r="AHL176" s="200"/>
      <c r="AHM176" s="200"/>
      <c r="AHN176" s="200"/>
      <c r="AHO176" s="200"/>
      <c r="AHP176" s="200"/>
      <c r="AHQ176" s="200"/>
      <c r="AHR176" s="200"/>
      <c r="AHS176" s="200"/>
      <c r="AHT176" s="200"/>
      <c r="AHU176" s="200"/>
      <c r="AHV176" s="200"/>
      <c r="AHW176" s="200"/>
      <c r="AHX176" s="200"/>
      <c r="AHY176" s="200"/>
      <c r="AHZ176" s="200"/>
      <c r="AIA176" s="200"/>
      <c r="AIB176" s="200"/>
      <c r="AIC176" s="200"/>
      <c r="AID176" s="200"/>
      <c r="AIE176" s="200"/>
      <c r="AIF176" s="200"/>
      <c r="AIG176" s="200"/>
      <c r="AIH176" s="200"/>
      <c r="AII176" s="200"/>
      <c r="AIJ176" s="200"/>
      <c r="AIK176" s="200"/>
      <c r="AIL176" s="200"/>
      <c r="AIM176" s="200"/>
      <c r="AIN176" s="200"/>
      <c r="AIO176" s="200"/>
      <c r="AIP176" s="200"/>
      <c r="AIQ176" s="200"/>
      <c r="AIR176" s="200"/>
      <c r="AIS176" s="200"/>
      <c r="AIT176" s="200"/>
      <c r="AIU176" s="200"/>
      <c r="AIV176" s="200"/>
      <c r="AIW176" s="200"/>
      <c r="AIX176" s="200"/>
      <c r="AIY176" s="200"/>
      <c r="AIZ176" s="200"/>
      <c r="AJA176" s="200"/>
      <c r="AJB176" s="200"/>
      <c r="AJC176" s="200"/>
      <c r="AJD176" s="200"/>
      <c r="AJE176" s="200"/>
      <c r="AJF176" s="200"/>
      <c r="AJG176" s="200"/>
      <c r="AJH176" s="200"/>
      <c r="AJI176" s="200"/>
      <c r="AJJ176" s="200"/>
      <c r="AJK176" s="200"/>
      <c r="AJL176" s="200"/>
      <c r="AJM176" s="200"/>
      <c r="AJN176" s="200"/>
      <c r="AJO176" s="200"/>
      <c r="AJP176" s="200"/>
      <c r="AJQ176" s="200"/>
      <c r="AJR176" s="200"/>
      <c r="AJS176" s="200"/>
      <c r="AJT176" s="200"/>
      <c r="AJU176" s="200"/>
      <c r="AJV176" s="200"/>
      <c r="AJW176" s="200"/>
      <c r="AJX176" s="200"/>
      <c r="AJY176" s="200"/>
      <c r="AJZ176" s="200"/>
      <c r="AKA176" s="200"/>
      <c r="AKB176" s="200"/>
    </row>
    <row r="177" spans="1:964" s="155" customFormat="1" ht="13.5">
      <c r="A177" s="414"/>
      <c r="B177" s="67" t="s">
        <v>14</v>
      </c>
      <c r="C177" s="243">
        <v>2331565</v>
      </c>
      <c r="D177" s="320">
        <f t="shared" si="62"/>
        <v>0.1635519708718387</v>
      </c>
      <c r="E177" s="142"/>
      <c r="F177" s="316">
        <v>29890</v>
      </c>
      <c r="G177" s="320">
        <f t="shared" si="63"/>
        <v>-0.12219905435963696</v>
      </c>
      <c r="H177" s="133">
        <v>29253</v>
      </c>
      <c r="I177" s="320">
        <f t="shared" si="46"/>
        <v>-6.1049590755897887E-2</v>
      </c>
      <c r="J177" s="464"/>
      <c r="K177" s="395"/>
      <c r="L177" s="133">
        <v>17942</v>
      </c>
      <c r="M177" s="320">
        <f t="shared" si="57"/>
        <v>4.819769819477715E-2</v>
      </c>
      <c r="N177" s="133"/>
      <c r="O177" s="320"/>
      <c r="P177" s="133">
        <v>7210</v>
      </c>
      <c r="Q177" s="320">
        <f t="shared" si="58"/>
        <v>-7.4339207048458311E-3</v>
      </c>
      <c r="R177" s="133"/>
      <c r="S177" s="320"/>
      <c r="T177" s="392"/>
      <c r="U177" s="434"/>
      <c r="V177" s="134">
        <v>440</v>
      </c>
      <c r="W177" s="320">
        <f t="shared" si="59"/>
        <v>-0.38288920056100983</v>
      </c>
      <c r="X177" s="134">
        <v>378</v>
      </c>
      <c r="Y177" s="320">
        <f t="shared" si="60"/>
        <v>-0.32499999999999996</v>
      </c>
      <c r="Z177" s="133"/>
      <c r="AA177" s="320"/>
      <c r="AB177" s="133"/>
      <c r="AC177" s="320"/>
      <c r="AD177" s="133"/>
      <c r="AE177" s="320"/>
      <c r="AF177" s="133"/>
      <c r="AG177" s="320"/>
      <c r="AH177" s="208"/>
      <c r="AI177" s="208"/>
      <c r="AJ177" s="208"/>
      <c r="AK177" s="208"/>
      <c r="AL177" s="208"/>
      <c r="AM177" s="203"/>
      <c r="AN177" s="204"/>
      <c r="AO177" s="203"/>
      <c r="AP177" s="200"/>
      <c r="AQ177" s="200"/>
      <c r="AR177" s="200"/>
      <c r="AS177" s="200"/>
      <c r="AT177" s="200"/>
      <c r="AU177" s="200"/>
      <c r="AV177" s="200"/>
      <c r="AW177" s="200"/>
      <c r="AX177" s="200"/>
      <c r="AY177" s="200"/>
      <c r="AZ177" s="200"/>
      <c r="BA177" s="200"/>
      <c r="BB177" s="200"/>
      <c r="BC177" s="200"/>
      <c r="BD177" s="200"/>
      <c r="BE177" s="200"/>
      <c r="BF177" s="200"/>
      <c r="BG177" s="200"/>
      <c r="BH177" s="200"/>
      <c r="BI177" s="200"/>
      <c r="BJ177" s="200"/>
      <c r="BK177" s="200"/>
      <c r="BL177" s="200"/>
      <c r="BM177" s="200"/>
      <c r="BN177" s="200"/>
      <c r="BO177" s="201"/>
      <c r="BP177" s="200"/>
      <c r="BQ177" s="200"/>
      <c r="BR177" s="200"/>
      <c r="BS177" s="200"/>
      <c r="BT177" s="200"/>
      <c r="BU177" s="200"/>
      <c r="BV177" s="200"/>
      <c r="BW177" s="200"/>
      <c r="BX177" s="200"/>
      <c r="BY177" s="200"/>
      <c r="BZ177" s="200"/>
      <c r="CA177" s="200"/>
      <c r="CB177" s="200"/>
      <c r="CC177" s="200"/>
      <c r="CD177" s="200"/>
      <c r="CE177" s="200"/>
      <c r="CF177" s="200"/>
      <c r="CG177" s="200"/>
      <c r="CH177" s="200"/>
      <c r="CI177" s="200"/>
      <c r="CJ177" s="200"/>
      <c r="CK177" s="200"/>
      <c r="CL177" s="200"/>
      <c r="CM177" s="200"/>
      <c r="CN177" s="200"/>
      <c r="CO177" s="200"/>
      <c r="CP177" s="200"/>
      <c r="CQ177" s="200"/>
      <c r="CR177" s="200"/>
      <c r="CS177" s="200"/>
      <c r="CT177" s="200"/>
      <c r="CU177" s="200"/>
      <c r="CV177" s="200"/>
      <c r="CW177" s="200"/>
      <c r="CX177" s="200"/>
      <c r="CY177" s="200"/>
      <c r="CZ177" s="200"/>
      <c r="DA177" s="200"/>
      <c r="DB177" s="200"/>
      <c r="DC177" s="200"/>
      <c r="DD177" s="200"/>
      <c r="DE177" s="200"/>
      <c r="DF177" s="200"/>
      <c r="DG177" s="200"/>
      <c r="DH177" s="200"/>
      <c r="DI177" s="200"/>
      <c r="DJ177" s="200"/>
      <c r="DK177" s="200"/>
      <c r="DL177" s="200"/>
      <c r="DM177" s="200"/>
      <c r="DN177" s="200"/>
      <c r="DO177" s="200"/>
      <c r="DP177" s="200"/>
      <c r="DQ177" s="200"/>
      <c r="DR177" s="200"/>
      <c r="DS177" s="200"/>
      <c r="DT177" s="200"/>
      <c r="DU177" s="200"/>
      <c r="DV177" s="200"/>
      <c r="DW177" s="200"/>
      <c r="DX177" s="200"/>
      <c r="DY177" s="200"/>
      <c r="DZ177" s="200"/>
      <c r="EA177" s="200"/>
      <c r="EB177" s="200"/>
      <c r="EC177" s="200"/>
      <c r="ED177" s="200"/>
      <c r="EE177" s="200"/>
      <c r="EF177" s="200"/>
      <c r="EG177" s="200"/>
      <c r="EH177" s="200"/>
      <c r="EI177" s="200"/>
      <c r="EJ177" s="200"/>
      <c r="EK177" s="200"/>
      <c r="EL177" s="200"/>
      <c r="EM177" s="200"/>
      <c r="EN177" s="200"/>
      <c r="EO177" s="200"/>
      <c r="EP177" s="200"/>
      <c r="EQ177" s="200"/>
      <c r="ER177" s="200"/>
      <c r="ES177" s="200"/>
      <c r="ET177" s="200"/>
      <c r="EU177" s="200"/>
      <c r="EV177" s="200"/>
      <c r="EW177" s="200"/>
      <c r="EX177" s="200"/>
      <c r="EY177" s="200"/>
      <c r="EZ177" s="200"/>
      <c r="FA177" s="200"/>
      <c r="FB177" s="200"/>
      <c r="FC177" s="200"/>
      <c r="FD177" s="200"/>
      <c r="FE177" s="200"/>
      <c r="FF177" s="200"/>
      <c r="FG177" s="200"/>
      <c r="FH177" s="200"/>
      <c r="FI177" s="200"/>
      <c r="FJ177" s="200"/>
      <c r="FK177" s="200"/>
      <c r="FL177" s="200"/>
      <c r="FM177" s="200"/>
      <c r="FN177" s="200"/>
      <c r="FO177" s="200"/>
      <c r="FP177" s="200"/>
      <c r="FQ177" s="200"/>
      <c r="FR177" s="200"/>
      <c r="FS177" s="200"/>
      <c r="FT177" s="200"/>
      <c r="FU177" s="200"/>
      <c r="FV177" s="200"/>
      <c r="FW177" s="200"/>
      <c r="FX177" s="200"/>
      <c r="FY177" s="200"/>
      <c r="FZ177" s="200"/>
      <c r="GA177" s="200"/>
      <c r="GB177" s="200"/>
      <c r="GC177" s="200"/>
      <c r="GD177" s="200"/>
      <c r="GE177" s="200"/>
      <c r="GF177" s="200"/>
      <c r="GG177" s="200"/>
      <c r="GH177" s="200"/>
      <c r="GI177" s="200"/>
      <c r="GJ177" s="200"/>
      <c r="GK177" s="200"/>
      <c r="GL177" s="200"/>
      <c r="GM177" s="200"/>
      <c r="GN177" s="200"/>
      <c r="GO177" s="200"/>
      <c r="GP177" s="200"/>
      <c r="GQ177" s="200"/>
      <c r="GR177" s="200"/>
      <c r="GS177" s="200"/>
      <c r="GT177" s="200"/>
      <c r="GU177" s="200"/>
      <c r="GV177" s="200"/>
      <c r="GW177" s="200"/>
      <c r="GX177" s="200"/>
      <c r="GY177" s="200"/>
      <c r="GZ177" s="200"/>
      <c r="HA177" s="200"/>
      <c r="HB177" s="200"/>
      <c r="HC177" s="200"/>
      <c r="HD177" s="200"/>
      <c r="HE177" s="200"/>
      <c r="HF177" s="200"/>
      <c r="HG177" s="200"/>
      <c r="HH177" s="200"/>
      <c r="HI177" s="200"/>
      <c r="HJ177" s="200"/>
      <c r="HK177" s="200"/>
      <c r="HL177" s="200"/>
      <c r="HM177" s="200"/>
      <c r="HN177" s="200"/>
      <c r="HO177" s="200"/>
      <c r="HP177" s="200"/>
      <c r="HQ177" s="200"/>
      <c r="HR177" s="200"/>
      <c r="HS177" s="200"/>
      <c r="HT177" s="200"/>
      <c r="HU177" s="200"/>
      <c r="HV177" s="200"/>
      <c r="HW177" s="200"/>
      <c r="HX177" s="200"/>
      <c r="HY177" s="200"/>
      <c r="HZ177" s="200"/>
      <c r="IA177" s="200"/>
      <c r="IB177" s="200"/>
      <c r="IC177" s="200"/>
      <c r="ID177" s="200"/>
      <c r="IE177" s="200"/>
      <c r="IF177" s="200"/>
      <c r="IG177" s="200"/>
      <c r="IH177" s="200"/>
      <c r="II177" s="200"/>
      <c r="IJ177" s="200"/>
      <c r="IK177" s="200"/>
      <c r="IL177" s="200"/>
      <c r="IM177" s="200"/>
      <c r="IN177" s="200"/>
      <c r="IO177" s="200"/>
      <c r="IP177" s="200"/>
      <c r="IQ177" s="200"/>
      <c r="IR177" s="200"/>
      <c r="IS177" s="200"/>
      <c r="IT177" s="200"/>
      <c r="IU177" s="200"/>
      <c r="IV177" s="200"/>
      <c r="IW177" s="200"/>
      <c r="IX177" s="200"/>
      <c r="IY177" s="200"/>
      <c r="IZ177" s="200"/>
      <c r="JA177" s="200"/>
      <c r="JB177" s="200"/>
      <c r="JC177" s="200"/>
      <c r="JD177" s="200"/>
      <c r="JE177" s="200"/>
      <c r="JF177" s="200"/>
      <c r="JG177" s="200"/>
      <c r="JH177" s="200"/>
      <c r="JI177" s="200"/>
      <c r="JJ177" s="200"/>
      <c r="JK177" s="200"/>
      <c r="JL177" s="200"/>
      <c r="JM177" s="200"/>
      <c r="JN177" s="200"/>
      <c r="JO177" s="200"/>
      <c r="JP177" s="200"/>
      <c r="JQ177" s="200"/>
      <c r="JR177" s="200"/>
      <c r="JS177" s="200"/>
      <c r="JT177" s="200"/>
      <c r="JU177" s="200"/>
      <c r="JV177" s="200"/>
      <c r="JW177" s="200"/>
      <c r="JX177" s="200"/>
      <c r="JY177" s="200"/>
      <c r="JZ177" s="200"/>
      <c r="KA177" s="200"/>
      <c r="KB177" s="200"/>
      <c r="KC177" s="200"/>
      <c r="KD177" s="200"/>
      <c r="KE177" s="200"/>
      <c r="KF177" s="200"/>
      <c r="KG177" s="200"/>
      <c r="KH177" s="200"/>
      <c r="KI177" s="200"/>
      <c r="KJ177" s="200"/>
      <c r="KK177" s="200"/>
      <c r="KL177" s="200"/>
      <c r="KM177" s="200"/>
      <c r="KN177" s="200"/>
      <c r="KO177" s="200"/>
      <c r="KP177" s="200"/>
      <c r="KQ177" s="200"/>
      <c r="KR177" s="200"/>
      <c r="KS177" s="200"/>
      <c r="KT177" s="200"/>
      <c r="KU177" s="200"/>
      <c r="KV177" s="200"/>
      <c r="KW177" s="200"/>
      <c r="KX177" s="200"/>
      <c r="KY177" s="200"/>
      <c r="KZ177" s="200"/>
      <c r="LA177" s="200"/>
      <c r="LB177" s="200"/>
      <c r="LC177" s="200"/>
      <c r="LD177" s="200"/>
      <c r="LE177" s="200"/>
      <c r="LF177" s="200"/>
      <c r="LG177" s="200"/>
      <c r="LH177" s="200"/>
      <c r="LI177" s="200"/>
      <c r="LJ177" s="200"/>
      <c r="LK177" s="200"/>
      <c r="LL177" s="200"/>
      <c r="LM177" s="200"/>
      <c r="LN177" s="200"/>
      <c r="LO177" s="200"/>
      <c r="LP177" s="200"/>
      <c r="LQ177" s="200"/>
      <c r="LR177" s="200"/>
      <c r="LS177" s="200"/>
      <c r="LT177" s="200"/>
      <c r="LU177" s="200"/>
      <c r="LV177" s="200"/>
      <c r="LW177" s="200"/>
      <c r="LX177" s="200"/>
      <c r="LY177" s="200"/>
      <c r="LZ177" s="200"/>
      <c r="MA177" s="200"/>
      <c r="MB177" s="200"/>
      <c r="MC177" s="200"/>
      <c r="MD177" s="200"/>
      <c r="ME177" s="200"/>
      <c r="MF177" s="200"/>
      <c r="MG177" s="200"/>
      <c r="MH177" s="200"/>
      <c r="MI177" s="200"/>
      <c r="MJ177" s="200"/>
      <c r="MK177" s="200"/>
      <c r="ML177" s="200"/>
      <c r="MM177" s="200"/>
      <c r="MN177" s="200"/>
      <c r="MO177" s="200"/>
      <c r="MP177" s="200"/>
      <c r="MQ177" s="200"/>
      <c r="MR177" s="200"/>
      <c r="MS177" s="200"/>
      <c r="MT177" s="200"/>
      <c r="MU177" s="200"/>
      <c r="MV177" s="200"/>
      <c r="MW177" s="200"/>
      <c r="MX177" s="200"/>
      <c r="MY177" s="200"/>
      <c r="MZ177" s="200"/>
      <c r="NA177" s="200"/>
      <c r="NB177" s="200"/>
      <c r="NC177" s="200"/>
      <c r="ND177" s="200"/>
      <c r="NE177" s="200"/>
      <c r="NF177" s="200"/>
      <c r="NG177" s="200"/>
      <c r="NH177" s="200"/>
      <c r="NI177" s="200"/>
      <c r="NJ177" s="200"/>
      <c r="NK177" s="200"/>
      <c r="NL177" s="200"/>
      <c r="NM177" s="200"/>
      <c r="NN177" s="200"/>
      <c r="NO177" s="200"/>
      <c r="NP177" s="200"/>
      <c r="NQ177" s="200"/>
      <c r="NR177" s="200"/>
      <c r="NS177" s="200"/>
      <c r="NT177" s="200"/>
      <c r="NU177" s="200"/>
      <c r="NV177" s="200"/>
      <c r="NW177" s="200"/>
      <c r="NX177" s="200"/>
      <c r="NY177" s="200"/>
      <c r="NZ177" s="200"/>
      <c r="OA177" s="200"/>
      <c r="OB177" s="200"/>
      <c r="OC177" s="200"/>
      <c r="OD177" s="200"/>
      <c r="OE177" s="200"/>
      <c r="OF177" s="200"/>
      <c r="OG177" s="200"/>
      <c r="OH177" s="200"/>
      <c r="OI177" s="200"/>
      <c r="OJ177" s="200"/>
      <c r="OK177" s="200"/>
      <c r="OL177" s="200"/>
      <c r="OM177" s="200"/>
      <c r="ON177" s="200"/>
      <c r="OO177" s="200"/>
      <c r="OP177" s="200"/>
      <c r="OQ177" s="200"/>
      <c r="OR177" s="200"/>
      <c r="OS177" s="200"/>
      <c r="OT177" s="200"/>
      <c r="OU177" s="200"/>
      <c r="OV177" s="200"/>
      <c r="OW177" s="200"/>
      <c r="OX177" s="200"/>
      <c r="OY177" s="200"/>
      <c r="OZ177" s="200"/>
      <c r="PA177" s="200"/>
      <c r="PB177" s="200"/>
      <c r="PC177" s="200"/>
      <c r="PD177" s="200"/>
      <c r="PE177" s="200"/>
      <c r="PF177" s="200"/>
      <c r="PG177" s="200"/>
      <c r="PH177" s="200"/>
      <c r="PI177" s="200"/>
      <c r="PJ177" s="200"/>
      <c r="PK177" s="200"/>
      <c r="PL177" s="200"/>
      <c r="PM177" s="200"/>
      <c r="PN177" s="200"/>
      <c r="PO177" s="200"/>
      <c r="PP177" s="200"/>
      <c r="PQ177" s="200"/>
      <c r="PR177" s="200"/>
      <c r="PS177" s="200"/>
      <c r="PT177" s="200"/>
      <c r="PU177" s="200"/>
      <c r="PV177" s="200"/>
      <c r="PW177" s="200"/>
      <c r="PX177" s="200"/>
      <c r="PY177" s="200"/>
      <c r="PZ177" s="200"/>
      <c r="QA177" s="200"/>
      <c r="QB177" s="200"/>
      <c r="QC177" s="200"/>
      <c r="QD177" s="200"/>
      <c r="QE177" s="200"/>
      <c r="QF177" s="200"/>
      <c r="QG177" s="200"/>
      <c r="QH177" s="200"/>
      <c r="QI177" s="200"/>
      <c r="QJ177" s="200"/>
      <c r="QK177" s="200"/>
      <c r="QL177" s="200"/>
      <c r="QM177" s="200"/>
      <c r="QN177" s="200"/>
      <c r="QO177" s="200"/>
      <c r="QP177" s="200"/>
      <c r="QQ177" s="200"/>
      <c r="QR177" s="200"/>
      <c r="QS177" s="200"/>
      <c r="QT177" s="200"/>
      <c r="QU177" s="200"/>
      <c r="QV177" s="200"/>
      <c r="QW177" s="200"/>
      <c r="QX177" s="200"/>
      <c r="QY177" s="200"/>
      <c r="QZ177" s="200"/>
      <c r="RA177" s="200"/>
      <c r="RB177" s="200"/>
      <c r="RC177" s="200"/>
      <c r="RD177" s="200"/>
      <c r="RE177" s="200"/>
      <c r="RF177" s="200"/>
      <c r="RG177" s="200"/>
      <c r="RH177" s="200"/>
      <c r="RI177" s="200"/>
      <c r="RJ177" s="200"/>
      <c r="RK177" s="200"/>
      <c r="RL177" s="200"/>
      <c r="RM177" s="200"/>
      <c r="RN177" s="200"/>
      <c r="RO177" s="200"/>
      <c r="RP177" s="200"/>
      <c r="RQ177" s="200"/>
      <c r="RR177" s="200"/>
      <c r="RS177" s="200"/>
      <c r="RT177" s="200"/>
      <c r="RU177" s="200"/>
      <c r="RV177" s="200"/>
      <c r="RW177" s="200"/>
      <c r="RX177" s="200"/>
      <c r="RY177" s="200"/>
      <c r="RZ177" s="200"/>
      <c r="SA177" s="200"/>
      <c r="SB177" s="200"/>
      <c r="SC177" s="200"/>
      <c r="SD177" s="200"/>
      <c r="SE177" s="200"/>
      <c r="SF177" s="200"/>
      <c r="SG177" s="200"/>
      <c r="SH177" s="200"/>
      <c r="SI177" s="200"/>
      <c r="SJ177" s="200"/>
      <c r="SK177" s="200"/>
      <c r="SL177" s="200"/>
      <c r="SM177" s="200"/>
      <c r="SN177" s="200"/>
      <c r="SO177" s="200"/>
      <c r="SP177" s="200"/>
      <c r="SQ177" s="200"/>
      <c r="SR177" s="200"/>
      <c r="SS177" s="200"/>
      <c r="ST177" s="200"/>
      <c r="SU177" s="200"/>
      <c r="SV177" s="200"/>
      <c r="SW177" s="200"/>
      <c r="SX177" s="200"/>
      <c r="SY177" s="200"/>
      <c r="SZ177" s="200"/>
      <c r="TA177" s="200"/>
      <c r="TB177" s="200"/>
      <c r="TC177" s="200"/>
      <c r="TD177" s="200"/>
      <c r="TE177" s="200"/>
      <c r="TF177" s="200"/>
      <c r="TG177" s="200"/>
      <c r="TH177" s="200"/>
      <c r="TI177" s="200"/>
      <c r="TJ177" s="200"/>
      <c r="TK177" s="200"/>
      <c r="TL177" s="200"/>
      <c r="TM177" s="200"/>
      <c r="TN177" s="200"/>
      <c r="TO177" s="200"/>
      <c r="TP177" s="200"/>
      <c r="TQ177" s="200"/>
      <c r="TR177" s="200"/>
      <c r="TS177" s="200"/>
      <c r="TT177" s="200"/>
      <c r="TU177" s="200"/>
      <c r="TV177" s="200"/>
      <c r="TW177" s="200"/>
      <c r="TX177" s="200"/>
      <c r="TY177" s="200"/>
      <c r="TZ177" s="200"/>
      <c r="UA177" s="200"/>
      <c r="UB177" s="200"/>
      <c r="UC177" s="200"/>
      <c r="UD177" s="200"/>
      <c r="UE177" s="200"/>
      <c r="UF177" s="200"/>
      <c r="UG177" s="200"/>
      <c r="UH177" s="200"/>
      <c r="UI177" s="200"/>
      <c r="UJ177" s="200"/>
      <c r="UK177" s="200"/>
      <c r="UL177" s="200"/>
      <c r="UM177" s="200"/>
      <c r="UN177" s="200"/>
      <c r="UO177" s="200"/>
      <c r="UP177" s="200"/>
      <c r="UQ177" s="200"/>
      <c r="UR177" s="200"/>
      <c r="US177" s="200"/>
      <c r="UT177" s="200"/>
      <c r="UU177" s="200"/>
      <c r="UV177" s="200"/>
      <c r="UW177" s="200"/>
      <c r="UX177" s="200"/>
      <c r="UY177" s="200"/>
      <c r="UZ177" s="200"/>
      <c r="VA177" s="200"/>
      <c r="VB177" s="200"/>
      <c r="VC177" s="200"/>
      <c r="VD177" s="200"/>
      <c r="VE177" s="200"/>
      <c r="VF177" s="200"/>
      <c r="VG177" s="200"/>
      <c r="VH177" s="200"/>
      <c r="VI177" s="200"/>
      <c r="VJ177" s="200"/>
      <c r="VK177" s="200"/>
      <c r="VL177" s="200"/>
      <c r="VM177" s="200"/>
      <c r="VN177" s="200"/>
      <c r="VO177" s="200"/>
      <c r="VP177" s="200"/>
      <c r="VQ177" s="200"/>
      <c r="VR177" s="200"/>
      <c r="VS177" s="200"/>
      <c r="VT177" s="200"/>
      <c r="VU177" s="200"/>
      <c r="VV177" s="200"/>
      <c r="VW177" s="200"/>
      <c r="VX177" s="200"/>
      <c r="VY177" s="200"/>
      <c r="VZ177" s="200"/>
      <c r="WA177" s="200"/>
      <c r="WB177" s="200"/>
      <c r="WC177" s="200"/>
      <c r="WD177" s="200"/>
      <c r="WE177" s="200"/>
      <c r="WF177" s="200"/>
      <c r="WG177" s="200"/>
      <c r="WH177" s="200"/>
      <c r="WI177" s="200"/>
      <c r="WJ177" s="200"/>
      <c r="WK177" s="200"/>
      <c r="WL177" s="200"/>
      <c r="WM177" s="200"/>
      <c r="WN177" s="200"/>
      <c r="WO177" s="200"/>
      <c r="WP177" s="200"/>
      <c r="WQ177" s="200"/>
      <c r="WR177" s="200"/>
      <c r="WS177" s="200"/>
      <c r="WT177" s="200"/>
      <c r="WU177" s="200"/>
      <c r="WV177" s="200"/>
      <c r="WW177" s="200"/>
      <c r="WX177" s="200"/>
      <c r="WY177" s="200"/>
      <c r="WZ177" s="200"/>
      <c r="XA177" s="200"/>
      <c r="XB177" s="200"/>
      <c r="XC177" s="200"/>
      <c r="XD177" s="200"/>
      <c r="XE177" s="200"/>
      <c r="XF177" s="200"/>
      <c r="XG177" s="200"/>
      <c r="XH177" s="200"/>
      <c r="XI177" s="200"/>
      <c r="XJ177" s="200"/>
      <c r="XK177" s="200"/>
      <c r="XL177" s="200"/>
      <c r="XM177" s="200"/>
      <c r="XN177" s="200"/>
      <c r="XO177" s="200"/>
      <c r="XP177" s="200"/>
      <c r="XQ177" s="200"/>
      <c r="XR177" s="200"/>
      <c r="XS177" s="200"/>
      <c r="XT177" s="200"/>
      <c r="XU177" s="200"/>
      <c r="XV177" s="200"/>
      <c r="XW177" s="200"/>
      <c r="XX177" s="200"/>
      <c r="XY177" s="200"/>
      <c r="XZ177" s="200"/>
      <c r="YA177" s="200"/>
      <c r="YB177" s="200"/>
      <c r="YC177" s="200"/>
      <c r="YD177" s="200"/>
      <c r="YE177" s="200"/>
      <c r="YF177" s="200"/>
      <c r="YG177" s="200"/>
      <c r="YH177" s="200"/>
      <c r="YI177" s="200"/>
      <c r="YJ177" s="200"/>
      <c r="YK177" s="200"/>
      <c r="YL177" s="200"/>
      <c r="YM177" s="200"/>
      <c r="YN177" s="200"/>
      <c r="YO177" s="200"/>
      <c r="YP177" s="200"/>
      <c r="YQ177" s="200"/>
      <c r="YR177" s="200"/>
      <c r="YS177" s="200"/>
      <c r="YT177" s="200"/>
      <c r="YU177" s="200"/>
      <c r="YV177" s="200"/>
      <c r="YW177" s="200"/>
      <c r="YX177" s="200"/>
      <c r="YY177" s="200"/>
      <c r="YZ177" s="200"/>
      <c r="ZA177" s="200"/>
      <c r="ZB177" s="200"/>
      <c r="ZC177" s="200"/>
      <c r="ZD177" s="200"/>
      <c r="ZE177" s="200"/>
      <c r="ZF177" s="200"/>
      <c r="ZG177" s="200"/>
      <c r="ZH177" s="200"/>
      <c r="ZI177" s="200"/>
      <c r="ZJ177" s="200"/>
      <c r="ZK177" s="200"/>
      <c r="ZL177" s="200"/>
      <c r="ZM177" s="200"/>
      <c r="ZN177" s="200"/>
      <c r="ZO177" s="200"/>
      <c r="ZP177" s="200"/>
      <c r="ZQ177" s="200"/>
      <c r="ZR177" s="200"/>
      <c r="ZS177" s="200"/>
      <c r="ZT177" s="200"/>
      <c r="ZU177" s="200"/>
      <c r="ZV177" s="200"/>
      <c r="ZW177" s="200"/>
      <c r="ZX177" s="200"/>
      <c r="ZY177" s="200"/>
      <c r="ZZ177" s="200"/>
      <c r="AAA177" s="200"/>
      <c r="AAB177" s="200"/>
      <c r="AAC177" s="200"/>
      <c r="AAD177" s="200"/>
      <c r="AAE177" s="200"/>
      <c r="AAF177" s="200"/>
      <c r="AAG177" s="200"/>
      <c r="AAH177" s="200"/>
      <c r="AAI177" s="200"/>
      <c r="AAJ177" s="200"/>
      <c r="AAK177" s="200"/>
      <c r="AAL177" s="200"/>
      <c r="AAM177" s="200"/>
      <c r="AAN177" s="200"/>
      <c r="AAO177" s="200"/>
      <c r="AAP177" s="200"/>
      <c r="AAQ177" s="200"/>
      <c r="AAR177" s="200"/>
      <c r="AAS177" s="200"/>
      <c r="AAT177" s="200"/>
      <c r="AAU177" s="200"/>
      <c r="AAV177" s="200"/>
      <c r="AAW177" s="200"/>
      <c r="AAX177" s="200"/>
      <c r="AAY177" s="200"/>
      <c r="AAZ177" s="200"/>
      <c r="ABA177" s="200"/>
      <c r="ABB177" s="200"/>
      <c r="ABC177" s="200"/>
      <c r="ABD177" s="200"/>
      <c r="ABE177" s="200"/>
      <c r="ABF177" s="200"/>
      <c r="ABG177" s="200"/>
      <c r="ABH177" s="200"/>
      <c r="ABI177" s="200"/>
      <c r="ABJ177" s="200"/>
      <c r="ABK177" s="200"/>
      <c r="ABL177" s="200"/>
      <c r="ABM177" s="200"/>
      <c r="ABN177" s="200"/>
      <c r="ABO177" s="200"/>
      <c r="ABP177" s="200"/>
      <c r="ABQ177" s="200"/>
      <c r="ABR177" s="200"/>
      <c r="ABS177" s="200"/>
      <c r="ABT177" s="200"/>
      <c r="ABU177" s="200"/>
      <c r="ABV177" s="200"/>
      <c r="ABW177" s="200"/>
      <c r="ABX177" s="200"/>
      <c r="ABY177" s="200"/>
      <c r="ABZ177" s="200"/>
      <c r="ACA177" s="200"/>
      <c r="ACB177" s="200"/>
      <c r="ACC177" s="200"/>
      <c r="ACD177" s="200"/>
      <c r="ACE177" s="200"/>
      <c r="ACF177" s="200"/>
      <c r="ACG177" s="200"/>
      <c r="ACH177" s="200"/>
      <c r="ACI177" s="200"/>
      <c r="ACJ177" s="200"/>
      <c r="ACK177" s="200"/>
      <c r="ACL177" s="200"/>
      <c r="ACM177" s="200"/>
      <c r="ACN177" s="200"/>
      <c r="ACO177" s="200"/>
      <c r="ACP177" s="200"/>
      <c r="ACQ177" s="200"/>
      <c r="ACR177" s="200"/>
      <c r="ACS177" s="200"/>
      <c r="ACT177" s="200"/>
      <c r="ACU177" s="200"/>
      <c r="ACV177" s="200"/>
      <c r="ACW177" s="200"/>
      <c r="ACX177" s="200"/>
      <c r="ACY177" s="200"/>
      <c r="ACZ177" s="200"/>
      <c r="ADA177" s="200"/>
      <c r="ADB177" s="200"/>
      <c r="ADC177" s="200"/>
      <c r="ADD177" s="200"/>
      <c r="ADE177" s="200"/>
      <c r="ADF177" s="200"/>
      <c r="ADG177" s="200"/>
      <c r="ADH177" s="200"/>
      <c r="ADI177" s="200"/>
      <c r="ADJ177" s="200"/>
      <c r="ADK177" s="200"/>
      <c r="ADL177" s="200"/>
      <c r="ADM177" s="200"/>
      <c r="ADN177" s="200"/>
      <c r="ADO177" s="200"/>
      <c r="ADP177" s="200"/>
      <c r="ADQ177" s="200"/>
      <c r="ADR177" s="200"/>
      <c r="ADS177" s="200"/>
      <c r="ADT177" s="200"/>
      <c r="ADU177" s="200"/>
      <c r="ADV177" s="200"/>
      <c r="ADW177" s="200"/>
      <c r="ADX177" s="200"/>
      <c r="ADY177" s="200"/>
      <c r="ADZ177" s="200"/>
      <c r="AEA177" s="200"/>
      <c r="AEB177" s="200"/>
      <c r="AEC177" s="200"/>
      <c r="AED177" s="200"/>
      <c r="AEE177" s="200"/>
      <c r="AEF177" s="200"/>
      <c r="AEG177" s="200"/>
      <c r="AEH177" s="200"/>
      <c r="AEI177" s="200"/>
      <c r="AEJ177" s="200"/>
      <c r="AEK177" s="200"/>
      <c r="AEL177" s="200"/>
      <c r="AEM177" s="200"/>
      <c r="AEN177" s="200"/>
      <c r="AEO177" s="200"/>
      <c r="AEP177" s="200"/>
      <c r="AEQ177" s="200"/>
      <c r="AER177" s="200"/>
      <c r="AES177" s="200"/>
      <c r="AET177" s="200"/>
      <c r="AEU177" s="200"/>
      <c r="AEV177" s="200"/>
      <c r="AEW177" s="200"/>
      <c r="AEX177" s="200"/>
      <c r="AEY177" s="200"/>
      <c r="AEZ177" s="200"/>
      <c r="AFA177" s="200"/>
      <c r="AFB177" s="200"/>
      <c r="AFC177" s="200"/>
      <c r="AFD177" s="200"/>
      <c r="AFE177" s="200"/>
      <c r="AFF177" s="200"/>
      <c r="AFG177" s="200"/>
      <c r="AFH177" s="200"/>
      <c r="AFI177" s="200"/>
      <c r="AFJ177" s="200"/>
      <c r="AFK177" s="200"/>
      <c r="AFL177" s="200"/>
      <c r="AFM177" s="200"/>
      <c r="AFN177" s="200"/>
      <c r="AFO177" s="200"/>
      <c r="AFP177" s="200"/>
      <c r="AFQ177" s="200"/>
      <c r="AFR177" s="200"/>
      <c r="AFS177" s="200"/>
      <c r="AFT177" s="200"/>
      <c r="AFU177" s="200"/>
      <c r="AFV177" s="200"/>
      <c r="AFW177" s="200"/>
      <c r="AFX177" s="200"/>
      <c r="AFY177" s="200"/>
      <c r="AFZ177" s="200"/>
      <c r="AGA177" s="200"/>
      <c r="AGB177" s="200"/>
      <c r="AGC177" s="200"/>
      <c r="AGD177" s="200"/>
      <c r="AGE177" s="200"/>
      <c r="AGF177" s="200"/>
      <c r="AGG177" s="200"/>
      <c r="AGH177" s="200"/>
      <c r="AGI177" s="200"/>
      <c r="AGJ177" s="200"/>
      <c r="AGK177" s="200"/>
      <c r="AGL177" s="200"/>
      <c r="AGM177" s="200"/>
      <c r="AGN177" s="200"/>
      <c r="AGO177" s="200"/>
      <c r="AGP177" s="200"/>
      <c r="AGQ177" s="200"/>
      <c r="AGR177" s="200"/>
      <c r="AGS177" s="200"/>
      <c r="AGT177" s="200"/>
      <c r="AGU177" s="200"/>
      <c r="AGV177" s="200"/>
      <c r="AGW177" s="200"/>
      <c r="AGX177" s="200"/>
      <c r="AGY177" s="200"/>
      <c r="AGZ177" s="200"/>
      <c r="AHA177" s="200"/>
      <c r="AHB177" s="200"/>
      <c r="AHC177" s="200"/>
      <c r="AHD177" s="200"/>
      <c r="AHE177" s="200"/>
      <c r="AHF177" s="200"/>
      <c r="AHG177" s="200"/>
      <c r="AHH177" s="200"/>
      <c r="AHI177" s="200"/>
      <c r="AHJ177" s="200"/>
      <c r="AHK177" s="200"/>
      <c r="AHL177" s="200"/>
      <c r="AHM177" s="200"/>
      <c r="AHN177" s="200"/>
      <c r="AHO177" s="200"/>
      <c r="AHP177" s="200"/>
      <c r="AHQ177" s="200"/>
      <c r="AHR177" s="200"/>
      <c r="AHS177" s="200"/>
      <c r="AHT177" s="200"/>
      <c r="AHU177" s="200"/>
      <c r="AHV177" s="200"/>
      <c r="AHW177" s="200"/>
      <c r="AHX177" s="200"/>
      <c r="AHY177" s="200"/>
      <c r="AHZ177" s="200"/>
      <c r="AIA177" s="200"/>
      <c r="AIB177" s="200"/>
      <c r="AIC177" s="200"/>
      <c r="AID177" s="200"/>
      <c r="AIE177" s="200"/>
      <c r="AIF177" s="200"/>
      <c r="AIG177" s="200"/>
      <c r="AIH177" s="200"/>
      <c r="AII177" s="200"/>
      <c r="AIJ177" s="200"/>
      <c r="AIK177" s="200"/>
      <c r="AIL177" s="200"/>
      <c r="AIM177" s="200"/>
      <c r="AIN177" s="200"/>
      <c r="AIO177" s="200"/>
      <c r="AIP177" s="200"/>
      <c r="AIQ177" s="200"/>
      <c r="AIR177" s="200"/>
      <c r="AIS177" s="200"/>
      <c r="AIT177" s="200"/>
      <c r="AIU177" s="200"/>
      <c r="AIV177" s="200"/>
      <c r="AIW177" s="200"/>
      <c r="AIX177" s="200"/>
      <c r="AIY177" s="200"/>
      <c r="AIZ177" s="200"/>
      <c r="AJA177" s="200"/>
      <c r="AJB177" s="200"/>
      <c r="AJC177" s="200"/>
      <c r="AJD177" s="200"/>
      <c r="AJE177" s="200"/>
      <c r="AJF177" s="200"/>
      <c r="AJG177" s="200"/>
      <c r="AJH177" s="200"/>
      <c r="AJI177" s="200"/>
      <c r="AJJ177" s="200"/>
      <c r="AJK177" s="200"/>
      <c r="AJL177" s="200"/>
      <c r="AJM177" s="200"/>
      <c r="AJN177" s="200"/>
      <c r="AJO177" s="200"/>
      <c r="AJP177" s="200"/>
      <c r="AJQ177" s="200"/>
      <c r="AJR177" s="200"/>
      <c r="AJS177" s="200"/>
      <c r="AJT177" s="200"/>
      <c r="AJU177" s="200"/>
      <c r="AJV177" s="200"/>
      <c r="AJW177" s="200"/>
      <c r="AJX177" s="200"/>
      <c r="AJY177" s="200"/>
      <c r="AJZ177" s="200"/>
      <c r="AKA177" s="200"/>
      <c r="AKB177" s="200"/>
    </row>
    <row r="178" spans="1:964" s="155" customFormat="1" ht="13.5">
      <c r="A178" s="414"/>
      <c r="B178" s="67" t="s">
        <v>316</v>
      </c>
      <c r="C178" s="243">
        <v>2323986</v>
      </c>
      <c r="D178" s="320">
        <f t="shared" si="62"/>
        <v>0.10764844437369359</v>
      </c>
      <c r="E178" s="142"/>
      <c r="F178" s="316">
        <v>36051</v>
      </c>
      <c r="G178" s="320">
        <f t="shared" si="63"/>
        <v>3.4818301854297129E-2</v>
      </c>
      <c r="H178" s="133">
        <v>31242</v>
      </c>
      <c r="I178" s="320">
        <f t="shared" si="46"/>
        <v>0.1045820958845991</v>
      </c>
      <c r="J178" s="464"/>
      <c r="K178" s="395"/>
      <c r="L178" s="133">
        <v>15099</v>
      </c>
      <c r="M178" s="320">
        <f t="shared" si="57"/>
        <v>-0.13179230636536143</v>
      </c>
      <c r="N178" s="133"/>
      <c r="O178" s="320"/>
      <c r="P178" s="133">
        <v>6680</v>
      </c>
      <c r="Q178" s="320">
        <f t="shared" si="58"/>
        <v>-0.11288180610889775</v>
      </c>
      <c r="R178" s="133"/>
      <c r="S178" s="320"/>
      <c r="T178" s="392"/>
      <c r="U178" s="434"/>
      <c r="V178" s="134">
        <v>430</v>
      </c>
      <c r="W178" s="320">
        <f>V178/V166-1</f>
        <v>-0.34650455927051671</v>
      </c>
      <c r="X178" s="134">
        <v>528</v>
      </c>
      <c r="Y178" s="320">
        <f t="shared" si="59"/>
        <v>-0.37735849056603776</v>
      </c>
      <c r="Z178" s="133"/>
      <c r="AA178" s="320"/>
      <c r="AB178" s="133"/>
      <c r="AC178" s="320"/>
      <c r="AD178" s="133"/>
      <c r="AE178" s="320"/>
      <c r="AF178" s="133"/>
      <c r="AG178" s="320"/>
      <c r="AH178" s="208"/>
      <c r="AI178" s="208"/>
      <c r="AJ178" s="208"/>
      <c r="AK178" s="208"/>
      <c r="AL178" s="208"/>
      <c r="AM178" s="203"/>
      <c r="AN178" s="204"/>
      <c r="AO178" s="203"/>
      <c r="AP178" s="200"/>
      <c r="AQ178" s="200"/>
      <c r="AR178" s="200"/>
      <c r="AS178" s="200"/>
      <c r="AT178" s="200"/>
      <c r="AU178" s="200"/>
      <c r="AV178" s="200"/>
      <c r="AW178" s="200"/>
      <c r="AX178" s="200"/>
      <c r="AY178" s="200"/>
      <c r="AZ178" s="200"/>
      <c r="BA178" s="200"/>
      <c r="BB178" s="200"/>
      <c r="BC178" s="200"/>
      <c r="BD178" s="200"/>
      <c r="BE178" s="200"/>
      <c r="BF178" s="200"/>
      <c r="BG178" s="200"/>
      <c r="BH178" s="200"/>
      <c r="BI178" s="200"/>
      <c r="BJ178" s="200"/>
      <c r="BK178" s="200"/>
      <c r="BL178" s="200"/>
      <c r="BM178" s="200"/>
      <c r="BN178" s="200"/>
      <c r="BO178" s="201"/>
      <c r="BP178" s="200"/>
      <c r="BQ178" s="200"/>
      <c r="BR178" s="200"/>
      <c r="BS178" s="200"/>
      <c r="BT178" s="200"/>
      <c r="BU178" s="200"/>
      <c r="BV178" s="200"/>
      <c r="BW178" s="200"/>
      <c r="BX178" s="200"/>
      <c r="BY178" s="200"/>
      <c r="BZ178" s="200"/>
      <c r="CA178" s="200"/>
      <c r="CB178" s="200"/>
      <c r="CC178" s="200"/>
      <c r="CD178" s="200"/>
      <c r="CE178" s="200"/>
      <c r="CF178" s="200"/>
      <c r="CG178" s="200"/>
      <c r="CH178" s="200"/>
      <c r="CI178" s="200"/>
      <c r="CJ178" s="200"/>
      <c r="CK178" s="200"/>
      <c r="CL178" s="200"/>
      <c r="CM178" s="200"/>
      <c r="CN178" s="200"/>
      <c r="CO178" s="200"/>
      <c r="CP178" s="200"/>
      <c r="CQ178" s="200"/>
      <c r="CR178" s="200"/>
      <c r="CS178" s="200"/>
      <c r="CT178" s="200"/>
      <c r="CU178" s="200"/>
      <c r="CV178" s="200"/>
      <c r="CW178" s="200"/>
      <c r="CX178" s="200"/>
      <c r="CY178" s="200"/>
      <c r="CZ178" s="200"/>
      <c r="DA178" s="200"/>
      <c r="DB178" s="200"/>
      <c r="DC178" s="200"/>
      <c r="DD178" s="200"/>
      <c r="DE178" s="200"/>
      <c r="DF178" s="200"/>
      <c r="DG178" s="200"/>
      <c r="DH178" s="200"/>
      <c r="DI178" s="200"/>
      <c r="DJ178" s="200"/>
      <c r="DK178" s="200"/>
      <c r="DL178" s="200"/>
      <c r="DM178" s="200"/>
      <c r="DN178" s="200"/>
      <c r="DO178" s="200"/>
      <c r="DP178" s="200"/>
      <c r="DQ178" s="200"/>
      <c r="DR178" s="200"/>
      <c r="DS178" s="200"/>
      <c r="DT178" s="200"/>
      <c r="DU178" s="200"/>
      <c r="DV178" s="200"/>
      <c r="DW178" s="200"/>
      <c r="DX178" s="200"/>
      <c r="DY178" s="200"/>
      <c r="DZ178" s="200"/>
      <c r="EA178" s="200"/>
      <c r="EB178" s="200"/>
      <c r="EC178" s="200"/>
      <c r="ED178" s="200"/>
      <c r="EE178" s="200"/>
      <c r="EF178" s="200"/>
      <c r="EG178" s="200"/>
      <c r="EH178" s="200"/>
      <c r="EI178" s="200"/>
      <c r="EJ178" s="200"/>
      <c r="EK178" s="200"/>
      <c r="EL178" s="200"/>
      <c r="EM178" s="200"/>
      <c r="EN178" s="200"/>
      <c r="EO178" s="200"/>
      <c r="EP178" s="200"/>
      <c r="EQ178" s="200"/>
      <c r="ER178" s="200"/>
      <c r="ES178" s="200"/>
      <c r="ET178" s="200"/>
      <c r="EU178" s="200"/>
      <c r="EV178" s="200"/>
      <c r="EW178" s="200"/>
      <c r="EX178" s="200"/>
      <c r="EY178" s="200"/>
      <c r="EZ178" s="200"/>
      <c r="FA178" s="200"/>
      <c r="FB178" s="200"/>
      <c r="FC178" s="200"/>
      <c r="FD178" s="200"/>
      <c r="FE178" s="200"/>
      <c r="FF178" s="200"/>
      <c r="FG178" s="200"/>
      <c r="FH178" s="200"/>
      <c r="FI178" s="200"/>
      <c r="FJ178" s="200"/>
      <c r="FK178" s="200"/>
      <c r="FL178" s="200"/>
      <c r="FM178" s="200"/>
      <c r="FN178" s="200"/>
      <c r="FO178" s="200"/>
      <c r="FP178" s="200"/>
      <c r="FQ178" s="200"/>
      <c r="FR178" s="200"/>
      <c r="FS178" s="200"/>
      <c r="FT178" s="200"/>
      <c r="FU178" s="200"/>
      <c r="FV178" s="200"/>
      <c r="FW178" s="200"/>
      <c r="FX178" s="200"/>
      <c r="FY178" s="200"/>
      <c r="FZ178" s="200"/>
      <c r="GA178" s="200"/>
      <c r="GB178" s="200"/>
      <c r="GC178" s="200"/>
      <c r="GD178" s="200"/>
      <c r="GE178" s="200"/>
      <c r="GF178" s="200"/>
      <c r="GG178" s="200"/>
      <c r="GH178" s="200"/>
      <c r="GI178" s="200"/>
      <c r="GJ178" s="200"/>
      <c r="GK178" s="200"/>
      <c r="GL178" s="200"/>
      <c r="GM178" s="200"/>
      <c r="GN178" s="200"/>
      <c r="GO178" s="200"/>
      <c r="GP178" s="200"/>
      <c r="GQ178" s="200"/>
      <c r="GR178" s="200"/>
      <c r="GS178" s="200"/>
      <c r="GT178" s="200"/>
      <c r="GU178" s="200"/>
      <c r="GV178" s="200"/>
      <c r="GW178" s="200"/>
      <c r="GX178" s="200"/>
      <c r="GY178" s="200"/>
      <c r="GZ178" s="200"/>
      <c r="HA178" s="200"/>
      <c r="HB178" s="200"/>
      <c r="HC178" s="200"/>
      <c r="HD178" s="200"/>
      <c r="HE178" s="200"/>
      <c r="HF178" s="200"/>
      <c r="HG178" s="200"/>
      <c r="HH178" s="200"/>
      <c r="HI178" s="200"/>
      <c r="HJ178" s="200"/>
      <c r="HK178" s="200"/>
      <c r="HL178" s="200"/>
      <c r="HM178" s="200"/>
      <c r="HN178" s="200"/>
      <c r="HO178" s="200"/>
      <c r="HP178" s="200"/>
      <c r="HQ178" s="200"/>
      <c r="HR178" s="200"/>
      <c r="HS178" s="200"/>
      <c r="HT178" s="200"/>
      <c r="HU178" s="200"/>
      <c r="HV178" s="200"/>
      <c r="HW178" s="200"/>
      <c r="HX178" s="200"/>
      <c r="HY178" s="200"/>
      <c r="HZ178" s="200"/>
      <c r="IA178" s="200"/>
      <c r="IB178" s="200"/>
      <c r="IC178" s="200"/>
      <c r="ID178" s="200"/>
      <c r="IE178" s="200"/>
      <c r="IF178" s="200"/>
      <c r="IG178" s="200"/>
      <c r="IH178" s="200"/>
      <c r="II178" s="200"/>
      <c r="IJ178" s="200"/>
      <c r="IK178" s="200"/>
      <c r="IL178" s="200"/>
      <c r="IM178" s="200"/>
      <c r="IN178" s="200"/>
      <c r="IO178" s="200"/>
      <c r="IP178" s="200"/>
      <c r="IQ178" s="200"/>
      <c r="IR178" s="200"/>
      <c r="IS178" s="200"/>
      <c r="IT178" s="200"/>
      <c r="IU178" s="200"/>
      <c r="IV178" s="200"/>
      <c r="IW178" s="200"/>
      <c r="IX178" s="200"/>
      <c r="IY178" s="200"/>
      <c r="IZ178" s="200"/>
      <c r="JA178" s="200"/>
      <c r="JB178" s="200"/>
      <c r="JC178" s="200"/>
      <c r="JD178" s="200"/>
      <c r="JE178" s="200"/>
      <c r="JF178" s="200"/>
      <c r="JG178" s="200"/>
      <c r="JH178" s="200"/>
      <c r="JI178" s="200"/>
      <c r="JJ178" s="200"/>
      <c r="JK178" s="200"/>
      <c r="JL178" s="200"/>
      <c r="JM178" s="200"/>
      <c r="JN178" s="200"/>
      <c r="JO178" s="200"/>
      <c r="JP178" s="200"/>
      <c r="JQ178" s="200"/>
      <c r="JR178" s="200"/>
      <c r="JS178" s="200"/>
      <c r="JT178" s="200"/>
      <c r="JU178" s="200"/>
      <c r="JV178" s="200"/>
      <c r="JW178" s="200"/>
      <c r="JX178" s="200"/>
      <c r="JY178" s="200"/>
      <c r="JZ178" s="200"/>
      <c r="KA178" s="200"/>
      <c r="KB178" s="200"/>
      <c r="KC178" s="200"/>
      <c r="KD178" s="200"/>
      <c r="KE178" s="200"/>
      <c r="KF178" s="200"/>
      <c r="KG178" s="200"/>
      <c r="KH178" s="200"/>
      <c r="KI178" s="200"/>
      <c r="KJ178" s="200"/>
      <c r="KK178" s="200"/>
      <c r="KL178" s="200"/>
      <c r="KM178" s="200"/>
      <c r="KN178" s="200"/>
      <c r="KO178" s="200"/>
      <c r="KP178" s="200"/>
      <c r="KQ178" s="200"/>
      <c r="KR178" s="200"/>
      <c r="KS178" s="200"/>
      <c r="KT178" s="200"/>
      <c r="KU178" s="200"/>
      <c r="KV178" s="200"/>
      <c r="KW178" s="200"/>
      <c r="KX178" s="200"/>
      <c r="KY178" s="200"/>
      <c r="KZ178" s="200"/>
      <c r="LA178" s="200"/>
      <c r="LB178" s="200"/>
      <c r="LC178" s="200"/>
      <c r="LD178" s="200"/>
      <c r="LE178" s="200"/>
      <c r="LF178" s="200"/>
      <c r="LG178" s="200"/>
      <c r="LH178" s="200"/>
      <c r="LI178" s="200"/>
      <c r="LJ178" s="200"/>
      <c r="LK178" s="200"/>
      <c r="LL178" s="200"/>
      <c r="LM178" s="200"/>
      <c r="LN178" s="200"/>
      <c r="LO178" s="200"/>
      <c r="LP178" s="200"/>
      <c r="LQ178" s="200"/>
      <c r="LR178" s="200"/>
      <c r="LS178" s="200"/>
      <c r="LT178" s="200"/>
      <c r="LU178" s="200"/>
      <c r="LV178" s="200"/>
      <c r="LW178" s="200"/>
      <c r="LX178" s="200"/>
      <c r="LY178" s="200"/>
      <c r="LZ178" s="200"/>
      <c r="MA178" s="200"/>
      <c r="MB178" s="200"/>
      <c r="MC178" s="200"/>
      <c r="MD178" s="200"/>
      <c r="ME178" s="200"/>
      <c r="MF178" s="200"/>
      <c r="MG178" s="200"/>
      <c r="MH178" s="200"/>
      <c r="MI178" s="200"/>
      <c r="MJ178" s="200"/>
      <c r="MK178" s="200"/>
      <c r="ML178" s="200"/>
      <c r="MM178" s="200"/>
      <c r="MN178" s="200"/>
      <c r="MO178" s="200"/>
      <c r="MP178" s="200"/>
      <c r="MQ178" s="200"/>
      <c r="MR178" s="200"/>
      <c r="MS178" s="200"/>
      <c r="MT178" s="200"/>
      <c r="MU178" s="200"/>
      <c r="MV178" s="200"/>
      <c r="MW178" s="200"/>
      <c r="MX178" s="200"/>
      <c r="MY178" s="200"/>
      <c r="MZ178" s="200"/>
      <c r="NA178" s="200"/>
      <c r="NB178" s="200"/>
      <c r="NC178" s="200"/>
      <c r="ND178" s="200"/>
      <c r="NE178" s="200"/>
      <c r="NF178" s="200"/>
      <c r="NG178" s="200"/>
      <c r="NH178" s="200"/>
      <c r="NI178" s="200"/>
      <c r="NJ178" s="200"/>
      <c r="NK178" s="200"/>
      <c r="NL178" s="200"/>
      <c r="NM178" s="200"/>
      <c r="NN178" s="200"/>
      <c r="NO178" s="200"/>
      <c r="NP178" s="200"/>
      <c r="NQ178" s="200"/>
      <c r="NR178" s="200"/>
      <c r="NS178" s="200"/>
      <c r="NT178" s="200"/>
      <c r="NU178" s="200"/>
      <c r="NV178" s="200"/>
      <c r="NW178" s="200"/>
      <c r="NX178" s="200"/>
      <c r="NY178" s="200"/>
      <c r="NZ178" s="200"/>
      <c r="OA178" s="200"/>
      <c r="OB178" s="200"/>
      <c r="OC178" s="200"/>
      <c r="OD178" s="200"/>
      <c r="OE178" s="200"/>
      <c r="OF178" s="200"/>
      <c r="OG178" s="200"/>
      <c r="OH178" s="200"/>
      <c r="OI178" s="200"/>
      <c r="OJ178" s="200"/>
      <c r="OK178" s="200"/>
      <c r="OL178" s="200"/>
      <c r="OM178" s="200"/>
      <c r="ON178" s="200"/>
      <c r="OO178" s="200"/>
      <c r="OP178" s="200"/>
      <c r="OQ178" s="200"/>
      <c r="OR178" s="200"/>
      <c r="OS178" s="200"/>
      <c r="OT178" s="200"/>
      <c r="OU178" s="200"/>
      <c r="OV178" s="200"/>
      <c r="OW178" s="200"/>
      <c r="OX178" s="200"/>
      <c r="OY178" s="200"/>
      <c r="OZ178" s="200"/>
      <c r="PA178" s="200"/>
      <c r="PB178" s="200"/>
      <c r="PC178" s="200"/>
      <c r="PD178" s="200"/>
      <c r="PE178" s="200"/>
      <c r="PF178" s="200"/>
      <c r="PG178" s="200"/>
      <c r="PH178" s="200"/>
      <c r="PI178" s="200"/>
      <c r="PJ178" s="200"/>
      <c r="PK178" s="200"/>
      <c r="PL178" s="200"/>
      <c r="PM178" s="200"/>
      <c r="PN178" s="200"/>
      <c r="PO178" s="200"/>
      <c r="PP178" s="200"/>
      <c r="PQ178" s="200"/>
      <c r="PR178" s="200"/>
      <c r="PS178" s="200"/>
      <c r="PT178" s="200"/>
      <c r="PU178" s="200"/>
      <c r="PV178" s="200"/>
      <c r="PW178" s="200"/>
      <c r="PX178" s="200"/>
      <c r="PY178" s="200"/>
      <c r="PZ178" s="200"/>
      <c r="QA178" s="200"/>
      <c r="QB178" s="200"/>
      <c r="QC178" s="200"/>
      <c r="QD178" s="200"/>
      <c r="QE178" s="200"/>
      <c r="QF178" s="200"/>
      <c r="QG178" s="200"/>
      <c r="QH178" s="200"/>
      <c r="QI178" s="200"/>
      <c r="QJ178" s="200"/>
      <c r="QK178" s="200"/>
      <c r="QL178" s="200"/>
      <c r="QM178" s="200"/>
      <c r="QN178" s="200"/>
      <c r="QO178" s="200"/>
      <c r="QP178" s="200"/>
      <c r="QQ178" s="200"/>
      <c r="QR178" s="200"/>
      <c r="QS178" s="200"/>
      <c r="QT178" s="200"/>
      <c r="QU178" s="200"/>
      <c r="QV178" s="200"/>
      <c r="QW178" s="200"/>
      <c r="QX178" s="200"/>
      <c r="QY178" s="200"/>
      <c r="QZ178" s="200"/>
      <c r="RA178" s="200"/>
      <c r="RB178" s="200"/>
      <c r="RC178" s="200"/>
      <c r="RD178" s="200"/>
      <c r="RE178" s="200"/>
      <c r="RF178" s="200"/>
      <c r="RG178" s="200"/>
      <c r="RH178" s="200"/>
      <c r="RI178" s="200"/>
      <c r="RJ178" s="200"/>
      <c r="RK178" s="200"/>
      <c r="RL178" s="200"/>
      <c r="RM178" s="200"/>
      <c r="RN178" s="200"/>
      <c r="RO178" s="200"/>
      <c r="RP178" s="200"/>
      <c r="RQ178" s="200"/>
      <c r="RR178" s="200"/>
      <c r="RS178" s="200"/>
      <c r="RT178" s="200"/>
      <c r="RU178" s="200"/>
      <c r="RV178" s="200"/>
      <c r="RW178" s="200"/>
      <c r="RX178" s="200"/>
      <c r="RY178" s="200"/>
      <c r="RZ178" s="200"/>
      <c r="SA178" s="200"/>
      <c r="SB178" s="200"/>
      <c r="SC178" s="200"/>
      <c r="SD178" s="200"/>
      <c r="SE178" s="200"/>
      <c r="SF178" s="200"/>
      <c r="SG178" s="200"/>
      <c r="SH178" s="200"/>
      <c r="SI178" s="200"/>
      <c r="SJ178" s="200"/>
      <c r="SK178" s="200"/>
      <c r="SL178" s="200"/>
      <c r="SM178" s="200"/>
      <c r="SN178" s="200"/>
      <c r="SO178" s="200"/>
      <c r="SP178" s="200"/>
      <c r="SQ178" s="200"/>
      <c r="SR178" s="200"/>
      <c r="SS178" s="200"/>
      <c r="ST178" s="200"/>
      <c r="SU178" s="200"/>
      <c r="SV178" s="200"/>
      <c r="SW178" s="200"/>
      <c r="SX178" s="200"/>
      <c r="SY178" s="200"/>
      <c r="SZ178" s="200"/>
      <c r="TA178" s="200"/>
      <c r="TB178" s="200"/>
      <c r="TC178" s="200"/>
      <c r="TD178" s="200"/>
      <c r="TE178" s="200"/>
      <c r="TF178" s="200"/>
      <c r="TG178" s="200"/>
      <c r="TH178" s="200"/>
      <c r="TI178" s="200"/>
      <c r="TJ178" s="200"/>
      <c r="TK178" s="200"/>
      <c r="TL178" s="200"/>
      <c r="TM178" s="200"/>
      <c r="TN178" s="200"/>
      <c r="TO178" s="200"/>
      <c r="TP178" s="200"/>
      <c r="TQ178" s="200"/>
      <c r="TR178" s="200"/>
      <c r="TS178" s="200"/>
      <c r="TT178" s="200"/>
      <c r="TU178" s="200"/>
      <c r="TV178" s="200"/>
      <c r="TW178" s="200"/>
      <c r="TX178" s="200"/>
      <c r="TY178" s="200"/>
      <c r="TZ178" s="200"/>
      <c r="UA178" s="200"/>
      <c r="UB178" s="200"/>
      <c r="UC178" s="200"/>
      <c r="UD178" s="200"/>
      <c r="UE178" s="200"/>
      <c r="UF178" s="200"/>
      <c r="UG178" s="200"/>
      <c r="UH178" s="200"/>
      <c r="UI178" s="200"/>
      <c r="UJ178" s="200"/>
      <c r="UK178" s="200"/>
      <c r="UL178" s="200"/>
      <c r="UM178" s="200"/>
      <c r="UN178" s="200"/>
      <c r="UO178" s="200"/>
      <c r="UP178" s="200"/>
      <c r="UQ178" s="200"/>
      <c r="UR178" s="200"/>
      <c r="US178" s="200"/>
      <c r="UT178" s="200"/>
      <c r="UU178" s="200"/>
      <c r="UV178" s="200"/>
      <c r="UW178" s="200"/>
      <c r="UX178" s="200"/>
      <c r="UY178" s="200"/>
      <c r="UZ178" s="200"/>
      <c r="VA178" s="200"/>
      <c r="VB178" s="200"/>
      <c r="VC178" s="200"/>
      <c r="VD178" s="200"/>
      <c r="VE178" s="200"/>
      <c r="VF178" s="200"/>
      <c r="VG178" s="200"/>
      <c r="VH178" s="200"/>
      <c r="VI178" s="200"/>
      <c r="VJ178" s="200"/>
      <c r="VK178" s="200"/>
      <c r="VL178" s="200"/>
      <c r="VM178" s="200"/>
      <c r="VN178" s="200"/>
      <c r="VO178" s="200"/>
      <c r="VP178" s="200"/>
      <c r="VQ178" s="200"/>
      <c r="VR178" s="200"/>
      <c r="VS178" s="200"/>
      <c r="VT178" s="200"/>
      <c r="VU178" s="200"/>
      <c r="VV178" s="200"/>
      <c r="VW178" s="200"/>
      <c r="VX178" s="200"/>
      <c r="VY178" s="200"/>
      <c r="VZ178" s="200"/>
      <c r="WA178" s="200"/>
      <c r="WB178" s="200"/>
      <c r="WC178" s="200"/>
      <c r="WD178" s="200"/>
      <c r="WE178" s="200"/>
      <c r="WF178" s="200"/>
      <c r="WG178" s="200"/>
      <c r="WH178" s="200"/>
      <c r="WI178" s="200"/>
      <c r="WJ178" s="200"/>
      <c r="WK178" s="200"/>
      <c r="WL178" s="200"/>
      <c r="WM178" s="200"/>
      <c r="WN178" s="200"/>
      <c r="WO178" s="200"/>
      <c r="WP178" s="200"/>
      <c r="WQ178" s="200"/>
      <c r="WR178" s="200"/>
      <c r="WS178" s="200"/>
      <c r="WT178" s="200"/>
      <c r="WU178" s="200"/>
      <c r="WV178" s="200"/>
      <c r="WW178" s="200"/>
      <c r="WX178" s="200"/>
      <c r="WY178" s="200"/>
      <c r="WZ178" s="200"/>
      <c r="XA178" s="200"/>
      <c r="XB178" s="200"/>
      <c r="XC178" s="200"/>
      <c r="XD178" s="200"/>
      <c r="XE178" s="200"/>
      <c r="XF178" s="200"/>
      <c r="XG178" s="200"/>
      <c r="XH178" s="200"/>
      <c r="XI178" s="200"/>
      <c r="XJ178" s="200"/>
      <c r="XK178" s="200"/>
      <c r="XL178" s="200"/>
      <c r="XM178" s="200"/>
      <c r="XN178" s="200"/>
      <c r="XO178" s="200"/>
      <c r="XP178" s="200"/>
      <c r="XQ178" s="200"/>
      <c r="XR178" s="200"/>
      <c r="XS178" s="200"/>
      <c r="XT178" s="200"/>
      <c r="XU178" s="200"/>
      <c r="XV178" s="200"/>
      <c r="XW178" s="200"/>
      <c r="XX178" s="200"/>
      <c r="XY178" s="200"/>
      <c r="XZ178" s="200"/>
      <c r="YA178" s="200"/>
      <c r="YB178" s="200"/>
      <c r="YC178" s="200"/>
      <c r="YD178" s="200"/>
      <c r="YE178" s="200"/>
      <c r="YF178" s="200"/>
      <c r="YG178" s="200"/>
      <c r="YH178" s="200"/>
      <c r="YI178" s="200"/>
      <c r="YJ178" s="200"/>
      <c r="YK178" s="200"/>
      <c r="YL178" s="200"/>
      <c r="YM178" s="200"/>
      <c r="YN178" s="200"/>
      <c r="YO178" s="200"/>
      <c r="YP178" s="200"/>
      <c r="YQ178" s="200"/>
      <c r="YR178" s="200"/>
      <c r="YS178" s="200"/>
      <c r="YT178" s="200"/>
      <c r="YU178" s="200"/>
      <c r="YV178" s="200"/>
      <c r="YW178" s="200"/>
      <c r="YX178" s="200"/>
      <c r="YY178" s="200"/>
      <c r="YZ178" s="200"/>
      <c r="ZA178" s="200"/>
      <c r="ZB178" s="200"/>
      <c r="ZC178" s="200"/>
      <c r="ZD178" s="200"/>
      <c r="ZE178" s="200"/>
      <c r="ZF178" s="200"/>
      <c r="ZG178" s="200"/>
      <c r="ZH178" s="200"/>
      <c r="ZI178" s="200"/>
      <c r="ZJ178" s="200"/>
      <c r="ZK178" s="200"/>
      <c r="ZL178" s="200"/>
      <c r="ZM178" s="200"/>
      <c r="ZN178" s="200"/>
      <c r="ZO178" s="200"/>
      <c r="ZP178" s="200"/>
      <c r="ZQ178" s="200"/>
      <c r="ZR178" s="200"/>
      <c r="ZS178" s="200"/>
      <c r="ZT178" s="200"/>
      <c r="ZU178" s="200"/>
      <c r="ZV178" s="200"/>
      <c r="ZW178" s="200"/>
      <c r="ZX178" s="200"/>
      <c r="ZY178" s="200"/>
      <c r="ZZ178" s="200"/>
      <c r="AAA178" s="200"/>
      <c r="AAB178" s="200"/>
      <c r="AAC178" s="200"/>
      <c r="AAD178" s="200"/>
      <c r="AAE178" s="200"/>
      <c r="AAF178" s="200"/>
      <c r="AAG178" s="200"/>
      <c r="AAH178" s="200"/>
      <c r="AAI178" s="200"/>
      <c r="AAJ178" s="200"/>
      <c r="AAK178" s="200"/>
      <c r="AAL178" s="200"/>
      <c r="AAM178" s="200"/>
      <c r="AAN178" s="200"/>
      <c r="AAO178" s="200"/>
      <c r="AAP178" s="200"/>
      <c r="AAQ178" s="200"/>
      <c r="AAR178" s="200"/>
      <c r="AAS178" s="200"/>
      <c r="AAT178" s="200"/>
      <c r="AAU178" s="200"/>
      <c r="AAV178" s="200"/>
      <c r="AAW178" s="200"/>
      <c r="AAX178" s="200"/>
      <c r="AAY178" s="200"/>
      <c r="AAZ178" s="200"/>
      <c r="ABA178" s="200"/>
      <c r="ABB178" s="200"/>
      <c r="ABC178" s="200"/>
      <c r="ABD178" s="200"/>
      <c r="ABE178" s="200"/>
      <c r="ABF178" s="200"/>
      <c r="ABG178" s="200"/>
      <c r="ABH178" s="200"/>
      <c r="ABI178" s="200"/>
      <c r="ABJ178" s="200"/>
      <c r="ABK178" s="200"/>
      <c r="ABL178" s="200"/>
      <c r="ABM178" s="200"/>
      <c r="ABN178" s="200"/>
      <c r="ABO178" s="200"/>
      <c r="ABP178" s="200"/>
      <c r="ABQ178" s="200"/>
      <c r="ABR178" s="200"/>
      <c r="ABS178" s="200"/>
      <c r="ABT178" s="200"/>
      <c r="ABU178" s="200"/>
      <c r="ABV178" s="200"/>
      <c r="ABW178" s="200"/>
      <c r="ABX178" s="200"/>
      <c r="ABY178" s="200"/>
      <c r="ABZ178" s="200"/>
      <c r="ACA178" s="200"/>
      <c r="ACB178" s="200"/>
      <c r="ACC178" s="200"/>
      <c r="ACD178" s="200"/>
      <c r="ACE178" s="200"/>
      <c r="ACF178" s="200"/>
      <c r="ACG178" s="200"/>
      <c r="ACH178" s="200"/>
      <c r="ACI178" s="200"/>
      <c r="ACJ178" s="200"/>
      <c r="ACK178" s="200"/>
      <c r="ACL178" s="200"/>
      <c r="ACM178" s="200"/>
      <c r="ACN178" s="200"/>
      <c r="ACO178" s="200"/>
      <c r="ACP178" s="200"/>
      <c r="ACQ178" s="200"/>
      <c r="ACR178" s="200"/>
      <c r="ACS178" s="200"/>
      <c r="ACT178" s="200"/>
      <c r="ACU178" s="200"/>
      <c r="ACV178" s="200"/>
      <c r="ACW178" s="200"/>
      <c r="ACX178" s="200"/>
      <c r="ACY178" s="200"/>
      <c r="ACZ178" s="200"/>
      <c r="ADA178" s="200"/>
      <c r="ADB178" s="200"/>
      <c r="ADC178" s="200"/>
      <c r="ADD178" s="200"/>
      <c r="ADE178" s="200"/>
      <c r="ADF178" s="200"/>
      <c r="ADG178" s="200"/>
      <c r="ADH178" s="200"/>
      <c r="ADI178" s="200"/>
      <c r="ADJ178" s="200"/>
      <c r="ADK178" s="200"/>
      <c r="ADL178" s="200"/>
      <c r="ADM178" s="200"/>
      <c r="ADN178" s="200"/>
      <c r="ADO178" s="200"/>
      <c r="ADP178" s="200"/>
      <c r="ADQ178" s="200"/>
      <c r="ADR178" s="200"/>
      <c r="ADS178" s="200"/>
      <c r="ADT178" s="200"/>
      <c r="ADU178" s="200"/>
      <c r="ADV178" s="200"/>
      <c r="ADW178" s="200"/>
      <c r="ADX178" s="200"/>
      <c r="ADY178" s="200"/>
      <c r="ADZ178" s="200"/>
      <c r="AEA178" s="200"/>
      <c r="AEB178" s="200"/>
      <c r="AEC178" s="200"/>
      <c r="AED178" s="200"/>
      <c r="AEE178" s="200"/>
      <c r="AEF178" s="200"/>
      <c r="AEG178" s="200"/>
      <c r="AEH178" s="200"/>
      <c r="AEI178" s="200"/>
      <c r="AEJ178" s="200"/>
      <c r="AEK178" s="200"/>
      <c r="AEL178" s="200"/>
      <c r="AEM178" s="200"/>
      <c r="AEN178" s="200"/>
      <c r="AEO178" s="200"/>
      <c r="AEP178" s="200"/>
      <c r="AEQ178" s="200"/>
      <c r="AER178" s="200"/>
      <c r="AES178" s="200"/>
      <c r="AET178" s="200"/>
      <c r="AEU178" s="200"/>
      <c r="AEV178" s="200"/>
      <c r="AEW178" s="200"/>
      <c r="AEX178" s="200"/>
      <c r="AEY178" s="200"/>
      <c r="AEZ178" s="200"/>
      <c r="AFA178" s="200"/>
      <c r="AFB178" s="200"/>
      <c r="AFC178" s="200"/>
      <c r="AFD178" s="200"/>
      <c r="AFE178" s="200"/>
      <c r="AFF178" s="200"/>
      <c r="AFG178" s="200"/>
      <c r="AFH178" s="200"/>
      <c r="AFI178" s="200"/>
      <c r="AFJ178" s="200"/>
      <c r="AFK178" s="200"/>
      <c r="AFL178" s="200"/>
      <c r="AFM178" s="200"/>
      <c r="AFN178" s="200"/>
      <c r="AFO178" s="200"/>
      <c r="AFP178" s="200"/>
      <c r="AFQ178" s="200"/>
      <c r="AFR178" s="200"/>
      <c r="AFS178" s="200"/>
      <c r="AFT178" s="200"/>
      <c r="AFU178" s="200"/>
      <c r="AFV178" s="200"/>
      <c r="AFW178" s="200"/>
      <c r="AFX178" s="200"/>
      <c r="AFY178" s="200"/>
      <c r="AFZ178" s="200"/>
      <c r="AGA178" s="200"/>
      <c r="AGB178" s="200"/>
      <c r="AGC178" s="200"/>
      <c r="AGD178" s="200"/>
      <c r="AGE178" s="200"/>
      <c r="AGF178" s="200"/>
      <c r="AGG178" s="200"/>
      <c r="AGH178" s="200"/>
      <c r="AGI178" s="200"/>
      <c r="AGJ178" s="200"/>
      <c r="AGK178" s="200"/>
      <c r="AGL178" s="200"/>
      <c r="AGM178" s="200"/>
      <c r="AGN178" s="200"/>
      <c r="AGO178" s="200"/>
      <c r="AGP178" s="200"/>
      <c r="AGQ178" s="200"/>
      <c r="AGR178" s="200"/>
      <c r="AGS178" s="200"/>
      <c r="AGT178" s="200"/>
      <c r="AGU178" s="200"/>
      <c r="AGV178" s="200"/>
      <c r="AGW178" s="200"/>
      <c r="AGX178" s="200"/>
      <c r="AGY178" s="200"/>
      <c r="AGZ178" s="200"/>
      <c r="AHA178" s="200"/>
      <c r="AHB178" s="200"/>
      <c r="AHC178" s="200"/>
      <c r="AHD178" s="200"/>
      <c r="AHE178" s="200"/>
      <c r="AHF178" s="200"/>
      <c r="AHG178" s="200"/>
      <c r="AHH178" s="200"/>
      <c r="AHI178" s="200"/>
      <c r="AHJ178" s="200"/>
      <c r="AHK178" s="200"/>
      <c r="AHL178" s="200"/>
      <c r="AHM178" s="200"/>
      <c r="AHN178" s="200"/>
      <c r="AHO178" s="200"/>
      <c r="AHP178" s="200"/>
      <c r="AHQ178" s="200"/>
      <c r="AHR178" s="200"/>
      <c r="AHS178" s="200"/>
      <c r="AHT178" s="200"/>
      <c r="AHU178" s="200"/>
      <c r="AHV178" s="200"/>
      <c r="AHW178" s="200"/>
      <c r="AHX178" s="200"/>
      <c r="AHY178" s="200"/>
      <c r="AHZ178" s="200"/>
      <c r="AIA178" s="200"/>
      <c r="AIB178" s="200"/>
      <c r="AIC178" s="200"/>
      <c r="AID178" s="200"/>
      <c r="AIE178" s="200"/>
      <c r="AIF178" s="200"/>
      <c r="AIG178" s="200"/>
      <c r="AIH178" s="200"/>
      <c r="AII178" s="200"/>
      <c r="AIJ178" s="200"/>
      <c r="AIK178" s="200"/>
      <c r="AIL178" s="200"/>
      <c r="AIM178" s="200"/>
      <c r="AIN178" s="200"/>
      <c r="AIO178" s="200"/>
      <c r="AIP178" s="200"/>
      <c r="AIQ178" s="200"/>
      <c r="AIR178" s="200"/>
      <c r="AIS178" s="200"/>
      <c r="AIT178" s="200"/>
      <c r="AIU178" s="200"/>
      <c r="AIV178" s="200"/>
      <c r="AIW178" s="200"/>
      <c r="AIX178" s="200"/>
      <c r="AIY178" s="200"/>
      <c r="AIZ178" s="200"/>
      <c r="AJA178" s="200"/>
      <c r="AJB178" s="200"/>
      <c r="AJC178" s="200"/>
      <c r="AJD178" s="200"/>
      <c r="AJE178" s="200"/>
      <c r="AJF178" s="200"/>
      <c r="AJG178" s="200"/>
      <c r="AJH178" s="200"/>
      <c r="AJI178" s="200"/>
      <c r="AJJ178" s="200"/>
      <c r="AJK178" s="200"/>
      <c r="AJL178" s="200"/>
      <c r="AJM178" s="200"/>
      <c r="AJN178" s="200"/>
      <c r="AJO178" s="200"/>
      <c r="AJP178" s="200"/>
      <c r="AJQ178" s="200"/>
      <c r="AJR178" s="200"/>
      <c r="AJS178" s="200"/>
      <c r="AJT178" s="200"/>
      <c r="AJU178" s="200"/>
      <c r="AJV178" s="200"/>
      <c r="AJW178" s="200"/>
      <c r="AJX178" s="200"/>
      <c r="AJY178" s="200"/>
      <c r="AJZ178" s="200"/>
      <c r="AKA178" s="200"/>
      <c r="AKB178" s="200"/>
    </row>
    <row r="179" spans="1:964" s="155" customFormat="1" ht="13.5">
      <c r="A179" s="414"/>
      <c r="B179" s="67" t="s">
        <v>317</v>
      </c>
      <c r="C179" s="243">
        <v>2495297</v>
      </c>
      <c r="D179" s="320">
        <f t="shared" si="62"/>
        <v>4.4298952853944806E-2</v>
      </c>
      <c r="E179" s="142"/>
      <c r="F179" s="316">
        <v>40143</v>
      </c>
      <c r="G179" s="320">
        <f t="shared" si="63"/>
        <v>-6.0916555547757767E-2</v>
      </c>
      <c r="H179" s="133">
        <v>35539</v>
      </c>
      <c r="I179" s="320">
        <f t="shared" si="46"/>
        <v>-7.0408761979268153E-3</v>
      </c>
      <c r="J179" s="464">
        <v>58657</v>
      </c>
      <c r="K179" s="395">
        <f>(J179-J167)/J167</f>
        <v>-0.11786025806839714</v>
      </c>
      <c r="L179" s="133">
        <v>13702</v>
      </c>
      <c r="M179" s="320">
        <f t="shared" si="57"/>
        <v>-3.8995651564034173E-2</v>
      </c>
      <c r="N179" s="133"/>
      <c r="O179" s="320"/>
      <c r="P179" s="133">
        <v>4797</v>
      </c>
      <c r="Q179" s="320">
        <f t="shared" si="58"/>
        <v>-0.17021276595744683</v>
      </c>
      <c r="R179" s="133"/>
      <c r="S179" s="320"/>
      <c r="T179" s="392">
        <v>4070</v>
      </c>
      <c r="U179" s="434">
        <f>T179/T167-1</f>
        <v>-0.18843469591226325</v>
      </c>
      <c r="V179" s="134">
        <v>384</v>
      </c>
      <c r="W179" s="320">
        <f t="shared" si="59"/>
        <v>8.7818696883852798E-2</v>
      </c>
      <c r="X179" s="134">
        <v>370</v>
      </c>
      <c r="Y179" s="320">
        <f t="shared" si="59"/>
        <v>0.22112211221122102</v>
      </c>
      <c r="Z179" s="133"/>
      <c r="AA179" s="320"/>
      <c r="AB179" s="133"/>
      <c r="AC179" s="320"/>
      <c r="AD179" s="133"/>
      <c r="AE179" s="320"/>
      <c r="AF179" s="133"/>
      <c r="AG179" s="320"/>
      <c r="AH179" s="208"/>
      <c r="AI179" s="208"/>
      <c r="AJ179" s="208"/>
      <c r="AK179" s="208"/>
      <c r="AL179" s="208"/>
      <c r="AM179" s="203"/>
      <c r="AN179" s="204"/>
      <c r="AO179" s="203"/>
      <c r="AP179" s="200"/>
      <c r="AQ179" s="200"/>
      <c r="AR179" s="200"/>
      <c r="AS179" s="200"/>
      <c r="AT179" s="200"/>
      <c r="AU179" s="200"/>
      <c r="AV179" s="200"/>
      <c r="AW179" s="200"/>
      <c r="AX179" s="200"/>
      <c r="AY179" s="200"/>
      <c r="AZ179" s="200"/>
      <c r="BA179" s="200"/>
      <c r="BB179" s="200"/>
      <c r="BC179" s="200"/>
      <c r="BD179" s="200"/>
      <c r="BE179" s="200"/>
      <c r="BF179" s="200"/>
      <c r="BG179" s="200"/>
      <c r="BH179" s="200"/>
      <c r="BI179" s="200"/>
      <c r="BJ179" s="200"/>
      <c r="BK179" s="200"/>
      <c r="BL179" s="200"/>
      <c r="BM179" s="200"/>
      <c r="BN179" s="200"/>
      <c r="BO179" s="201"/>
      <c r="BP179" s="200"/>
      <c r="BQ179" s="200"/>
      <c r="BR179" s="200"/>
      <c r="BS179" s="200"/>
      <c r="BT179" s="200"/>
      <c r="BU179" s="200"/>
      <c r="BV179" s="200"/>
      <c r="BW179" s="200"/>
      <c r="BX179" s="200"/>
      <c r="BY179" s="200"/>
      <c r="BZ179" s="200"/>
      <c r="CA179" s="200"/>
      <c r="CB179" s="200"/>
      <c r="CC179" s="200"/>
      <c r="CD179" s="200"/>
      <c r="CE179" s="200"/>
      <c r="CF179" s="200"/>
      <c r="CG179" s="200"/>
      <c r="CH179" s="200"/>
      <c r="CI179" s="200"/>
      <c r="CJ179" s="200"/>
      <c r="CK179" s="200"/>
      <c r="CL179" s="200"/>
      <c r="CM179" s="200"/>
      <c r="CN179" s="200"/>
      <c r="CO179" s="200"/>
      <c r="CP179" s="200"/>
      <c r="CQ179" s="200"/>
      <c r="CR179" s="200"/>
      <c r="CS179" s="200"/>
      <c r="CT179" s="200"/>
      <c r="CU179" s="200"/>
      <c r="CV179" s="200"/>
      <c r="CW179" s="200"/>
      <c r="CX179" s="200"/>
      <c r="CY179" s="200"/>
      <c r="CZ179" s="200"/>
      <c r="DA179" s="200"/>
      <c r="DB179" s="200"/>
      <c r="DC179" s="200"/>
      <c r="DD179" s="200"/>
      <c r="DE179" s="200"/>
      <c r="DF179" s="200"/>
      <c r="DG179" s="200"/>
      <c r="DH179" s="200"/>
      <c r="DI179" s="200"/>
      <c r="DJ179" s="200"/>
      <c r="DK179" s="200"/>
      <c r="DL179" s="200"/>
      <c r="DM179" s="200"/>
      <c r="DN179" s="200"/>
      <c r="DO179" s="200"/>
      <c r="DP179" s="200"/>
      <c r="DQ179" s="200"/>
      <c r="DR179" s="200"/>
      <c r="DS179" s="200"/>
      <c r="DT179" s="200"/>
      <c r="DU179" s="200"/>
      <c r="DV179" s="200"/>
      <c r="DW179" s="200"/>
      <c r="DX179" s="200"/>
      <c r="DY179" s="200"/>
      <c r="DZ179" s="200"/>
      <c r="EA179" s="200"/>
      <c r="EB179" s="200"/>
      <c r="EC179" s="200"/>
      <c r="ED179" s="200"/>
      <c r="EE179" s="200"/>
      <c r="EF179" s="200"/>
      <c r="EG179" s="200"/>
      <c r="EH179" s="200"/>
      <c r="EI179" s="200"/>
      <c r="EJ179" s="200"/>
      <c r="EK179" s="200"/>
      <c r="EL179" s="200"/>
      <c r="EM179" s="200"/>
      <c r="EN179" s="200"/>
      <c r="EO179" s="200"/>
      <c r="EP179" s="200"/>
      <c r="EQ179" s="200"/>
      <c r="ER179" s="200"/>
      <c r="ES179" s="200"/>
      <c r="ET179" s="200"/>
      <c r="EU179" s="200"/>
      <c r="EV179" s="200"/>
      <c r="EW179" s="200"/>
      <c r="EX179" s="200"/>
      <c r="EY179" s="200"/>
      <c r="EZ179" s="200"/>
      <c r="FA179" s="200"/>
      <c r="FB179" s="200"/>
      <c r="FC179" s="200"/>
      <c r="FD179" s="200"/>
      <c r="FE179" s="200"/>
      <c r="FF179" s="200"/>
      <c r="FG179" s="200"/>
      <c r="FH179" s="200"/>
      <c r="FI179" s="200"/>
      <c r="FJ179" s="200"/>
      <c r="FK179" s="200"/>
      <c r="FL179" s="200"/>
      <c r="FM179" s="200"/>
      <c r="FN179" s="200"/>
      <c r="FO179" s="200"/>
      <c r="FP179" s="200"/>
      <c r="FQ179" s="200"/>
      <c r="FR179" s="200"/>
      <c r="FS179" s="200"/>
      <c r="FT179" s="200"/>
      <c r="FU179" s="200"/>
      <c r="FV179" s="200"/>
      <c r="FW179" s="200"/>
      <c r="FX179" s="200"/>
      <c r="FY179" s="200"/>
      <c r="FZ179" s="200"/>
      <c r="GA179" s="200"/>
      <c r="GB179" s="200"/>
      <c r="GC179" s="200"/>
      <c r="GD179" s="200"/>
      <c r="GE179" s="200"/>
      <c r="GF179" s="200"/>
      <c r="GG179" s="200"/>
      <c r="GH179" s="200"/>
      <c r="GI179" s="200"/>
      <c r="GJ179" s="200"/>
      <c r="GK179" s="200"/>
      <c r="GL179" s="200"/>
      <c r="GM179" s="200"/>
      <c r="GN179" s="200"/>
      <c r="GO179" s="200"/>
      <c r="GP179" s="200"/>
      <c r="GQ179" s="200"/>
      <c r="GR179" s="200"/>
      <c r="GS179" s="200"/>
      <c r="GT179" s="200"/>
      <c r="GU179" s="200"/>
      <c r="GV179" s="200"/>
      <c r="GW179" s="200"/>
      <c r="GX179" s="200"/>
      <c r="GY179" s="200"/>
      <c r="GZ179" s="200"/>
      <c r="HA179" s="200"/>
      <c r="HB179" s="200"/>
      <c r="HC179" s="200"/>
      <c r="HD179" s="200"/>
      <c r="HE179" s="200"/>
      <c r="HF179" s="200"/>
      <c r="HG179" s="200"/>
      <c r="HH179" s="200"/>
      <c r="HI179" s="200"/>
      <c r="HJ179" s="200"/>
      <c r="HK179" s="200"/>
      <c r="HL179" s="200"/>
      <c r="HM179" s="200"/>
      <c r="HN179" s="200"/>
      <c r="HO179" s="200"/>
      <c r="HP179" s="200"/>
      <c r="HQ179" s="200"/>
      <c r="HR179" s="200"/>
      <c r="HS179" s="200"/>
      <c r="HT179" s="200"/>
      <c r="HU179" s="200"/>
      <c r="HV179" s="200"/>
      <c r="HW179" s="200"/>
      <c r="HX179" s="200"/>
      <c r="HY179" s="200"/>
      <c r="HZ179" s="200"/>
      <c r="IA179" s="200"/>
      <c r="IB179" s="200"/>
      <c r="IC179" s="200"/>
      <c r="ID179" s="200"/>
      <c r="IE179" s="200"/>
      <c r="IF179" s="200"/>
      <c r="IG179" s="200"/>
      <c r="IH179" s="200"/>
      <c r="II179" s="200"/>
      <c r="IJ179" s="200"/>
      <c r="IK179" s="200"/>
      <c r="IL179" s="200"/>
      <c r="IM179" s="200"/>
      <c r="IN179" s="200"/>
      <c r="IO179" s="200"/>
      <c r="IP179" s="200"/>
      <c r="IQ179" s="200"/>
      <c r="IR179" s="200"/>
      <c r="IS179" s="200"/>
      <c r="IT179" s="200"/>
      <c r="IU179" s="200"/>
      <c r="IV179" s="200"/>
      <c r="IW179" s="200"/>
      <c r="IX179" s="200"/>
      <c r="IY179" s="200"/>
      <c r="IZ179" s="200"/>
      <c r="JA179" s="200"/>
      <c r="JB179" s="200"/>
      <c r="JC179" s="200"/>
      <c r="JD179" s="200"/>
      <c r="JE179" s="200"/>
      <c r="JF179" s="200"/>
      <c r="JG179" s="200"/>
      <c r="JH179" s="200"/>
      <c r="JI179" s="200"/>
      <c r="JJ179" s="200"/>
      <c r="JK179" s="200"/>
      <c r="JL179" s="200"/>
      <c r="JM179" s="200"/>
      <c r="JN179" s="200"/>
      <c r="JO179" s="200"/>
      <c r="JP179" s="200"/>
      <c r="JQ179" s="200"/>
      <c r="JR179" s="200"/>
      <c r="JS179" s="200"/>
      <c r="JT179" s="200"/>
      <c r="JU179" s="200"/>
      <c r="JV179" s="200"/>
      <c r="JW179" s="200"/>
      <c r="JX179" s="200"/>
      <c r="JY179" s="200"/>
      <c r="JZ179" s="200"/>
      <c r="KA179" s="200"/>
      <c r="KB179" s="200"/>
      <c r="KC179" s="200"/>
      <c r="KD179" s="200"/>
      <c r="KE179" s="200"/>
      <c r="KF179" s="200"/>
      <c r="KG179" s="200"/>
      <c r="KH179" s="200"/>
      <c r="KI179" s="200"/>
      <c r="KJ179" s="200"/>
      <c r="KK179" s="200"/>
      <c r="KL179" s="200"/>
      <c r="KM179" s="200"/>
      <c r="KN179" s="200"/>
      <c r="KO179" s="200"/>
      <c r="KP179" s="200"/>
      <c r="KQ179" s="200"/>
      <c r="KR179" s="200"/>
      <c r="KS179" s="200"/>
      <c r="KT179" s="200"/>
      <c r="KU179" s="200"/>
      <c r="KV179" s="200"/>
      <c r="KW179" s="200"/>
      <c r="KX179" s="200"/>
      <c r="KY179" s="200"/>
      <c r="KZ179" s="200"/>
      <c r="LA179" s="200"/>
      <c r="LB179" s="200"/>
      <c r="LC179" s="200"/>
      <c r="LD179" s="200"/>
      <c r="LE179" s="200"/>
      <c r="LF179" s="200"/>
      <c r="LG179" s="200"/>
      <c r="LH179" s="200"/>
      <c r="LI179" s="200"/>
      <c r="LJ179" s="200"/>
      <c r="LK179" s="200"/>
      <c r="LL179" s="200"/>
      <c r="LM179" s="200"/>
      <c r="LN179" s="200"/>
      <c r="LO179" s="200"/>
      <c r="LP179" s="200"/>
      <c r="LQ179" s="200"/>
      <c r="LR179" s="200"/>
      <c r="LS179" s="200"/>
      <c r="LT179" s="200"/>
      <c r="LU179" s="200"/>
      <c r="LV179" s="200"/>
      <c r="LW179" s="200"/>
      <c r="LX179" s="200"/>
      <c r="LY179" s="200"/>
      <c r="LZ179" s="200"/>
      <c r="MA179" s="200"/>
      <c r="MB179" s="200"/>
      <c r="MC179" s="200"/>
      <c r="MD179" s="200"/>
      <c r="ME179" s="200"/>
      <c r="MF179" s="200"/>
      <c r="MG179" s="200"/>
      <c r="MH179" s="200"/>
      <c r="MI179" s="200"/>
      <c r="MJ179" s="200"/>
      <c r="MK179" s="200"/>
      <c r="ML179" s="200"/>
      <c r="MM179" s="200"/>
      <c r="MN179" s="200"/>
      <c r="MO179" s="200"/>
      <c r="MP179" s="200"/>
      <c r="MQ179" s="200"/>
      <c r="MR179" s="200"/>
      <c r="MS179" s="200"/>
      <c r="MT179" s="200"/>
      <c r="MU179" s="200"/>
      <c r="MV179" s="200"/>
      <c r="MW179" s="200"/>
      <c r="MX179" s="200"/>
      <c r="MY179" s="200"/>
      <c r="MZ179" s="200"/>
      <c r="NA179" s="200"/>
      <c r="NB179" s="200"/>
      <c r="NC179" s="200"/>
      <c r="ND179" s="200"/>
      <c r="NE179" s="200"/>
      <c r="NF179" s="200"/>
      <c r="NG179" s="200"/>
      <c r="NH179" s="200"/>
      <c r="NI179" s="200"/>
      <c r="NJ179" s="200"/>
      <c r="NK179" s="200"/>
      <c r="NL179" s="200"/>
      <c r="NM179" s="200"/>
      <c r="NN179" s="200"/>
      <c r="NO179" s="200"/>
      <c r="NP179" s="200"/>
      <c r="NQ179" s="200"/>
      <c r="NR179" s="200"/>
      <c r="NS179" s="200"/>
      <c r="NT179" s="200"/>
      <c r="NU179" s="200"/>
      <c r="NV179" s="200"/>
      <c r="NW179" s="200"/>
      <c r="NX179" s="200"/>
      <c r="NY179" s="200"/>
      <c r="NZ179" s="200"/>
      <c r="OA179" s="200"/>
      <c r="OB179" s="200"/>
      <c r="OC179" s="200"/>
      <c r="OD179" s="200"/>
      <c r="OE179" s="200"/>
      <c r="OF179" s="200"/>
      <c r="OG179" s="200"/>
      <c r="OH179" s="200"/>
      <c r="OI179" s="200"/>
      <c r="OJ179" s="200"/>
      <c r="OK179" s="200"/>
      <c r="OL179" s="200"/>
      <c r="OM179" s="200"/>
      <c r="ON179" s="200"/>
      <c r="OO179" s="200"/>
      <c r="OP179" s="200"/>
      <c r="OQ179" s="200"/>
      <c r="OR179" s="200"/>
      <c r="OS179" s="200"/>
      <c r="OT179" s="200"/>
      <c r="OU179" s="200"/>
      <c r="OV179" s="200"/>
      <c r="OW179" s="200"/>
      <c r="OX179" s="200"/>
      <c r="OY179" s="200"/>
      <c r="OZ179" s="200"/>
      <c r="PA179" s="200"/>
      <c r="PB179" s="200"/>
      <c r="PC179" s="200"/>
      <c r="PD179" s="200"/>
      <c r="PE179" s="200"/>
      <c r="PF179" s="200"/>
      <c r="PG179" s="200"/>
      <c r="PH179" s="200"/>
      <c r="PI179" s="200"/>
      <c r="PJ179" s="200"/>
      <c r="PK179" s="200"/>
      <c r="PL179" s="200"/>
      <c r="PM179" s="200"/>
      <c r="PN179" s="200"/>
      <c r="PO179" s="200"/>
      <c r="PP179" s="200"/>
      <c r="PQ179" s="200"/>
      <c r="PR179" s="200"/>
      <c r="PS179" s="200"/>
      <c r="PT179" s="200"/>
      <c r="PU179" s="200"/>
      <c r="PV179" s="200"/>
      <c r="PW179" s="200"/>
      <c r="PX179" s="200"/>
      <c r="PY179" s="200"/>
      <c r="PZ179" s="200"/>
      <c r="QA179" s="200"/>
      <c r="QB179" s="200"/>
      <c r="QC179" s="200"/>
      <c r="QD179" s="200"/>
      <c r="QE179" s="200"/>
      <c r="QF179" s="200"/>
      <c r="QG179" s="200"/>
      <c r="QH179" s="200"/>
      <c r="QI179" s="200"/>
      <c r="QJ179" s="200"/>
      <c r="QK179" s="200"/>
      <c r="QL179" s="200"/>
      <c r="QM179" s="200"/>
      <c r="QN179" s="200"/>
      <c r="QO179" s="200"/>
      <c r="QP179" s="200"/>
      <c r="QQ179" s="200"/>
      <c r="QR179" s="200"/>
      <c r="QS179" s="200"/>
      <c r="QT179" s="200"/>
      <c r="QU179" s="200"/>
      <c r="QV179" s="200"/>
      <c r="QW179" s="200"/>
      <c r="QX179" s="200"/>
      <c r="QY179" s="200"/>
      <c r="QZ179" s="200"/>
      <c r="RA179" s="200"/>
      <c r="RB179" s="200"/>
      <c r="RC179" s="200"/>
      <c r="RD179" s="200"/>
      <c r="RE179" s="200"/>
      <c r="RF179" s="200"/>
      <c r="RG179" s="200"/>
      <c r="RH179" s="200"/>
      <c r="RI179" s="200"/>
      <c r="RJ179" s="200"/>
      <c r="RK179" s="200"/>
      <c r="RL179" s="200"/>
      <c r="RM179" s="200"/>
      <c r="RN179" s="200"/>
      <c r="RO179" s="200"/>
      <c r="RP179" s="200"/>
      <c r="RQ179" s="200"/>
      <c r="RR179" s="200"/>
      <c r="RS179" s="200"/>
      <c r="RT179" s="200"/>
      <c r="RU179" s="200"/>
      <c r="RV179" s="200"/>
      <c r="RW179" s="200"/>
      <c r="RX179" s="200"/>
      <c r="RY179" s="200"/>
      <c r="RZ179" s="200"/>
      <c r="SA179" s="200"/>
      <c r="SB179" s="200"/>
      <c r="SC179" s="200"/>
      <c r="SD179" s="200"/>
      <c r="SE179" s="200"/>
      <c r="SF179" s="200"/>
      <c r="SG179" s="200"/>
      <c r="SH179" s="200"/>
      <c r="SI179" s="200"/>
      <c r="SJ179" s="200"/>
      <c r="SK179" s="200"/>
      <c r="SL179" s="200"/>
      <c r="SM179" s="200"/>
      <c r="SN179" s="200"/>
      <c r="SO179" s="200"/>
      <c r="SP179" s="200"/>
      <c r="SQ179" s="200"/>
      <c r="SR179" s="200"/>
      <c r="SS179" s="200"/>
      <c r="ST179" s="200"/>
      <c r="SU179" s="200"/>
      <c r="SV179" s="200"/>
      <c r="SW179" s="200"/>
      <c r="SX179" s="200"/>
      <c r="SY179" s="200"/>
      <c r="SZ179" s="200"/>
      <c r="TA179" s="200"/>
      <c r="TB179" s="200"/>
      <c r="TC179" s="200"/>
      <c r="TD179" s="200"/>
      <c r="TE179" s="200"/>
      <c r="TF179" s="200"/>
      <c r="TG179" s="200"/>
      <c r="TH179" s="200"/>
      <c r="TI179" s="200"/>
      <c r="TJ179" s="200"/>
      <c r="TK179" s="200"/>
      <c r="TL179" s="200"/>
      <c r="TM179" s="200"/>
      <c r="TN179" s="200"/>
      <c r="TO179" s="200"/>
      <c r="TP179" s="200"/>
      <c r="TQ179" s="200"/>
      <c r="TR179" s="200"/>
      <c r="TS179" s="200"/>
      <c r="TT179" s="200"/>
      <c r="TU179" s="200"/>
      <c r="TV179" s="200"/>
      <c r="TW179" s="200"/>
      <c r="TX179" s="200"/>
      <c r="TY179" s="200"/>
      <c r="TZ179" s="200"/>
      <c r="UA179" s="200"/>
      <c r="UB179" s="200"/>
      <c r="UC179" s="200"/>
      <c r="UD179" s="200"/>
      <c r="UE179" s="200"/>
      <c r="UF179" s="200"/>
      <c r="UG179" s="200"/>
      <c r="UH179" s="200"/>
      <c r="UI179" s="200"/>
      <c r="UJ179" s="200"/>
      <c r="UK179" s="200"/>
      <c r="UL179" s="200"/>
      <c r="UM179" s="200"/>
      <c r="UN179" s="200"/>
      <c r="UO179" s="200"/>
      <c r="UP179" s="200"/>
      <c r="UQ179" s="200"/>
      <c r="UR179" s="200"/>
      <c r="US179" s="200"/>
      <c r="UT179" s="200"/>
      <c r="UU179" s="200"/>
      <c r="UV179" s="200"/>
      <c r="UW179" s="200"/>
      <c r="UX179" s="200"/>
      <c r="UY179" s="200"/>
      <c r="UZ179" s="200"/>
      <c r="VA179" s="200"/>
      <c r="VB179" s="200"/>
      <c r="VC179" s="200"/>
      <c r="VD179" s="200"/>
      <c r="VE179" s="200"/>
      <c r="VF179" s="200"/>
      <c r="VG179" s="200"/>
      <c r="VH179" s="200"/>
      <c r="VI179" s="200"/>
      <c r="VJ179" s="200"/>
      <c r="VK179" s="200"/>
      <c r="VL179" s="200"/>
      <c r="VM179" s="200"/>
      <c r="VN179" s="200"/>
      <c r="VO179" s="200"/>
      <c r="VP179" s="200"/>
      <c r="VQ179" s="200"/>
      <c r="VR179" s="200"/>
      <c r="VS179" s="200"/>
      <c r="VT179" s="200"/>
      <c r="VU179" s="200"/>
      <c r="VV179" s="200"/>
      <c r="VW179" s="200"/>
      <c r="VX179" s="200"/>
      <c r="VY179" s="200"/>
      <c r="VZ179" s="200"/>
      <c r="WA179" s="200"/>
      <c r="WB179" s="200"/>
      <c r="WC179" s="200"/>
      <c r="WD179" s="200"/>
      <c r="WE179" s="200"/>
      <c r="WF179" s="200"/>
      <c r="WG179" s="200"/>
      <c r="WH179" s="200"/>
      <c r="WI179" s="200"/>
      <c r="WJ179" s="200"/>
      <c r="WK179" s="200"/>
      <c r="WL179" s="200"/>
      <c r="WM179" s="200"/>
      <c r="WN179" s="200"/>
      <c r="WO179" s="200"/>
      <c r="WP179" s="200"/>
      <c r="WQ179" s="200"/>
      <c r="WR179" s="200"/>
      <c r="WS179" s="200"/>
      <c r="WT179" s="200"/>
      <c r="WU179" s="200"/>
      <c r="WV179" s="200"/>
      <c r="WW179" s="200"/>
      <c r="WX179" s="200"/>
      <c r="WY179" s="200"/>
      <c r="WZ179" s="200"/>
      <c r="XA179" s="200"/>
      <c r="XB179" s="200"/>
      <c r="XC179" s="200"/>
      <c r="XD179" s="200"/>
      <c r="XE179" s="200"/>
      <c r="XF179" s="200"/>
      <c r="XG179" s="200"/>
      <c r="XH179" s="200"/>
      <c r="XI179" s="200"/>
      <c r="XJ179" s="200"/>
      <c r="XK179" s="200"/>
      <c r="XL179" s="200"/>
      <c r="XM179" s="200"/>
      <c r="XN179" s="200"/>
      <c r="XO179" s="200"/>
      <c r="XP179" s="200"/>
      <c r="XQ179" s="200"/>
      <c r="XR179" s="200"/>
      <c r="XS179" s="200"/>
      <c r="XT179" s="200"/>
      <c r="XU179" s="200"/>
      <c r="XV179" s="200"/>
      <c r="XW179" s="200"/>
      <c r="XX179" s="200"/>
      <c r="XY179" s="200"/>
      <c r="XZ179" s="200"/>
      <c r="YA179" s="200"/>
      <c r="YB179" s="200"/>
      <c r="YC179" s="200"/>
      <c r="YD179" s="200"/>
      <c r="YE179" s="200"/>
      <c r="YF179" s="200"/>
      <c r="YG179" s="200"/>
      <c r="YH179" s="200"/>
      <c r="YI179" s="200"/>
      <c r="YJ179" s="200"/>
      <c r="YK179" s="200"/>
      <c r="YL179" s="200"/>
      <c r="YM179" s="200"/>
      <c r="YN179" s="200"/>
      <c r="YO179" s="200"/>
      <c r="YP179" s="200"/>
      <c r="YQ179" s="200"/>
      <c r="YR179" s="200"/>
      <c r="YS179" s="200"/>
      <c r="YT179" s="200"/>
      <c r="YU179" s="200"/>
      <c r="YV179" s="200"/>
      <c r="YW179" s="200"/>
      <c r="YX179" s="200"/>
      <c r="YY179" s="200"/>
      <c r="YZ179" s="200"/>
      <c r="ZA179" s="200"/>
      <c r="ZB179" s="200"/>
      <c r="ZC179" s="200"/>
      <c r="ZD179" s="200"/>
      <c r="ZE179" s="200"/>
      <c r="ZF179" s="200"/>
      <c r="ZG179" s="200"/>
      <c r="ZH179" s="200"/>
      <c r="ZI179" s="200"/>
      <c r="ZJ179" s="200"/>
      <c r="ZK179" s="200"/>
      <c r="ZL179" s="200"/>
      <c r="ZM179" s="200"/>
      <c r="ZN179" s="200"/>
      <c r="ZO179" s="200"/>
      <c r="ZP179" s="200"/>
      <c r="ZQ179" s="200"/>
      <c r="ZR179" s="200"/>
      <c r="ZS179" s="200"/>
      <c r="ZT179" s="200"/>
      <c r="ZU179" s="200"/>
      <c r="ZV179" s="200"/>
      <c r="ZW179" s="200"/>
      <c r="ZX179" s="200"/>
      <c r="ZY179" s="200"/>
      <c r="ZZ179" s="200"/>
      <c r="AAA179" s="200"/>
      <c r="AAB179" s="200"/>
      <c r="AAC179" s="200"/>
      <c r="AAD179" s="200"/>
      <c r="AAE179" s="200"/>
      <c r="AAF179" s="200"/>
      <c r="AAG179" s="200"/>
      <c r="AAH179" s="200"/>
      <c r="AAI179" s="200"/>
      <c r="AAJ179" s="200"/>
      <c r="AAK179" s="200"/>
      <c r="AAL179" s="200"/>
      <c r="AAM179" s="200"/>
      <c r="AAN179" s="200"/>
      <c r="AAO179" s="200"/>
      <c r="AAP179" s="200"/>
      <c r="AAQ179" s="200"/>
      <c r="AAR179" s="200"/>
      <c r="AAS179" s="200"/>
      <c r="AAT179" s="200"/>
      <c r="AAU179" s="200"/>
      <c r="AAV179" s="200"/>
      <c r="AAW179" s="200"/>
      <c r="AAX179" s="200"/>
      <c r="AAY179" s="200"/>
      <c r="AAZ179" s="200"/>
      <c r="ABA179" s="200"/>
      <c r="ABB179" s="200"/>
      <c r="ABC179" s="200"/>
      <c r="ABD179" s="200"/>
      <c r="ABE179" s="200"/>
      <c r="ABF179" s="200"/>
      <c r="ABG179" s="200"/>
      <c r="ABH179" s="200"/>
      <c r="ABI179" s="200"/>
      <c r="ABJ179" s="200"/>
      <c r="ABK179" s="200"/>
      <c r="ABL179" s="200"/>
      <c r="ABM179" s="200"/>
      <c r="ABN179" s="200"/>
      <c r="ABO179" s="200"/>
      <c r="ABP179" s="200"/>
      <c r="ABQ179" s="200"/>
      <c r="ABR179" s="200"/>
      <c r="ABS179" s="200"/>
      <c r="ABT179" s="200"/>
      <c r="ABU179" s="200"/>
      <c r="ABV179" s="200"/>
      <c r="ABW179" s="200"/>
      <c r="ABX179" s="200"/>
      <c r="ABY179" s="200"/>
      <c r="ABZ179" s="200"/>
      <c r="ACA179" s="200"/>
      <c r="ACB179" s="200"/>
      <c r="ACC179" s="200"/>
      <c r="ACD179" s="200"/>
      <c r="ACE179" s="200"/>
      <c r="ACF179" s="200"/>
      <c r="ACG179" s="200"/>
      <c r="ACH179" s="200"/>
      <c r="ACI179" s="200"/>
      <c r="ACJ179" s="200"/>
      <c r="ACK179" s="200"/>
      <c r="ACL179" s="200"/>
      <c r="ACM179" s="200"/>
      <c r="ACN179" s="200"/>
      <c r="ACO179" s="200"/>
      <c r="ACP179" s="200"/>
      <c r="ACQ179" s="200"/>
      <c r="ACR179" s="200"/>
      <c r="ACS179" s="200"/>
      <c r="ACT179" s="200"/>
      <c r="ACU179" s="200"/>
      <c r="ACV179" s="200"/>
      <c r="ACW179" s="200"/>
      <c r="ACX179" s="200"/>
      <c r="ACY179" s="200"/>
      <c r="ACZ179" s="200"/>
      <c r="ADA179" s="200"/>
      <c r="ADB179" s="200"/>
      <c r="ADC179" s="200"/>
      <c r="ADD179" s="200"/>
      <c r="ADE179" s="200"/>
      <c r="ADF179" s="200"/>
      <c r="ADG179" s="200"/>
      <c r="ADH179" s="200"/>
      <c r="ADI179" s="200"/>
      <c r="ADJ179" s="200"/>
      <c r="ADK179" s="200"/>
      <c r="ADL179" s="200"/>
      <c r="ADM179" s="200"/>
      <c r="ADN179" s="200"/>
      <c r="ADO179" s="200"/>
      <c r="ADP179" s="200"/>
      <c r="ADQ179" s="200"/>
      <c r="ADR179" s="200"/>
      <c r="ADS179" s="200"/>
      <c r="ADT179" s="200"/>
      <c r="ADU179" s="200"/>
      <c r="ADV179" s="200"/>
      <c r="ADW179" s="200"/>
      <c r="ADX179" s="200"/>
      <c r="ADY179" s="200"/>
      <c r="ADZ179" s="200"/>
      <c r="AEA179" s="200"/>
      <c r="AEB179" s="200"/>
      <c r="AEC179" s="200"/>
      <c r="AED179" s="200"/>
      <c r="AEE179" s="200"/>
      <c r="AEF179" s="200"/>
      <c r="AEG179" s="200"/>
      <c r="AEH179" s="200"/>
      <c r="AEI179" s="200"/>
      <c r="AEJ179" s="200"/>
      <c r="AEK179" s="200"/>
      <c r="AEL179" s="200"/>
      <c r="AEM179" s="200"/>
      <c r="AEN179" s="200"/>
      <c r="AEO179" s="200"/>
      <c r="AEP179" s="200"/>
      <c r="AEQ179" s="200"/>
      <c r="AER179" s="200"/>
      <c r="AES179" s="200"/>
      <c r="AET179" s="200"/>
      <c r="AEU179" s="200"/>
      <c r="AEV179" s="200"/>
      <c r="AEW179" s="200"/>
      <c r="AEX179" s="200"/>
      <c r="AEY179" s="200"/>
      <c r="AEZ179" s="200"/>
      <c r="AFA179" s="200"/>
      <c r="AFB179" s="200"/>
      <c r="AFC179" s="200"/>
      <c r="AFD179" s="200"/>
      <c r="AFE179" s="200"/>
      <c r="AFF179" s="200"/>
      <c r="AFG179" s="200"/>
      <c r="AFH179" s="200"/>
      <c r="AFI179" s="200"/>
      <c r="AFJ179" s="200"/>
      <c r="AFK179" s="200"/>
      <c r="AFL179" s="200"/>
      <c r="AFM179" s="200"/>
      <c r="AFN179" s="200"/>
      <c r="AFO179" s="200"/>
      <c r="AFP179" s="200"/>
      <c r="AFQ179" s="200"/>
      <c r="AFR179" s="200"/>
      <c r="AFS179" s="200"/>
      <c r="AFT179" s="200"/>
      <c r="AFU179" s="200"/>
      <c r="AFV179" s="200"/>
      <c r="AFW179" s="200"/>
      <c r="AFX179" s="200"/>
      <c r="AFY179" s="200"/>
      <c r="AFZ179" s="200"/>
      <c r="AGA179" s="200"/>
      <c r="AGB179" s="200"/>
      <c r="AGC179" s="200"/>
      <c r="AGD179" s="200"/>
      <c r="AGE179" s="200"/>
      <c r="AGF179" s="200"/>
      <c r="AGG179" s="200"/>
      <c r="AGH179" s="200"/>
      <c r="AGI179" s="200"/>
      <c r="AGJ179" s="200"/>
      <c r="AGK179" s="200"/>
      <c r="AGL179" s="200"/>
      <c r="AGM179" s="200"/>
      <c r="AGN179" s="200"/>
      <c r="AGO179" s="200"/>
      <c r="AGP179" s="200"/>
      <c r="AGQ179" s="200"/>
      <c r="AGR179" s="200"/>
      <c r="AGS179" s="200"/>
      <c r="AGT179" s="200"/>
      <c r="AGU179" s="200"/>
      <c r="AGV179" s="200"/>
      <c r="AGW179" s="200"/>
      <c r="AGX179" s="200"/>
      <c r="AGY179" s="200"/>
      <c r="AGZ179" s="200"/>
      <c r="AHA179" s="200"/>
      <c r="AHB179" s="200"/>
      <c r="AHC179" s="200"/>
      <c r="AHD179" s="200"/>
      <c r="AHE179" s="200"/>
      <c r="AHF179" s="200"/>
      <c r="AHG179" s="200"/>
      <c r="AHH179" s="200"/>
      <c r="AHI179" s="200"/>
      <c r="AHJ179" s="200"/>
      <c r="AHK179" s="200"/>
      <c r="AHL179" s="200"/>
      <c r="AHM179" s="200"/>
      <c r="AHN179" s="200"/>
      <c r="AHO179" s="200"/>
      <c r="AHP179" s="200"/>
      <c r="AHQ179" s="200"/>
      <c r="AHR179" s="200"/>
      <c r="AHS179" s="200"/>
      <c r="AHT179" s="200"/>
      <c r="AHU179" s="200"/>
      <c r="AHV179" s="200"/>
      <c r="AHW179" s="200"/>
      <c r="AHX179" s="200"/>
      <c r="AHY179" s="200"/>
      <c r="AHZ179" s="200"/>
      <c r="AIA179" s="200"/>
      <c r="AIB179" s="200"/>
      <c r="AIC179" s="200"/>
      <c r="AID179" s="200"/>
      <c r="AIE179" s="200"/>
      <c r="AIF179" s="200"/>
      <c r="AIG179" s="200"/>
      <c r="AIH179" s="200"/>
      <c r="AII179" s="200"/>
      <c r="AIJ179" s="200"/>
      <c r="AIK179" s="200"/>
      <c r="AIL179" s="200"/>
      <c r="AIM179" s="200"/>
      <c r="AIN179" s="200"/>
      <c r="AIO179" s="200"/>
      <c r="AIP179" s="200"/>
      <c r="AIQ179" s="200"/>
      <c r="AIR179" s="200"/>
      <c r="AIS179" s="200"/>
      <c r="AIT179" s="200"/>
      <c r="AIU179" s="200"/>
      <c r="AIV179" s="200"/>
      <c r="AIW179" s="200"/>
      <c r="AIX179" s="200"/>
      <c r="AIY179" s="200"/>
      <c r="AIZ179" s="200"/>
      <c r="AJA179" s="200"/>
      <c r="AJB179" s="200"/>
      <c r="AJC179" s="200"/>
      <c r="AJD179" s="200"/>
      <c r="AJE179" s="200"/>
      <c r="AJF179" s="200"/>
      <c r="AJG179" s="200"/>
      <c r="AJH179" s="200"/>
      <c r="AJI179" s="200"/>
      <c r="AJJ179" s="200"/>
      <c r="AJK179" s="200"/>
      <c r="AJL179" s="200"/>
      <c r="AJM179" s="200"/>
      <c r="AJN179" s="200"/>
      <c r="AJO179" s="200"/>
      <c r="AJP179" s="200"/>
      <c r="AJQ179" s="200"/>
      <c r="AJR179" s="200"/>
      <c r="AJS179" s="200"/>
      <c r="AJT179" s="200"/>
      <c r="AJU179" s="200"/>
      <c r="AJV179" s="200"/>
      <c r="AJW179" s="200"/>
      <c r="AJX179" s="200"/>
      <c r="AJY179" s="200"/>
      <c r="AJZ179" s="200"/>
      <c r="AKA179" s="200"/>
      <c r="AKB179" s="200"/>
    </row>
    <row r="180" spans="1:964" s="155" customFormat="1" ht="13.5">
      <c r="A180" s="414"/>
      <c r="B180" s="67" t="s">
        <v>318</v>
      </c>
      <c r="C180" s="243">
        <v>2519860</v>
      </c>
      <c r="D180" s="320">
        <f t="shared" si="62"/>
        <v>5.6411748454388011E-2</v>
      </c>
      <c r="E180" s="142"/>
      <c r="F180" s="316">
        <v>36786</v>
      </c>
      <c r="G180" s="320">
        <f t="shared" si="63"/>
        <v>1.3883217639854006E-3</v>
      </c>
      <c r="H180" s="133">
        <v>36959</v>
      </c>
      <c r="I180" s="320">
        <f t="shared" si="46"/>
        <v>0.1226572704352844</v>
      </c>
      <c r="J180" s="464"/>
      <c r="K180" s="395"/>
      <c r="L180" s="133">
        <v>12578</v>
      </c>
      <c r="M180" s="320">
        <f t="shared" si="57"/>
        <v>-7.4194023259237407E-2</v>
      </c>
      <c r="N180" s="133"/>
      <c r="O180" s="320"/>
      <c r="P180" s="133">
        <v>5028</v>
      </c>
      <c r="Q180" s="320">
        <f t="shared" si="58"/>
        <v>2.5922233300099684E-3</v>
      </c>
      <c r="R180" s="133"/>
      <c r="S180" s="320"/>
      <c r="T180" s="392"/>
      <c r="U180" s="434"/>
      <c r="V180" s="134">
        <v>317</v>
      </c>
      <c r="W180" s="320">
        <f t="shared" si="59"/>
        <v>-0.12430939226519333</v>
      </c>
      <c r="X180" s="134">
        <v>470</v>
      </c>
      <c r="Y180" s="320">
        <f t="shared" si="59"/>
        <v>-0.25159235668789814</v>
      </c>
      <c r="Z180" s="133"/>
      <c r="AA180" s="320"/>
      <c r="AB180" s="133"/>
      <c r="AC180" s="320"/>
      <c r="AD180" s="133"/>
      <c r="AE180" s="320"/>
      <c r="AF180" s="133"/>
      <c r="AG180" s="320"/>
      <c r="AH180" s="208"/>
      <c r="AI180" s="208"/>
      <c r="AJ180" s="208"/>
      <c r="AK180" s="208"/>
      <c r="AL180" s="208"/>
      <c r="AM180" s="203"/>
      <c r="AN180" s="204"/>
      <c r="AO180" s="203"/>
      <c r="AP180" s="200"/>
      <c r="AQ180" s="200"/>
      <c r="AR180" s="200"/>
      <c r="AS180" s="200"/>
      <c r="AT180" s="200"/>
      <c r="AU180" s="200"/>
      <c r="AV180" s="200"/>
      <c r="AW180" s="200"/>
      <c r="AX180" s="200"/>
      <c r="AY180" s="200"/>
      <c r="AZ180" s="200"/>
      <c r="BA180" s="200"/>
      <c r="BB180" s="200"/>
      <c r="BC180" s="200"/>
      <c r="BD180" s="200"/>
      <c r="BE180" s="200"/>
      <c r="BF180" s="200"/>
      <c r="BG180" s="200"/>
      <c r="BH180" s="200"/>
      <c r="BI180" s="200"/>
      <c r="BJ180" s="200"/>
      <c r="BK180" s="200"/>
      <c r="BL180" s="200"/>
      <c r="BM180" s="200"/>
      <c r="BN180" s="200"/>
      <c r="BO180" s="201"/>
      <c r="BP180" s="200"/>
      <c r="BQ180" s="200"/>
      <c r="BR180" s="200"/>
      <c r="BS180" s="200"/>
      <c r="BT180" s="200"/>
      <c r="BU180" s="200"/>
      <c r="BV180" s="200"/>
      <c r="BW180" s="200"/>
      <c r="BX180" s="200"/>
      <c r="BY180" s="200"/>
      <c r="BZ180" s="200"/>
      <c r="CA180" s="200"/>
      <c r="CB180" s="200"/>
      <c r="CC180" s="200"/>
      <c r="CD180" s="200"/>
      <c r="CE180" s="200"/>
      <c r="CF180" s="200"/>
      <c r="CG180" s="200"/>
      <c r="CH180" s="200"/>
      <c r="CI180" s="200"/>
      <c r="CJ180" s="200"/>
      <c r="CK180" s="200"/>
      <c r="CL180" s="200"/>
      <c r="CM180" s="200"/>
      <c r="CN180" s="200"/>
      <c r="CO180" s="200"/>
      <c r="CP180" s="200"/>
      <c r="CQ180" s="200"/>
      <c r="CR180" s="200"/>
      <c r="CS180" s="200"/>
      <c r="CT180" s="200"/>
      <c r="CU180" s="200"/>
      <c r="CV180" s="200"/>
      <c r="CW180" s="200"/>
      <c r="CX180" s="200"/>
      <c r="CY180" s="200"/>
      <c r="CZ180" s="200"/>
      <c r="DA180" s="200"/>
      <c r="DB180" s="200"/>
      <c r="DC180" s="200"/>
      <c r="DD180" s="200"/>
      <c r="DE180" s="200"/>
      <c r="DF180" s="200"/>
      <c r="DG180" s="200"/>
      <c r="DH180" s="200"/>
      <c r="DI180" s="200"/>
      <c r="DJ180" s="200"/>
      <c r="DK180" s="200"/>
      <c r="DL180" s="200"/>
      <c r="DM180" s="200"/>
      <c r="DN180" s="200"/>
      <c r="DO180" s="200"/>
      <c r="DP180" s="200"/>
      <c r="DQ180" s="200"/>
      <c r="DR180" s="200"/>
      <c r="DS180" s="200"/>
      <c r="DT180" s="200"/>
      <c r="DU180" s="200"/>
      <c r="DV180" s="200"/>
      <c r="DW180" s="200"/>
      <c r="DX180" s="200"/>
      <c r="DY180" s="200"/>
      <c r="DZ180" s="200"/>
      <c r="EA180" s="200"/>
      <c r="EB180" s="200"/>
      <c r="EC180" s="200"/>
      <c r="ED180" s="200"/>
      <c r="EE180" s="200"/>
      <c r="EF180" s="200"/>
      <c r="EG180" s="200"/>
      <c r="EH180" s="200"/>
      <c r="EI180" s="200"/>
      <c r="EJ180" s="200"/>
      <c r="EK180" s="200"/>
      <c r="EL180" s="200"/>
      <c r="EM180" s="200"/>
      <c r="EN180" s="200"/>
      <c r="EO180" s="200"/>
      <c r="EP180" s="200"/>
      <c r="EQ180" s="200"/>
      <c r="ER180" s="200"/>
      <c r="ES180" s="200"/>
      <c r="ET180" s="200"/>
      <c r="EU180" s="200"/>
      <c r="EV180" s="200"/>
      <c r="EW180" s="200"/>
      <c r="EX180" s="200"/>
      <c r="EY180" s="200"/>
      <c r="EZ180" s="200"/>
      <c r="FA180" s="200"/>
      <c r="FB180" s="200"/>
      <c r="FC180" s="200"/>
      <c r="FD180" s="200"/>
      <c r="FE180" s="200"/>
      <c r="FF180" s="200"/>
      <c r="FG180" s="200"/>
      <c r="FH180" s="200"/>
      <c r="FI180" s="200"/>
      <c r="FJ180" s="200"/>
      <c r="FK180" s="200"/>
      <c r="FL180" s="200"/>
      <c r="FM180" s="200"/>
      <c r="FN180" s="200"/>
      <c r="FO180" s="200"/>
      <c r="FP180" s="200"/>
      <c r="FQ180" s="200"/>
      <c r="FR180" s="200"/>
      <c r="FS180" s="200"/>
      <c r="FT180" s="200"/>
      <c r="FU180" s="200"/>
      <c r="FV180" s="200"/>
      <c r="FW180" s="200"/>
      <c r="FX180" s="200"/>
      <c r="FY180" s="200"/>
      <c r="FZ180" s="200"/>
      <c r="GA180" s="200"/>
      <c r="GB180" s="200"/>
      <c r="GC180" s="200"/>
      <c r="GD180" s="200"/>
      <c r="GE180" s="200"/>
      <c r="GF180" s="200"/>
      <c r="GG180" s="200"/>
      <c r="GH180" s="200"/>
      <c r="GI180" s="200"/>
      <c r="GJ180" s="200"/>
      <c r="GK180" s="200"/>
      <c r="GL180" s="200"/>
      <c r="GM180" s="200"/>
      <c r="GN180" s="200"/>
      <c r="GO180" s="200"/>
      <c r="GP180" s="200"/>
      <c r="GQ180" s="200"/>
      <c r="GR180" s="200"/>
      <c r="GS180" s="200"/>
      <c r="GT180" s="200"/>
      <c r="GU180" s="200"/>
      <c r="GV180" s="200"/>
      <c r="GW180" s="200"/>
      <c r="GX180" s="200"/>
      <c r="GY180" s="200"/>
      <c r="GZ180" s="200"/>
      <c r="HA180" s="200"/>
      <c r="HB180" s="200"/>
      <c r="HC180" s="200"/>
      <c r="HD180" s="200"/>
      <c r="HE180" s="200"/>
      <c r="HF180" s="200"/>
      <c r="HG180" s="200"/>
      <c r="HH180" s="200"/>
      <c r="HI180" s="200"/>
      <c r="HJ180" s="200"/>
      <c r="HK180" s="200"/>
      <c r="HL180" s="200"/>
      <c r="HM180" s="200"/>
      <c r="HN180" s="200"/>
      <c r="HO180" s="200"/>
      <c r="HP180" s="200"/>
      <c r="HQ180" s="200"/>
      <c r="HR180" s="200"/>
      <c r="HS180" s="200"/>
      <c r="HT180" s="200"/>
      <c r="HU180" s="200"/>
      <c r="HV180" s="200"/>
      <c r="HW180" s="200"/>
      <c r="HX180" s="200"/>
      <c r="HY180" s="200"/>
      <c r="HZ180" s="200"/>
      <c r="IA180" s="200"/>
      <c r="IB180" s="200"/>
      <c r="IC180" s="200"/>
      <c r="ID180" s="200"/>
      <c r="IE180" s="200"/>
      <c r="IF180" s="200"/>
      <c r="IG180" s="200"/>
      <c r="IH180" s="200"/>
      <c r="II180" s="200"/>
      <c r="IJ180" s="200"/>
      <c r="IK180" s="200"/>
      <c r="IL180" s="200"/>
      <c r="IM180" s="200"/>
      <c r="IN180" s="200"/>
      <c r="IO180" s="200"/>
      <c r="IP180" s="200"/>
      <c r="IQ180" s="200"/>
      <c r="IR180" s="200"/>
      <c r="IS180" s="200"/>
      <c r="IT180" s="200"/>
      <c r="IU180" s="200"/>
      <c r="IV180" s="200"/>
      <c r="IW180" s="200"/>
      <c r="IX180" s="200"/>
      <c r="IY180" s="200"/>
      <c r="IZ180" s="200"/>
      <c r="JA180" s="200"/>
      <c r="JB180" s="200"/>
      <c r="JC180" s="200"/>
      <c r="JD180" s="200"/>
      <c r="JE180" s="200"/>
      <c r="JF180" s="200"/>
      <c r="JG180" s="200"/>
      <c r="JH180" s="200"/>
      <c r="JI180" s="200"/>
      <c r="JJ180" s="200"/>
      <c r="JK180" s="200"/>
      <c r="JL180" s="200"/>
      <c r="JM180" s="200"/>
      <c r="JN180" s="200"/>
      <c r="JO180" s="200"/>
      <c r="JP180" s="200"/>
      <c r="JQ180" s="200"/>
      <c r="JR180" s="200"/>
      <c r="JS180" s="200"/>
      <c r="JT180" s="200"/>
      <c r="JU180" s="200"/>
      <c r="JV180" s="200"/>
      <c r="JW180" s="200"/>
      <c r="JX180" s="200"/>
      <c r="JY180" s="200"/>
      <c r="JZ180" s="200"/>
      <c r="KA180" s="200"/>
      <c r="KB180" s="200"/>
      <c r="KC180" s="200"/>
      <c r="KD180" s="200"/>
      <c r="KE180" s="200"/>
      <c r="KF180" s="200"/>
      <c r="KG180" s="200"/>
      <c r="KH180" s="200"/>
      <c r="KI180" s="200"/>
      <c r="KJ180" s="200"/>
      <c r="KK180" s="200"/>
      <c r="KL180" s="200"/>
      <c r="KM180" s="200"/>
      <c r="KN180" s="200"/>
      <c r="KO180" s="200"/>
      <c r="KP180" s="200"/>
      <c r="KQ180" s="200"/>
      <c r="KR180" s="200"/>
      <c r="KS180" s="200"/>
      <c r="KT180" s="200"/>
      <c r="KU180" s="200"/>
      <c r="KV180" s="200"/>
      <c r="KW180" s="200"/>
      <c r="KX180" s="200"/>
      <c r="KY180" s="200"/>
      <c r="KZ180" s="200"/>
      <c r="LA180" s="200"/>
      <c r="LB180" s="200"/>
      <c r="LC180" s="200"/>
      <c r="LD180" s="200"/>
      <c r="LE180" s="200"/>
      <c r="LF180" s="200"/>
      <c r="LG180" s="200"/>
      <c r="LH180" s="200"/>
      <c r="LI180" s="200"/>
      <c r="LJ180" s="200"/>
      <c r="LK180" s="200"/>
      <c r="LL180" s="200"/>
      <c r="LM180" s="200"/>
      <c r="LN180" s="200"/>
      <c r="LO180" s="200"/>
      <c r="LP180" s="200"/>
      <c r="LQ180" s="200"/>
      <c r="LR180" s="200"/>
      <c r="LS180" s="200"/>
      <c r="LT180" s="200"/>
      <c r="LU180" s="200"/>
      <c r="LV180" s="200"/>
      <c r="LW180" s="200"/>
      <c r="LX180" s="200"/>
      <c r="LY180" s="200"/>
      <c r="LZ180" s="200"/>
      <c r="MA180" s="200"/>
      <c r="MB180" s="200"/>
      <c r="MC180" s="200"/>
      <c r="MD180" s="200"/>
      <c r="ME180" s="200"/>
      <c r="MF180" s="200"/>
      <c r="MG180" s="200"/>
      <c r="MH180" s="200"/>
      <c r="MI180" s="200"/>
      <c r="MJ180" s="200"/>
      <c r="MK180" s="200"/>
      <c r="ML180" s="200"/>
      <c r="MM180" s="200"/>
      <c r="MN180" s="200"/>
      <c r="MO180" s="200"/>
      <c r="MP180" s="200"/>
      <c r="MQ180" s="200"/>
      <c r="MR180" s="200"/>
      <c r="MS180" s="200"/>
      <c r="MT180" s="200"/>
      <c r="MU180" s="200"/>
      <c r="MV180" s="200"/>
      <c r="MW180" s="200"/>
      <c r="MX180" s="200"/>
      <c r="MY180" s="200"/>
      <c r="MZ180" s="200"/>
      <c r="NA180" s="200"/>
      <c r="NB180" s="200"/>
      <c r="NC180" s="200"/>
      <c r="ND180" s="200"/>
      <c r="NE180" s="200"/>
      <c r="NF180" s="200"/>
      <c r="NG180" s="200"/>
      <c r="NH180" s="200"/>
      <c r="NI180" s="200"/>
      <c r="NJ180" s="200"/>
      <c r="NK180" s="200"/>
      <c r="NL180" s="200"/>
      <c r="NM180" s="200"/>
      <c r="NN180" s="200"/>
      <c r="NO180" s="200"/>
      <c r="NP180" s="200"/>
      <c r="NQ180" s="200"/>
      <c r="NR180" s="200"/>
      <c r="NS180" s="200"/>
      <c r="NT180" s="200"/>
      <c r="NU180" s="200"/>
      <c r="NV180" s="200"/>
      <c r="NW180" s="200"/>
      <c r="NX180" s="200"/>
      <c r="NY180" s="200"/>
      <c r="NZ180" s="200"/>
      <c r="OA180" s="200"/>
      <c r="OB180" s="200"/>
      <c r="OC180" s="200"/>
      <c r="OD180" s="200"/>
      <c r="OE180" s="200"/>
      <c r="OF180" s="200"/>
      <c r="OG180" s="200"/>
      <c r="OH180" s="200"/>
      <c r="OI180" s="200"/>
      <c r="OJ180" s="200"/>
      <c r="OK180" s="200"/>
      <c r="OL180" s="200"/>
      <c r="OM180" s="200"/>
      <c r="ON180" s="200"/>
      <c r="OO180" s="200"/>
      <c r="OP180" s="200"/>
      <c r="OQ180" s="200"/>
      <c r="OR180" s="200"/>
      <c r="OS180" s="200"/>
      <c r="OT180" s="200"/>
      <c r="OU180" s="200"/>
      <c r="OV180" s="200"/>
      <c r="OW180" s="200"/>
      <c r="OX180" s="200"/>
      <c r="OY180" s="200"/>
      <c r="OZ180" s="200"/>
      <c r="PA180" s="200"/>
      <c r="PB180" s="200"/>
      <c r="PC180" s="200"/>
      <c r="PD180" s="200"/>
      <c r="PE180" s="200"/>
      <c r="PF180" s="200"/>
      <c r="PG180" s="200"/>
      <c r="PH180" s="200"/>
      <c r="PI180" s="200"/>
      <c r="PJ180" s="200"/>
      <c r="PK180" s="200"/>
      <c r="PL180" s="200"/>
      <c r="PM180" s="200"/>
      <c r="PN180" s="200"/>
      <c r="PO180" s="200"/>
      <c r="PP180" s="200"/>
      <c r="PQ180" s="200"/>
      <c r="PR180" s="200"/>
      <c r="PS180" s="200"/>
      <c r="PT180" s="200"/>
      <c r="PU180" s="200"/>
      <c r="PV180" s="200"/>
      <c r="PW180" s="200"/>
      <c r="PX180" s="200"/>
      <c r="PY180" s="200"/>
      <c r="PZ180" s="200"/>
      <c r="QA180" s="200"/>
      <c r="QB180" s="200"/>
      <c r="QC180" s="200"/>
      <c r="QD180" s="200"/>
      <c r="QE180" s="200"/>
      <c r="QF180" s="200"/>
      <c r="QG180" s="200"/>
      <c r="QH180" s="200"/>
      <c r="QI180" s="200"/>
      <c r="QJ180" s="200"/>
      <c r="QK180" s="200"/>
      <c r="QL180" s="200"/>
      <c r="QM180" s="200"/>
      <c r="QN180" s="200"/>
      <c r="QO180" s="200"/>
      <c r="QP180" s="200"/>
      <c r="QQ180" s="200"/>
      <c r="QR180" s="200"/>
      <c r="QS180" s="200"/>
      <c r="QT180" s="200"/>
      <c r="QU180" s="200"/>
      <c r="QV180" s="200"/>
      <c r="QW180" s="200"/>
      <c r="QX180" s="200"/>
      <c r="QY180" s="200"/>
      <c r="QZ180" s="200"/>
      <c r="RA180" s="200"/>
      <c r="RB180" s="200"/>
      <c r="RC180" s="200"/>
      <c r="RD180" s="200"/>
      <c r="RE180" s="200"/>
      <c r="RF180" s="200"/>
      <c r="RG180" s="200"/>
      <c r="RH180" s="200"/>
      <c r="RI180" s="200"/>
      <c r="RJ180" s="200"/>
      <c r="RK180" s="200"/>
      <c r="RL180" s="200"/>
      <c r="RM180" s="200"/>
      <c r="RN180" s="200"/>
      <c r="RO180" s="200"/>
      <c r="RP180" s="200"/>
      <c r="RQ180" s="200"/>
      <c r="RR180" s="200"/>
      <c r="RS180" s="200"/>
      <c r="RT180" s="200"/>
      <c r="RU180" s="200"/>
      <c r="RV180" s="200"/>
      <c r="RW180" s="200"/>
      <c r="RX180" s="200"/>
      <c r="RY180" s="200"/>
      <c r="RZ180" s="200"/>
      <c r="SA180" s="200"/>
      <c r="SB180" s="200"/>
      <c r="SC180" s="200"/>
      <c r="SD180" s="200"/>
      <c r="SE180" s="200"/>
      <c r="SF180" s="200"/>
      <c r="SG180" s="200"/>
      <c r="SH180" s="200"/>
      <c r="SI180" s="200"/>
      <c r="SJ180" s="200"/>
      <c r="SK180" s="200"/>
      <c r="SL180" s="200"/>
      <c r="SM180" s="200"/>
      <c r="SN180" s="200"/>
      <c r="SO180" s="200"/>
      <c r="SP180" s="200"/>
      <c r="SQ180" s="200"/>
      <c r="SR180" s="200"/>
      <c r="SS180" s="200"/>
      <c r="ST180" s="200"/>
      <c r="SU180" s="200"/>
      <c r="SV180" s="200"/>
      <c r="SW180" s="200"/>
      <c r="SX180" s="200"/>
      <c r="SY180" s="200"/>
      <c r="SZ180" s="200"/>
      <c r="TA180" s="200"/>
      <c r="TB180" s="200"/>
      <c r="TC180" s="200"/>
      <c r="TD180" s="200"/>
      <c r="TE180" s="200"/>
      <c r="TF180" s="200"/>
      <c r="TG180" s="200"/>
      <c r="TH180" s="200"/>
      <c r="TI180" s="200"/>
      <c r="TJ180" s="200"/>
      <c r="TK180" s="200"/>
      <c r="TL180" s="200"/>
      <c r="TM180" s="200"/>
      <c r="TN180" s="200"/>
      <c r="TO180" s="200"/>
      <c r="TP180" s="200"/>
      <c r="TQ180" s="200"/>
      <c r="TR180" s="200"/>
      <c r="TS180" s="200"/>
      <c r="TT180" s="200"/>
      <c r="TU180" s="200"/>
      <c r="TV180" s="200"/>
      <c r="TW180" s="200"/>
      <c r="TX180" s="200"/>
      <c r="TY180" s="200"/>
      <c r="TZ180" s="200"/>
      <c r="UA180" s="200"/>
      <c r="UB180" s="200"/>
      <c r="UC180" s="200"/>
      <c r="UD180" s="200"/>
      <c r="UE180" s="200"/>
      <c r="UF180" s="200"/>
      <c r="UG180" s="200"/>
      <c r="UH180" s="200"/>
      <c r="UI180" s="200"/>
      <c r="UJ180" s="200"/>
      <c r="UK180" s="200"/>
      <c r="UL180" s="200"/>
      <c r="UM180" s="200"/>
      <c r="UN180" s="200"/>
      <c r="UO180" s="200"/>
      <c r="UP180" s="200"/>
      <c r="UQ180" s="200"/>
      <c r="UR180" s="200"/>
      <c r="US180" s="200"/>
      <c r="UT180" s="200"/>
      <c r="UU180" s="200"/>
      <c r="UV180" s="200"/>
      <c r="UW180" s="200"/>
      <c r="UX180" s="200"/>
      <c r="UY180" s="200"/>
      <c r="UZ180" s="200"/>
      <c r="VA180" s="200"/>
      <c r="VB180" s="200"/>
      <c r="VC180" s="200"/>
      <c r="VD180" s="200"/>
      <c r="VE180" s="200"/>
      <c r="VF180" s="200"/>
      <c r="VG180" s="200"/>
      <c r="VH180" s="200"/>
      <c r="VI180" s="200"/>
      <c r="VJ180" s="200"/>
      <c r="VK180" s="200"/>
      <c r="VL180" s="200"/>
      <c r="VM180" s="200"/>
      <c r="VN180" s="200"/>
      <c r="VO180" s="200"/>
      <c r="VP180" s="200"/>
      <c r="VQ180" s="200"/>
      <c r="VR180" s="200"/>
      <c r="VS180" s="200"/>
      <c r="VT180" s="200"/>
      <c r="VU180" s="200"/>
      <c r="VV180" s="200"/>
      <c r="VW180" s="200"/>
      <c r="VX180" s="200"/>
      <c r="VY180" s="200"/>
      <c r="VZ180" s="200"/>
      <c r="WA180" s="200"/>
      <c r="WB180" s="200"/>
      <c r="WC180" s="200"/>
      <c r="WD180" s="200"/>
      <c r="WE180" s="200"/>
      <c r="WF180" s="200"/>
      <c r="WG180" s="200"/>
      <c r="WH180" s="200"/>
      <c r="WI180" s="200"/>
      <c r="WJ180" s="200"/>
      <c r="WK180" s="200"/>
      <c r="WL180" s="200"/>
      <c r="WM180" s="200"/>
      <c r="WN180" s="200"/>
      <c r="WO180" s="200"/>
      <c r="WP180" s="200"/>
      <c r="WQ180" s="200"/>
      <c r="WR180" s="200"/>
      <c r="WS180" s="200"/>
      <c r="WT180" s="200"/>
      <c r="WU180" s="200"/>
      <c r="WV180" s="200"/>
      <c r="WW180" s="200"/>
      <c r="WX180" s="200"/>
      <c r="WY180" s="200"/>
      <c r="WZ180" s="200"/>
      <c r="XA180" s="200"/>
      <c r="XB180" s="200"/>
      <c r="XC180" s="200"/>
      <c r="XD180" s="200"/>
      <c r="XE180" s="200"/>
      <c r="XF180" s="200"/>
      <c r="XG180" s="200"/>
      <c r="XH180" s="200"/>
      <c r="XI180" s="200"/>
      <c r="XJ180" s="200"/>
      <c r="XK180" s="200"/>
      <c r="XL180" s="200"/>
      <c r="XM180" s="200"/>
      <c r="XN180" s="200"/>
      <c r="XO180" s="200"/>
      <c r="XP180" s="200"/>
      <c r="XQ180" s="200"/>
      <c r="XR180" s="200"/>
      <c r="XS180" s="200"/>
      <c r="XT180" s="200"/>
      <c r="XU180" s="200"/>
      <c r="XV180" s="200"/>
      <c r="XW180" s="200"/>
      <c r="XX180" s="200"/>
      <c r="XY180" s="200"/>
      <c r="XZ180" s="200"/>
      <c r="YA180" s="200"/>
      <c r="YB180" s="200"/>
      <c r="YC180" s="200"/>
      <c r="YD180" s="200"/>
      <c r="YE180" s="200"/>
      <c r="YF180" s="200"/>
      <c r="YG180" s="200"/>
      <c r="YH180" s="200"/>
      <c r="YI180" s="200"/>
      <c r="YJ180" s="200"/>
      <c r="YK180" s="200"/>
      <c r="YL180" s="200"/>
      <c r="YM180" s="200"/>
      <c r="YN180" s="200"/>
      <c r="YO180" s="200"/>
      <c r="YP180" s="200"/>
      <c r="YQ180" s="200"/>
      <c r="YR180" s="200"/>
      <c r="YS180" s="200"/>
      <c r="YT180" s="200"/>
      <c r="YU180" s="200"/>
      <c r="YV180" s="200"/>
      <c r="YW180" s="200"/>
      <c r="YX180" s="200"/>
      <c r="YY180" s="200"/>
      <c r="YZ180" s="200"/>
      <c r="ZA180" s="200"/>
      <c r="ZB180" s="200"/>
      <c r="ZC180" s="200"/>
      <c r="ZD180" s="200"/>
      <c r="ZE180" s="200"/>
      <c r="ZF180" s="200"/>
      <c r="ZG180" s="200"/>
      <c r="ZH180" s="200"/>
      <c r="ZI180" s="200"/>
      <c r="ZJ180" s="200"/>
      <c r="ZK180" s="200"/>
      <c r="ZL180" s="200"/>
      <c r="ZM180" s="200"/>
      <c r="ZN180" s="200"/>
      <c r="ZO180" s="200"/>
      <c r="ZP180" s="200"/>
      <c r="ZQ180" s="200"/>
      <c r="ZR180" s="200"/>
      <c r="ZS180" s="200"/>
      <c r="ZT180" s="200"/>
      <c r="ZU180" s="200"/>
      <c r="ZV180" s="200"/>
      <c r="ZW180" s="200"/>
      <c r="ZX180" s="200"/>
      <c r="ZY180" s="200"/>
      <c r="ZZ180" s="200"/>
      <c r="AAA180" s="200"/>
      <c r="AAB180" s="200"/>
      <c r="AAC180" s="200"/>
      <c r="AAD180" s="200"/>
      <c r="AAE180" s="200"/>
      <c r="AAF180" s="200"/>
      <c r="AAG180" s="200"/>
      <c r="AAH180" s="200"/>
      <c r="AAI180" s="200"/>
      <c r="AAJ180" s="200"/>
      <c r="AAK180" s="200"/>
      <c r="AAL180" s="200"/>
      <c r="AAM180" s="200"/>
      <c r="AAN180" s="200"/>
      <c r="AAO180" s="200"/>
      <c r="AAP180" s="200"/>
      <c r="AAQ180" s="200"/>
      <c r="AAR180" s="200"/>
      <c r="AAS180" s="200"/>
      <c r="AAT180" s="200"/>
      <c r="AAU180" s="200"/>
      <c r="AAV180" s="200"/>
      <c r="AAW180" s="200"/>
      <c r="AAX180" s="200"/>
      <c r="AAY180" s="200"/>
      <c r="AAZ180" s="200"/>
      <c r="ABA180" s="200"/>
      <c r="ABB180" s="200"/>
      <c r="ABC180" s="200"/>
      <c r="ABD180" s="200"/>
      <c r="ABE180" s="200"/>
      <c r="ABF180" s="200"/>
      <c r="ABG180" s="200"/>
      <c r="ABH180" s="200"/>
      <c r="ABI180" s="200"/>
      <c r="ABJ180" s="200"/>
      <c r="ABK180" s="200"/>
      <c r="ABL180" s="200"/>
      <c r="ABM180" s="200"/>
      <c r="ABN180" s="200"/>
      <c r="ABO180" s="200"/>
      <c r="ABP180" s="200"/>
      <c r="ABQ180" s="200"/>
      <c r="ABR180" s="200"/>
      <c r="ABS180" s="200"/>
      <c r="ABT180" s="200"/>
      <c r="ABU180" s="200"/>
      <c r="ABV180" s="200"/>
      <c r="ABW180" s="200"/>
      <c r="ABX180" s="200"/>
      <c r="ABY180" s="200"/>
      <c r="ABZ180" s="200"/>
      <c r="ACA180" s="200"/>
      <c r="ACB180" s="200"/>
      <c r="ACC180" s="200"/>
      <c r="ACD180" s="200"/>
      <c r="ACE180" s="200"/>
      <c r="ACF180" s="200"/>
      <c r="ACG180" s="200"/>
      <c r="ACH180" s="200"/>
      <c r="ACI180" s="200"/>
      <c r="ACJ180" s="200"/>
      <c r="ACK180" s="200"/>
      <c r="ACL180" s="200"/>
      <c r="ACM180" s="200"/>
      <c r="ACN180" s="200"/>
      <c r="ACO180" s="200"/>
      <c r="ACP180" s="200"/>
      <c r="ACQ180" s="200"/>
      <c r="ACR180" s="200"/>
      <c r="ACS180" s="200"/>
      <c r="ACT180" s="200"/>
      <c r="ACU180" s="200"/>
      <c r="ACV180" s="200"/>
      <c r="ACW180" s="200"/>
      <c r="ACX180" s="200"/>
      <c r="ACY180" s="200"/>
      <c r="ACZ180" s="200"/>
      <c r="ADA180" s="200"/>
      <c r="ADB180" s="200"/>
      <c r="ADC180" s="200"/>
      <c r="ADD180" s="200"/>
      <c r="ADE180" s="200"/>
      <c r="ADF180" s="200"/>
      <c r="ADG180" s="200"/>
      <c r="ADH180" s="200"/>
      <c r="ADI180" s="200"/>
      <c r="ADJ180" s="200"/>
      <c r="ADK180" s="200"/>
      <c r="ADL180" s="200"/>
      <c r="ADM180" s="200"/>
      <c r="ADN180" s="200"/>
      <c r="ADO180" s="200"/>
      <c r="ADP180" s="200"/>
      <c r="ADQ180" s="200"/>
      <c r="ADR180" s="200"/>
      <c r="ADS180" s="200"/>
      <c r="ADT180" s="200"/>
      <c r="ADU180" s="200"/>
      <c r="ADV180" s="200"/>
      <c r="ADW180" s="200"/>
      <c r="ADX180" s="200"/>
      <c r="ADY180" s="200"/>
      <c r="ADZ180" s="200"/>
      <c r="AEA180" s="200"/>
      <c r="AEB180" s="200"/>
      <c r="AEC180" s="200"/>
      <c r="AED180" s="200"/>
      <c r="AEE180" s="200"/>
      <c r="AEF180" s="200"/>
      <c r="AEG180" s="200"/>
      <c r="AEH180" s="200"/>
      <c r="AEI180" s="200"/>
      <c r="AEJ180" s="200"/>
      <c r="AEK180" s="200"/>
      <c r="AEL180" s="200"/>
      <c r="AEM180" s="200"/>
      <c r="AEN180" s="200"/>
      <c r="AEO180" s="200"/>
      <c r="AEP180" s="200"/>
      <c r="AEQ180" s="200"/>
      <c r="AER180" s="200"/>
      <c r="AES180" s="200"/>
      <c r="AET180" s="200"/>
      <c r="AEU180" s="200"/>
      <c r="AEV180" s="200"/>
      <c r="AEW180" s="200"/>
      <c r="AEX180" s="200"/>
      <c r="AEY180" s="200"/>
      <c r="AEZ180" s="200"/>
      <c r="AFA180" s="200"/>
      <c r="AFB180" s="200"/>
      <c r="AFC180" s="200"/>
      <c r="AFD180" s="200"/>
      <c r="AFE180" s="200"/>
      <c r="AFF180" s="200"/>
      <c r="AFG180" s="200"/>
      <c r="AFH180" s="200"/>
      <c r="AFI180" s="200"/>
      <c r="AFJ180" s="200"/>
      <c r="AFK180" s="200"/>
      <c r="AFL180" s="200"/>
      <c r="AFM180" s="200"/>
      <c r="AFN180" s="200"/>
      <c r="AFO180" s="200"/>
      <c r="AFP180" s="200"/>
      <c r="AFQ180" s="200"/>
      <c r="AFR180" s="200"/>
      <c r="AFS180" s="200"/>
      <c r="AFT180" s="200"/>
      <c r="AFU180" s="200"/>
      <c r="AFV180" s="200"/>
      <c r="AFW180" s="200"/>
      <c r="AFX180" s="200"/>
      <c r="AFY180" s="200"/>
      <c r="AFZ180" s="200"/>
      <c r="AGA180" s="200"/>
      <c r="AGB180" s="200"/>
      <c r="AGC180" s="200"/>
      <c r="AGD180" s="200"/>
      <c r="AGE180" s="200"/>
      <c r="AGF180" s="200"/>
      <c r="AGG180" s="200"/>
      <c r="AGH180" s="200"/>
      <c r="AGI180" s="200"/>
      <c r="AGJ180" s="200"/>
      <c r="AGK180" s="200"/>
      <c r="AGL180" s="200"/>
      <c r="AGM180" s="200"/>
      <c r="AGN180" s="200"/>
      <c r="AGO180" s="200"/>
      <c r="AGP180" s="200"/>
      <c r="AGQ180" s="200"/>
      <c r="AGR180" s="200"/>
      <c r="AGS180" s="200"/>
      <c r="AGT180" s="200"/>
      <c r="AGU180" s="200"/>
      <c r="AGV180" s="200"/>
      <c r="AGW180" s="200"/>
      <c r="AGX180" s="200"/>
      <c r="AGY180" s="200"/>
      <c r="AGZ180" s="200"/>
      <c r="AHA180" s="200"/>
      <c r="AHB180" s="200"/>
      <c r="AHC180" s="200"/>
      <c r="AHD180" s="200"/>
      <c r="AHE180" s="200"/>
      <c r="AHF180" s="200"/>
      <c r="AHG180" s="200"/>
      <c r="AHH180" s="200"/>
      <c r="AHI180" s="200"/>
      <c r="AHJ180" s="200"/>
      <c r="AHK180" s="200"/>
      <c r="AHL180" s="200"/>
      <c r="AHM180" s="200"/>
      <c r="AHN180" s="200"/>
      <c r="AHO180" s="200"/>
      <c r="AHP180" s="200"/>
      <c r="AHQ180" s="200"/>
      <c r="AHR180" s="200"/>
      <c r="AHS180" s="200"/>
      <c r="AHT180" s="200"/>
      <c r="AHU180" s="200"/>
      <c r="AHV180" s="200"/>
      <c r="AHW180" s="200"/>
      <c r="AHX180" s="200"/>
      <c r="AHY180" s="200"/>
      <c r="AHZ180" s="200"/>
      <c r="AIA180" s="200"/>
      <c r="AIB180" s="200"/>
      <c r="AIC180" s="200"/>
      <c r="AID180" s="200"/>
      <c r="AIE180" s="200"/>
      <c r="AIF180" s="200"/>
      <c r="AIG180" s="200"/>
      <c r="AIH180" s="200"/>
      <c r="AII180" s="200"/>
      <c r="AIJ180" s="200"/>
      <c r="AIK180" s="200"/>
      <c r="AIL180" s="200"/>
      <c r="AIM180" s="200"/>
      <c r="AIN180" s="200"/>
      <c r="AIO180" s="200"/>
      <c r="AIP180" s="200"/>
      <c r="AIQ180" s="200"/>
      <c r="AIR180" s="200"/>
      <c r="AIS180" s="200"/>
      <c r="AIT180" s="200"/>
      <c r="AIU180" s="200"/>
      <c r="AIV180" s="200"/>
      <c r="AIW180" s="200"/>
      <c r="AIX180" s="200"/>
      <c r="AIY180" s="200"/>
      <c r="AIZ180" s="200"/>
      <c r="AJA180" s="200"/>
      <c r="AJB180" s="200"/>
      <c r="AJC180" s="200"/>
      <c r="AJD180" s="200"/>
      <c r="AJE180" s="200"/>
      <c r="AJF180" s="200"/>
      <c r="AJG180" s="200"/>
      <c r="AJH180" s="200"/>
      <c r="AJI180" s="200"/>
      <c r="AJJ180" s="200"/>
      <c r="AJK180" s="200"/>
      <c r="AJL180" s="200"/>
      <c r="AJM180" s="200"/>
      <c r="AJN180" s="200"/>
      <c r="AJO180" s="200"/>
      <c r="AJP180" s="200"/>
      <c r="AJQ180" s="200"/>
      <c r="AJR180" s="200"/>
      <c r="AJS180" s="200"/>
      <c r="AJT180" s="200"/>
      <c r="AJU180" s="200"/>
      <c r="AJV180" s="200"/>
      <c r="AJW180" s="200"/>
      <c r="AJX180" s="200"/>
      <c r="AJY180" s="200"/>
      <c r="AJZ180" s="200"/>
      <c r="AKA180" s="200"/>
      <c r="AKB180" s="200"/>
    </row>
    <row r="181" spans="1:964" s="155" customFormat="1" ht="13.5">
      <c r="A181" s="414"/>
      <c r="B181" s="67" t="s">
        <v>319</v>
      </c>
      <c r="C181" s="243">
        <v>2225756</v>
      </c>
      <c r="D181" s="320">
        <f t="shared" si="62"/>
        <v>-4.8039347194276383E-3</v>
      </c>
      <c r="E181" s="142"/>
      <c r="F181" s="316">
        <v>33000</v>
      </c>
      <c r="G181" s="320">
        <f t="shared" si="63"/>
        <v>-2.1352313167259829E-2</v>
      </c>
      <c r="H181" s="133">
        <v>33201</v>
      </c>
      <c r="I181" s="320">
        <f t="shared" si="46"/>
        <v>0.10599953362870185</v>
      </c>
      <c r="J181" s="464"/>
      <c r="K181" s="395"/>
      <c r="L181" s="133">
        <v>13424</v>
      </c>
      <c r="M181" s="320">
        <f t="shared" si="57"/>
        <v>-4.1005857979711346E-2</v>
      </c>
      <c r="N181" s="133"/>
      <c r="O181" s="320"/>
      <c r="P181" s="133">
        <v>4523</v>
      </c>
      <c r="Q181" s="320">
        <f t="shared" si="58"/>
        <v>-0.30703232725601348</v>
      </c>
      <c r="R181" s="133"/>
      <c r="S181" s="320"/>
      <c r="T181" s="392"/>
      <c r="U181" s="434"/>
      <c r="V181" s="134">
        <v>309</v>
      </c>
      <c r="W181" s="320">
        <f t="shared" si="59"/>
        <v>-0.37195121951219512</v>
      </c>
      <c r="X181" s="134">
        <v>162</v>
      </c>
      <c r="Y181" s="320">
        <f t="shared" si="59"/>
        <v>-0.72635135135135132</v>
      </c>
      <c r="Z181" s="133"/>
      <c r="AA181" s="320"/>
      <c r="AB181" s="133"/>
      <c r="AC181" s="320"/>
      <c r="AD181" s="133"/>
      <c r="AE181" s="320"/>
      <c r="AF181" s="133"/>
      <c r="AG181" s="320"/>
      <c r="AH181" s="208"/>
      <c r="AI181" s="208"/>
      <c r="AJ181" s="208"/>
      <c r="AK181" s="208"/>
      <c r="AL181" s="208"/>
      <c r="AM181" s="203"/>
      <c r="AN181" s="204"/>
      <c r="AO181" s="203"/>
      <c r="AP181" s="200"/>
      <c r="AQ181" s="200"/>
      <c r="AR181" s="200"/>
      <c r="AS181" s="200"/>
      <c r="AT181" s="200"/>
      <c r="AU181" s="200"/>
      <c r="AV181" s="200"/>
      <c r="AW181" s="200"/>
      <c r="AX181" s="200"/>
      <c r="AY181" s="200"/>
      <c r="AZ181" s="200"/>
      <c r="BA181" s="200"/>
      <c r="BB181" s="200"/>
      <c r="BC181" s="200"/>
      <c r="BD181" s="200"/>
      <c r="BE181" s="200"/>
      <c r="BF181" s="200"/>
      <c r="BG181" s="200"/>
      <c r="BH181" s="200"/>
      <c r="BI181" s="200"/>
      <c r="BJ181" s="200"/>
      <c r="BK181" s="200"/>
      <c r="BL181" s="200"/>
      <c r="BM181" s="200"/>
      <c r="BN181" s="200"/>
      <c r="BO181" s="201"/>
      <c r="BP181" s="200"/>
      <c r="BQ181" s="200"/>
      <c r="BR181" s="200"/>
      <c r="BS181" s="200"/>
      <c r="BT181" s="200"/>
      <c r="BU181" s="200"/>
      <c r="BV181" s="200"/>
      <c r="BW181" s="200"/>
      <c r="BX181" s="200"/>
      <c r="BY181" s="200"/>
      <c r="BZ181" s="200"/>
      <c r="CA181" s="200"/>
      <c r="CB181" s="200"/>
      <c r="CC181" s="200"/>
      <c r="CD181" s="200"/>
      <c r="CE181" s="200"/>
      <c r="CF181" s="200"/>
      <c r="CG181" s="200"/>
      <c r="CH181" s="200"/>
      <c r="CI181" s="200"/>
      <c r="CJ181" s="200"/>
      <c r="CK181" s="200"/>
      <c r="CL181" s="200"/>
      <c r="CM181" s="200"/>
      <c r="CN181" s="200"/>
      <c r="CO181" s="200"/>
      <c r="CP181" s="200"/>
      <c r="CQ181" s="200"/>
      <c r="CR181" s="200"/>
      <c r="CS181" s="200"/>
      <c r="CT181" s="200"/>
      <c r="CU181" s="200"/>
      <c r="CV181" s="200"/>
      <c r="CW181" s="200"/>
      <c r="CX181" s="200"/>
      <c r="CY181" s="200"/>
      <c r="CZ181" s="200"/>
      <c r="DA181" s="200"/>
      <c r="DB181" s="200"/>
      <c r="DC181" s="200"/>
      <c r="DD181" s="200"/>
      <c r="DE181" s="200"/>
      <c r="DF181" s="200"/>
      <c r="DG181" s="200"/>
      <c r="DH181" s="200"/>
      <c r="DI181" s="200"/>
      <c r="DJ181" s="200"/>
      <c r="DK181" s="200"/>
      <c r="DL181" s="200"/>
      <c r="DM181" s="200"/>
      <c r="DN181" s="200"/>
      <c r="DO181" s="200"/>
      <c r="DP181" s="200"/>
      <c r="DQ181" s="200"/>
      <c r="DR181" s="200"/>
      <c r="DS181" s="200"/>
      <c r="DT181" s="200"/>
      <c r="DU181" s="200"/>
      <c r="DV181" s="200"/>
      <c r="DW181" s="200"/>
      <c r="DX181" s="200"/>
      <c r="DY181" s="200"/>
      <c r="DZ181" s="200"/>
      <c r="EA181" s="200"/>
      <c r="EB181" s="200"/>
      <c r="EC181" s="200"/>
      <c r="ED181" s="200"/>
      <c r="EE181" s="200"/>
      <c r="EF181" s="200"/>
      <c r="EG181" s="200"/>
      <c r="EH181" s="200"/>
      <c r="EI181" s="200"/>
      <c r="EJ181" s="200"/>
      <c r="EK181" s="200"/>
      <c r="EL181" s="200"/>
      <c r="EM181" s="200"/>
      <c r="EN181" s="200"/>
      <c r="EO181" s="200"/>
      <c r="EP181" s="200"/>
      <c r="EQ181" s="200"/>
      <c r="ER181" s="200"/>
      <c r="ES181" s="200"/>
      <c r="ET181" s="200"/>
      <c r="EU181" s="200"/>
      <c r="EV181" s="200"/>
      <c r="EW181" s="200"/>
      <c r="EX181" s="200"/>
      <c r="EY181" s="200"/>
      <c r="EZ181" s="200"/>
      <c r="FA181" s="200"/>
      <c r="FB181" s="200"/>
      <c r="FC181" s="200"/>
      <c r="FD181" s="200"/>
      <c r="FE181" s="200"/>
      <c r="FF181" s="200"/>
      <c r="FG181" s="200"/>
      <c r="FH181" s="200"/>
      <c r="FI181" s="200"/>
      <c r="FJ181" s="200"/>
      <c r="FK181" s="200"/>
      <c r="FL181" s="200"/>
      <c r="FM181" s="200"/>
      <c r="FN181" s="200"/>
      <c r="FO181" s="200"/>
      <c r="FP181" s="200"/>
      <c r="FQ181" s="200"/>
      <c r="FR181" s="200"/>
      <c r="FS181" s="200"/>
      <c r="FT181" s="200"/>
      <c r="FU181" s="200"/>
      <c r="FV181" s="200"/>
      <c r="FW181" s="200"/>
      <c r="FX181" s="200"/>
      <c r="FY181" s="200"/>
      <c r="FZ181" s="200"/>
      <c r="GA181" s="200"/>
      <c r="GB181" s="200"/>
      <c r="GC181" s="200"/>
      <c r="GD181" s="200"/>
      <c r="GE181" s="200"/>
      <c r="GF181" s="200"/>
      <c r="GG181" s="200"/>
      <c r="GH181" s="200"/>
      <c r="GI181" s="200"/>
      <c r="GJ181" s="200"/>
      <c r="GK181" s="200"/>
      <c r="GL181" s="200"/>
      <c r="GM181" s="200"/>
      <c r="GN181" s="200"/>
      <c r="GO181" s="200"/>
      <c r="GP181" s="200"/>
      <c r="GQ181" s="200"/>
      <c r="GR181" s="200"/>
      <c r="GS181" s="200"/>
      <c r="GT181" s="200"/>
      <c r="GU181" s="200"/>
      <c r="GV181" s="200"/>
      <c r="GW181" s="200"/>
      <c r="GX181" s="200"/>
      <c r="GY181" s="200"/>
      <c r="GZ181" s="200"/>
      <c r="HA181" s="200"/>
      <c r="HB181" s="200"/>
      <c r="HC181" s="200"/>
      <c r="HD181" s="200"/>
      <c r="HE181" s="200"/>
      <c r="HF181" s="200"/>
      <c r="HG181" s="200"/>
      <c r="HH181" s="200"/>
      <c r="HI181" s="200"/>
      <c r="HJ181" s="200"/>
      <c r="HK181" s="200"/>
      <c r="HL181" s="200"/>
      <c r="HM181" s="200"/>
      <c r="HN181" s="200"/>
      <c r="HO181" s="200"/>
      <c r="HP181" s="200"/>
      <c r="HQ181" s="200"/>
      <c r="HR181" s="200"/>
      <c r="HS181" s="200"/>
      <c r="HT181" s="200"/>
      <c r="HU181" s="200"/>
      <c r="HV181" s="200"/>
      <c r="HW181" s="200"/>
      <c r="HX181" s="200"/>
      <c r="HY181" s="200"/>
      <c r="HZ181" s="200"/>
      <c r="IA181" s="200"/>
      <c r="IB181" s="200"/>
      <c r="IC181" s="200"/>
      <c r="ID181" s="200"/>
      <c r="IE181" s="200"/>
      <c r="IF181" s="200"/>
      <c r="IG181" s="200"/>
      <c r="IH181" s="200"/>
      <c r="II181" s="200"/>
      <c r="IJ181" s="200"/>
      <c r="IK181" s="200"/>
      <c r="IL181" s="200"/>
      <c r="IM181" s="200"/>
      <c r="IN181" s="200"/>
      <c r="IO181" s="200"/>
      <c r="IP181" s="200"/>
      <c r="IQ181" s="200"/>
      <c r="IR181" s="200"/>
      <c r="IS181" s="200"/>
      <c r="IT181" s="200"/>
      <c r="IU181" s="200"/>
      <c r="IV181" s="200"/>
      <c r="IW181" s="200"/>
      <c r="IX181" s="200"/>
      <c r="IY181" s="200"/>
      <c r="IZ181" s="200"/>
      <c r="JA181" s="200"/>
      <c r="JB181" s="200"/>
      <c r="JC181" s="200"/>
      <c r="JD181" s="200"/>
      <c r="JE181" s="200"/>
      <c r="JF181" s="200"/>
      <c r="JG181" s="200"/>
      <c r="JH181" s="200"/>
      <c r="JI181" s="200"/>
      <c r="JJ181" s="200"/>
      <c r="JK181" s="200"/>
      <c r="JL181" s="200"/>
      <c r="JM181" s="200"/>
      <c r="JN181" s="200"/>
      <c r="JO181" s="200"/>
      <c r="JP181" s="200"/>
      <c r="JQ181" s="200"/>
      <c r="JR181" s="200"/>
      <c r="JS181" s="200"/>
      <c r="JT181" s="200"/>
      <c r="JU181" s="200"/>
      <c r="JV181" s="200"/>
      <c r="JW181" s="200"/>
      <c r="JX181" s="200"/>
      <c r="JY181" s="200"/>
      <c r="JZ181" s="200"/>
      <c r="KA181" s="200"/>
      <c r="KB181" s="200"/>
      <c r="KC181" s="200"/>
      <c r="KD181" s="200"/>
      <c r="KE181" s="200"/>
      <c r="KF181" s="200"/>
      <c r="KG181" s="200"/>
      <c r="KH181" s="200"/>
      <c r="KI181" s="200"/>
      <c r="KJ181" s="200"/>
      <c r="KK181" s="200"/>
      <c r="KL181" s="200"/>
      <c r="KM181" s="200"/>
      <c r="KN181" s="200"/>
      <c r="KO181" s="200"/>
      <c r="KP181" s="200"/>
      <c r="KQ181" s="200"/>
      <c r="KR181" s="200"/>
      <c r="KS181" s="200"/>
      <c r="KT181" s="200"/>
      <c r="KU181" s="200"/>
      <c r="KV181" s="200"/>
      <c r="KW181" s="200"/>
      <c r="KX181" s="200"/>
      <c r="KY181" s="200"/>
      <c r="KZ181" s="200"/>
      <c r="LA181" s="200"/>
      <c r="LB181" s="200"/>
      <c r="LC181" s="200"/>
      <c r="LD181" s="200"/>
      <c r="LE181" s="200"/>
      <c r="LF181" s="200"/>
      <c r="LG181" s="200"/>
      <c r="LH181" s="200"/>
      <c r="LI181" s="200"/>
      <c r="LJ181" s="200"/>
      <c r="LK181" s="200"/>
      <c r="LL181" s="200"/>
      <c r="LM181" s="200"/>
      <c r="LN181" s="200"/>
      <c r="LO181" s="200"/>
      <c r="LP181" s="200"/>
      <c r="LQ181" s="200"/>
      <c r="LR181" s="200"/>
      <c r="LS181" s="200"/>
      <c r="LT181" s="200"/>
      <c r="LU181" s="200"/>
      <c r="LV181" s="200"/>
      <c r="LW181" s="200"/>
      <c r="LX181" s="200"/>
      <c r="LY181" s="200"/>
      <c r="LZ181" s="200"/>
      <c r="MA181" s="200"/>
      <c r="MB181" s="200"/>
      <c r="MC181" s="200"/>
      <c r="MD181" s="200"/>
      <c r="ME181" s="200"/>
      <c r="MF181" s="200"/>
      <c r="MG181" s="200"/>
      <c r="MH181" s="200"/>
      <c r="MI181" s="200"/>
      <c r="MJ181" s="200"/>
      <c r="MK181" s="200"/>
      <c r="ML181" s="200"/>
      <c r="MM181" s="200"/>
      <c r="MN181" s="200"/>
      <c r="MO181" s="200"/>
      <c r="MP181" s="200"/>
      <c r="MQ181" s="200"/>
      <c r="MR181" s="200"/>
      <c r="MS181" s="200"/>
      <c r="MT181" s="200"/>
      <c r="MU181" s="200"/>
      <c r="MV181" s="200"/>
      <c r="MW181" s="200"/>
      <c r="MX181" s="200"/>
      <c r="MY181" s="200"/>
      <c r="MZ181" s="200"/>
      <c r="NA181" s="200"/>
      <c r="NB181" s="200"/>
      <c r="NC181" s="200"/>
      <c r="ND181" s="200"/>
      <c r="NE181" s="200"/>
      <c r="NF181" s="200"/>
      <c r="NG181" s="200"/>
      <c r="NH181" s="200"/>
      <c r="NI181" s="200"/>
      <c r="NJ181" s="200"/>
      <c r="NK181" s="200"/>
      <c r="NL181" s="200"/>
      <c r="NM181" s="200"/>
      <c r="NN181" s="200"/>
      <c r="NO181" s="200"/>
      <c r="NP181" s="200"/>
      <c r="NQ181" s="200"/>
      <c r="NR181" s="200"/>
      <c r="NS181" s="200"/>
      <c r="NT181" s="200"/>
      <c r="NU181" s="200"/>
      <c r="NV181" s="200"/>
      <c r="NW181" s="200"/>
      <c r="NX181" s="200"/>
      <c r="NY181" s="200"/>
      <c r="NZ181" s="200"/>
      <c r="OA181" s="200"/>
      <c r="OB181" s="200"/>
      <c r="OC181" s="200"/>
      <c r="OD181" s="200"/>
      <c r="OE181" s="200"/>
      <c r="OF181" s="200"/>
      <c r="OG181" s="200"/>
      <c r="OH181" s="200"/>
      <c r="OI181" s="200"/>
      <c r="OJ181" s="200"/>
      <c r="OK181" s="200"/>
      <c r="OL181" s="200"/>
      <c r="OM181" s="200"/>
      <c r="ON181" s="200"/>
      <c r="OO181" s="200"/>
      <c r="OP181" s="200"/>
      <c r="OQ181" s="200"/>
      <c r="OR181" s="200"/>
      <c r="OS181" s="200"/>
      <c r="OT181" s="200"/>
      <c r="OU181" s="200"/>
      <c r="OV181" s="200"/>
      <c r="OW181" s="200"/>
      <c r="OX181" s="200"/>
      <c r="OY181" s="200"/>
      <c r="OZ181" s="200"/>
      <c r="PA181" s="200"/>
      <c r="PB181" s="200"/>
      <c r="PC181" s="200"/>
      <c r="PD181" s="200"/>
      <c r="PE181" s="200"/>
      <c r="PF181" s="200"/>
      <c r="PG181" s="200"/>
      <c r="PH181" s="200"/>
      <c r="PI181" s="200"/>
      <c r="PJ181" s="200"/>
      <c r="PK181" s="200"/>
      <c r="PL181" s="200"/>
      <c r="PM181" s="200"/>
      <c r="PN181" s="200"/>
      <c r="PO181" s="200"/>
      <c r="PP181" s="200"/>
      <c r="PQ181" s="200"/>
      <c r="PR181" s="200"/>
      <c r="PS181" s="200"/>
      <c r="PT181" s="200"/>
      <c r="PU181" s="200"/>
      <c r="PV181" s="200"/>
      <c r="PW181" s="200"/>
      <c r="PX181" s="200"/>
      <c r="PY181" s="200"/>
      <c r="PZ181" s="200"/>
      <c r="QA181" s="200"/>
      <c r="QB181" s="200"/>
      <c r="QC181" s="200"/>
      <c r="QD181" s="200"/>
      <c r="QE181" s="200"/>
      <c r="QF181" s="200"/>
      <c r="QG181" s="200"/>
      <c r="QH181" s="200"/>
      <c r="QI181" s="200"/>
      <c r="QJ181" s="200"/>
      <c r="QK181" s="200"/>
      <c r="QL181" s="200"/>
      <c r="QM181" s="200"/>
      <c r="QN181" s="200"/>
      <c r="QO181" s="200"/>
      <c r="QP181" s="200"/>
      <c r="QQ181" s="200"/>
      <c r="QR181" s="200"/>
      <c r="QS181" s="200"/>
      <c r="QT181" s="200"/>
      <c r="QU181" s="200"/>
      <c r="QV181" s="200"/>
      <c r="QW181" s="200"/>
      <c r="QX181" s="200"/>
      <c r="QY181" s="200"/>
      <c r="QZ181" s="200"/>
      <c r="RA181" s="200"/>
      <c r="RB181" s="200"/>
      <c r="RC181" s="200"/>
      <c r="RD181" s="200"/>
      <c r="RE181" s="200"/>
      <c r="RF181" s="200"/>
      <c r="RG181" s="200"/>
      <c r="RH181" s="200"/>
      <c r="RI181" s="200"/>
      <c r="RJ181" s="200"/>
      <c r="RK181" s="200"/>
      <c r="RL181" s="200"/>
      <c r="RM181" s="200"/>
      <c r="RN181" s="200"/>
      <c r="RO181" s="200"/>
      <c r="RP181" s="200"/>
      <c r="RQ181" s="200"/>
      <c r="RR181" s="200"/>
      <c r="RS181" s="200"/>
      <c r="RT181" s="200"/>
      <c r="RU181" s="200"/>
      <c r="RV181" s="200"/>
      <c r="RW181" s="200"/>
      <c r="RX181" s="200"/>
      <c r="RY181" s="200"/>
      <c r="RZ181" s="200"/>
      <c r="SA181" s="200"/>
      <c r="SB181" s="200"/>
      <c r="SC181" s="200"/>
      <c r="SD181" s="200"/>
      <c r="SE181" s="200"/>
      <c r="SF181" s="200"/>
      <c r="SG181" s="200"/>
      <c r="SH181" s="200"/>
      <c r="SI181" s="200"/>
      <c r="SJ181" s="200"/>
      <c r="SK181" s="200"/>
      <c r="SL181" s="200"/>
      <c r="SM181" s="200"/>
      <c r="SN181" s="200"/>
      <c r="SO181" s="200"/>
      <c r="SP181" s="200"/>
      <c r="SQ181" s="200"/>
      <c r="SR181" s="200"/>
      <c r="SS181" s="200"/>
      <c r="ST181" s="200"/>
      <c r="SU181" s="200"/>
      <c r="SV181" s="200"/>
      <c r="SW181" s="200"/>
      <c r="SX181" s="200"/>
      <c r="SY181" s="200"/>
      <c r="SZ181" s="200"/>
      <c r="TA181" s="200"/>
      <c r="TB181" s="200"/>
      <c r="TC181" s="200"/>
      <c r="TD181" s="200"/>
      <c r="TE181" s="200"/>
      <c r="TF181" s="200"/>
      <c r="TG181" s="200"/>
      <c r="TH181" s="200"/>
      <c r="TI181" s="200"/>
      <c r="TJ181" s="200"/>
      <c r="TK181" s="200"/>
      <c r="TL181" s="200"/>
      <c r="TM181" s="200"/>
      <c r="TN181" s="200"/>
      <c r="TO181" s="200"/>
      <c r="TP181" s="200"/>
      <c r="TQ181" s="200"/>
      <c r="TR181" s="200"/>
      <c r="TS181" s="200"/>
      <c r="TT181" s="200"/>
      <c r="TU181" s="200"/>
      <c r="TV181" s="200"/>
      <c r="TW181" s="200"/>
      <c r="TX181" s="200"/>
      <c r="TY181" s="200"/>
      <c r="TZ181" s="200"/>
      <c r="UA181" s="200"/>
      <c r="UB181" s="200"/>
      <c r="UC181" s="200"/>
      <c r="UD181" s="200"/>
      <c r="UE181" s="200"/>
      <c r="UF181" s="200"/>
      <c r="UG181" s="200"/>
      <c r="UH181" s="200"/>
      <c r="UI181" s="200"/>
      <c r="UJ181" s="200"/>
      <c r="UK181" s="200"/>
      <c r="UL181" s="200"/>
      <c r="UM181" s="200"/>
      <c r="UN181" s="200"/>
      <c r="UO181" s="200"/>
      <c r="UP181" s="200"/>
      <c r="UQ181" s="200"/>
      <c r="UR181" s="200"/>
      <c r="US181" s="200"/>
      <c r="UT181" s="200"/>
      <c r="UU181" s="200"/>
      <c r="UV181" s="200"/>
      <c r="UW181" s="200"/>
      <c r="UX181" s="200"/>
      <c r="UY181" s="200"/>
      <c r="UZ181" s="200"/>
      <c r="VA181" s="200"/>
      <c r="VB181" s="200"/>
      <c r="VC181" s="200"/>
      <c r="VD181" s="200"/>
      <c r="VE181" s="200"/>
      <c r="VF181" s="200"/>
      <c r="VG181" s="200"/>
      <c r="VH181" s="200"/>
      <c r="VI181" s="200"/>
      <c r="VJ181" s="200"/>
      <c r="VK181" s="200"/>
      <c r="VL181" s="200"/>
      <c r="VM181" s="200"/>
      <c r="VN181" s="200"/>
      <c r="VO181" s="200"/>
      <c r="VP181" s="200"/>
      <c r="VQ181" s="200"/>
      <c r="VR181" s="200"/>
      <c r="VS181" s="200"/>
      <c r="VT181" s="200"/>
      <c r="VU181" s="200"/>
      <c r="VV181" s="200"/>
      <c r="VW181" s="200"/>
      <c r="VX181" s="200"/>
      <c r="VY181" s="200"/>
      <c r="VZ181" s="200"/>
      <c r="WA181" s="200"/>
      <c r="WB181" s="200"/>
      <c r="WC181" s="200"/>
      <c r="WD181" s="200"/>
      <c r="WE181" s="200"/>
      <c r="WF181" s="200"/>
      <c r="WG181" s="200"/>
      <c r="WH181" s="200"/>
      <c r="WI181" s="200"/>
      <c r="WJ181" s="200"/>
      <c r="WK181" s="200"/>
      <c r="WL181" s="200"/>
      <c r="WM181" s="200"/>
      <c r="WN181" s="200"/>
      <c r="WO181" s="200"/>
      <c r="WP181" s="200"/>
      <c r="WQ181" s="200"/>
      <c r="WR181" s="200"/>
      <c r="WS181" s="200"/>
      <c r="WT181" s="200"/>
      <c r="WU181" s="200"/>
      <c r="WV181" s="200"/>
      <c r="WW181" s="200"/>
      <c r="WX181" s="200"/>
      <c r="WY181" s="200"/>
      <c r="WZ181" s="200"/>
      <c r="XA181" s="200"/>
      <c r="XB181" s="200"/>
      <c r="XC181" s="200"/>
      <c r="XD181" s="200"/>
      <c r="XE181" s="200"/>
      <c r="XF181" s="200"/>
      <c r="XG181" s="200"/>
      <c r="XH181" s="200"/>
      <c r="XI181" s="200"/>
      <c r="XJ181" s="200"/>
      <c r="XK181" s="200"/>
      <c r="XL181" s="200"/>
      <c r="XM181" s="200"/>
      <c r="XN181" s="200"/>
      <c r="XO181" s="200"/>
      <c r="XP181" s="200"/>
      <c r="XQ181" s="200"/>
      <c r="XR181" s="200"/>
      <c r="XS181" s="200"/>
      <c r="XT181" s="200"/>
      <c r="XU181" s="200"/>
      <c r="XV181" s="200"/>
      <c r="XW181" s="200"/>
      <c r="XX181" s="200"/>
      <c r="XY181" s="200"/>
      <c r="XZ181" s="200"/>
      <c r="YA181" s="200"/>
      <c r="YB181" s="200"/>
      <c r="YC181" s="200"/>
      <c r="YD181" s="200"/>
      <c r="YE181" s="200"/>
      <c r="YF181" s="200"/>
      <c r="YG181" s="200"/>
      <c r="YH181" s="200"/>
      <c r="YI181" s="200"/>
      <c r="YJ181" s="200"/>
      <c r="YK181" s="200"/>
      <c r="YL181" s="200"/>
      <c r="YM181" s="200"/>
      <c r="YN181" s="200"/>
      <c r="YO181" s="200"/>
      <c r="YP181" s="200"/>
      <c r="YQ181" s="200"/>
      <c r="YR181" s="200"/>
      <c r="YS181" s="200"/>
      <c r="YT181" s="200"/>
      <c r="YU181" s="200"/>
      <c r="YV181" s="200"/>
      <c r="YW181" s="200"/>
      <c r="YX181" s="200"/>
      <c r="YY181" s="200"/>
      <c r="YZ181" s="200"/>
      <c r="ZA181" s="200"/>
      <c r="ZB181" s="200"/>
      <c r="ZC181" s="200"/>
      <c r="ZD181" s="200"/>
      <c r="ZE181" s="200"/>
      <c r="ZF181" s="200"/>
      <c r="ZG181" s="200"/>
      <c r="ZH181" s="200"/>
      <c r="ZI181" s="200"/>
      <c r="ZJ181" s="200"/>
      <c r="ZK181" s="200"/>
      <c r="ZL181" s="200"/>
      <c r="ZM181" s="200"/>
      <c r="ZN181" s="200"/>
      <c r="ZO181" s="200"/>
      <c r="ZP181" s="200"/>
      <c r="ZQ181" s="200"/>
      <c r="ZR181" s="200"/>
      <c r="ZS181" s="200"/>
      <c r="ZT181" s="200"/>
      <c r="ZU181" s="200"/>
      <c r="ZV181" s="200"/>
      <c r="ZW181" s="200"/>
      <c r="ZX181" s="200"/>
      <c r="ZY181" s="200"/>
      <c r="ZZ181" s="200"/>
      <c r="AAA181" s="200"/>
      <c r="AAB181" s="200"/>
      <c r="AAC181" s="200"/>
      <c r="AAD181" s="200"/>
      <c r="AAE181" s="200"/>
      <c r="AAF181" s="200"/>
      <c r="AAG181" s="200"/>
      <c r="AAH181" s="200"/>
      <c r="AAI181" s="200"/>
      <c r="AAJ181" s="200"/>
      <c r="AAK181" s="200"/>
      <c r="AAL181" s="200"/>
      <c r="AAM181" s="200"/>
      <c r="AAN181" s="200"/>
      <c r="AAO181" s="200"/>
      <c r="AAP181" s="200"/>
      <c r="AAQ181" s="200"/>
      <c r="AAR181" s="200"/>
      <c r="AAS181" s="200"/>
      <c r="AAT181" s="200"/>
      <c r="AAU181" s="200"/>
      <c r="AAV181" s="200"/>
      <c r="AAW181" s="200"/>
      <c r="AAX181" s="200"/>
      <c r="AAY181" s="200"/>
      <c r="AAZ181" s="200"/>
      <c r="ABA181" s="200"/>
      <c r="ABB181" s="200"/>
      <c r="ABC181" s="200"/>
      <c r="ABD181" s="200"/>
      <c r="ABE181" s="200"/>
      <c r="ABF181" s="200"/>
      <c r="ABG181" s="200"/>
      <c r="ABH181" s="200"/>
      <c r="ABI181" s="200"/>
      <c r="ABJ181" s="200"/>
      <c r="ABK181" s="200"/>
      <c r="ABL181" s="200"/>
      <c r="ABM181" s="200"/>
      <c r="ABN181" s="200"/>
      <c r="ABO181" s="200"/>
      <c r="ABP181" s="200"/>
      <c r="ABQ181" s="200"/>
      <c r="ABR181" s="200"/>
      <c r="ABS181" s="200"/>
      <c r="ABT181" s="200"/>
      <c r="ABU181" s="200"/>
      <c r="ABV181" s="200"/>
      <c r="ABW181" s="200"/>
      <c r="ABX181" s="200"/>
      <c r="ABY181" s="200"/>
      <c r="ABZ181" s="200"/>
      <c r="ACA181" s="200"/>
      <c r="ACB181" s="200"/>
      <c r="ACC181" s="200"/>
      <c r="ACD181" s="200"/>
      <c r="ACE181" s="200"/>
      <c r="ACF181" s="200"/>
      <c r="ACG181" s="200"/>
      <c r="ACH181" s="200"/>
      <c r="ACI181" s="200"/>
      <c r="ACJ181" s="200"/>
      <c r="ACK181" s="200"/>
      <c r="ACL181" s="200"/>
      <c r="ACM181" s="200"/>
      <c r="ACN181" s="200"/>
      <c r="ACO181" s="200"/>
      <c r="ACP181" s="200"/>
      <c r="ACQ181" s="200"/>
      <c r="ACR181" s="200"/>
      <c r="ACS181" s="200"/>
      <c r="ACT181" s="200"/>
      <c r="ACU181" s="200"/>
      <c r="ACV181" s="200"/>
      <c r="ACW181" s="200"/>
      <c r="ACX181" s="200"/>
      <c r="ACY181" s="200"/>
      <c r="ACZ181" s="200"/>
      <c r="ADA181" s="200"/>
      <c r="ADB181" s="200"/>
      <c r="ADC181" s="200"/>
      <c r="ADD181" s="200"/>
      <c r="ADE181" s="200"/>
      <c r="ADF181" s="200"/>
      <c r="ADG181" s="200"/>
      <c r="ADH181" s="200"/>
      <c r="ADI181" s="200"/>
      <c r="ADJ181" s="200"/>
      <c r="ADK181" s="200"/>
      <c r="ADL181" s="200"/>
      <c r="ADM181" s="200"/>
      <c r="ADN181" s="200"/>
      <c r="ADO181" s="200"/>
      <c r="ADP181" s="200"/>
      <c r="ADQ181" s="200"/>
      <c r="ADR181" s="200"/>
      <c r="ADS181" s="200"/>
      <c r="ADT181" s="200"/>
      <c r="ADU181" s="200"/>
      <c r="ADV181" s="200"/>
      <c r="ADW181" s="200"/>
      <c r="ADX181" s="200"/>
      <c r="ADY181" s="200"/>
      <c r="ADZ181" s="200"/>
      <c r="AEA181" s="200"/>
      <c r="AEB181" s="200"/>
      <c r="AEC181" s="200"/>
      <c r="AED181" s="200"/>
      <c r="AEE181" s="200"/>
      <c r="AEF181" s="200"/>
      <c r="AEG181" s="200"/>
      <c r="AEH181" s="200"/>
      <c r="AEI181" s="200"/>
      <c r="AEJ181" s="200"/>
      <c r="AEK181" s="200"/>
      <c r="AEL181" s="200"/>
      <c r="AEM181" s="200"/>
      <c r="AEN181" s="200"/>
      <c r="AEO181" s="200"/>
      <c r="AEP181" s="200"/>
      <c r="AEQ181" s="200"/>
      <c r="AER181" s="200"/>
      <c r="AES181" s="200"/>
      <c r="AET181" s="200"/>
      <c r="AEU181" s="200"/>
      <c r="AEV181" s="200"/>
      <c r="AEW181" s="200"/>
      <c r="AEX181" s="200"/>
      <c r="AEY181" s="200"/>
      <c r="AEZ181" s="200"/>
      <c r="AFA181" s="200"/>
      <c r="AFB181" s="200"/>
      <c r="AFC181" s="200"/>
      <c r="AFD181" s="200"/>
      <c r="AFE181" s="200"/>
      <c r="AFF181" s="200"/>
      <c r="AFG181" s="200"/>
      <c r="AFH181" s="200"/>
      <c r="AFI181" s="200"/>
      <c r="AFJ181" s="200"/>
      <c r="AFK181" s="200"/>
      <c r="AFL181" s="200"/>
      <c r="AFM181" s="200"/>
      <c r="AFN181" s="200"/>
      <c r="AFO181" s="200"/>
      <c r="AFP181" s="200"/>
      <c r="AFQ181" s="200"/>
      <c r="AFR181" s="200"/>
      <c r="AFS181" s="200"/>
      <c r="AFT181" s="200"/>
      <c r="AFU181" s="200"/>
      <c r="AFV181" s="200"/>
      <c r="AFW181" s="200"/>
      <c r="AFX181" s="200"/>
      <c r="AFY181" s="200"/>
      <c r="AFZ181" s="200"/>
      <c r="AGA181" s="200"/>
      <c r="AGB181" s="200"/>
      <c r="AGC181" s="200"/>
      <c r="AGD181" s="200"/>
      <c r="AGE181" s="200"/>
      <c r="AGF181" s="200"/>
      <c r="AGG181" s="200"/>
      <c r="AGH181" s="200"/>
      <c r="AGI181" s="200"/>
      <c r="AGJ181" s="200"/>
      <c r="AGK181" s="200"/>
      <c r="AGL181" s="200"/>
      <c r="AGM181" s="200"/>
      <c r="AGN181" s="200"/>
      <c r="AGO181" s="200"/>
      <c r="AGP181" s="200"/>
      <c r="AGQ181" s="200"/>
      <c r="AGR181" s="200"/>
      <c r="AGS181" s="200"/>
      <c r="AGT181" s="200"/>
      <c r="AGU181" s="200"/>
      <c r="AGV181" s="200"/>
      <c r="AGW181" s="200"/>
      <c r="AGX181" s="200"/>
      <c r="AGY181" s="200"/>
      <c r="AGZ181" s="200"/>
      <c r="AHA181" s="200"/>
      <c r="AHB181" s="200"/>
      <c r="AHC181" s="200"/>
      <c r="AHD181" s="200"/>
      <c r="AHE181" s="200"/>
      <c r="AHF181" s="200"/>
      <c r="AHG181" s="200"/>
      <c r="AHH181" s="200"/>
      <c r="AHI181" s="200"/>
      <c r="AHJ181" s="200"/>
      <c r="AHK181" s="200"/>
      <c r="AHL181" s="200"/>
      <c r="AHM181" s="200"/>
      <c r="AHN181" s="200"/>
      <c r="AHO181" s="200"/>
      <c r="AHP181" s="200"/>
      <c r="AHQ181" s="200"/>
      <c r="AHR181" s="200"/>
      <c r="AHS181" s="200"/>
      <c r="AHT181" s="200"/>
      <c r="AHU181" s="200"/>
      <c r="AHV181" s="200"/>
      <c r="AHW181" s="200"/>
      <c r="AHX181" s="200"/>
      <c r="AHY181" s="200"/>
      <c r="AHZ181" s="200"/>
      <c r="AIA181" s="200"/>
      <c r="AIB181" s="200"/>
      <c r="AIC181" s="200"/>
      <c r="AID181" s="200"/>
      <c r="AIE181" s="200"/>
      <c r="AIF181" s="200"/>
      <c r="AIG181" s="200"/>
      <c r="AIH181" s="200"/>
      <c r="AII181" s="200"/>
      <c r="AIJ181" s="200"/>
      <c r="AIK181" s="200"/>
      <c r="AIL181" s="200"/>
      <c r="AIM181" s="200"/>
      <c r="AIN181" s="200"/>
      <c r="AIO181" s="200"/>
      <c r="AIP181" s="200"/>
      <c r="AIQ181" s="200"/>
      <c r="AIR181" s="200"/>
      <c r="AIS181" s="200"/>
      <c r="AIT181" s="200"/>
      <c r="AIU181" s="200"/>
      <c r="AIV181" s="200"/>
      <c r="AIW181" s="200"/>
      <c r="AIX181" s="200"/>
      <c r="AIY181" s="200"/>
      <c r="AIZ181" s="200"/>
      <c r="AJA181" s="200"/>
      <c r="AJB181" s="200"/>
      <c r="AJC181" s="200"/>
      <c r="AJD181" s="200"/>
      <c r="AJE181" s="200"/>
      <c r="AJF181" s="200"/>
      <c r="AJG181" s="200"/>
      <c r="AJH181" s="200"/>
      <c r="AJI181" s="200"/>
      <c r="AJJ181" s="200"/>
      <c r="AJK181" s="200"/>
      <c r="AJL181" s="200"/>
      <c r="AJM181" s="200"/>
      <c r="AJN181" s="200"/>
      <c r="AJO181" s="200"/>
      <c r="AJP181" s="200"/>
      <c r="AJQ181" s="200"/>
      <c r="AJR181" s="200"/>
      <c r="AJS181" s="200"/>
      <c r="AJT181" s="200"/>
      <c r="AJU181" s="200"/>
      <c r="AJV181" s="200"/>
      <c r="AJW181" s="200"/>
      <c r="AJX181" s="200"/>
      <c r="AJY181" s="200"/>
      <c r="AJZ181" s="200"/>
      <c r="AKA181" s="200"/>
      <c r="AKB181" s="200"/>
    </row>
    <row r="182" spans="1:964" s="155" customFormat="1" ht="13.5">
      <c r="A182" s="414"/>
      <c r="B182" s="67" t="s">
        <v>320</v>
      </c>
      <c r="C182" s="243">
        <v>2347876</v>
      </c>
      <c r="D182" s="320">
        <f t="shared" si="62"/>
        <v>5.2034548703527417E-2</v>
      </c>
      <c r="E182" s="142"/>
      <c r="F182" s="316">
        <v>31516</v>
      </c>
      <c r="G182" s="320">
        <f t="shared" si="63"/>
        <v>-2.0512182993535522E-2</v>
      </c>
      <c r="H182" s="133">
        <v>34753</v>
      </c>
      <c r="I182" s="320">
        <f t="shared" si="46"/>
        <v>1.6318175171808669E-2</v>
      </c>
      <c r="J182" s="464">
        <v>37131</v>
      </c>
      <c r="K182" s="395">
        <f>(J182-J170)/J170</f>
        <v>-0.2359247674705737</v>
      </c>
      <c r="L182" s="133">
        <v>15856</v>
      </c>
      <c r="M182" s="320">
        <f t="shared" si="57"/>
        <v>3.4172889507657622E-3</v>
      </c>
      <c r="N182" s="133"/>
      <c r="O182" s="320"/>
      <c r="P182" s="133">
        <v>5684</v>
      </c>
      <c r="Q182" s="320">
        <f t="shared" si="58"/>
        <v>-0.13551330798479089</v>
      </c>
      <c r="R182" s="133"/>
      <c r="S182" s="320"/>
      <c r="T182" s="392">
        <v>3488</v>
      </c>
      <c r="U182" s="397">
        <f>T182/T170-1</f>
        <v>-9.5435684647302899E-2</v>
      </c>
      <c r="V182" s="134">
        <v>451</v>
      </c>
      <c r="W182" s="320">
        <f t="shared" si="59"/>
        <v>-0.17550274223034734</v>
      </c>
      <c r="X182" s="134">
        <v>582</v>
      </c>
      <c r="Y182" s="320">
        <f t="shared" si="59"/>
        <v>0.15019762845849804</v>
      </c>
      <c r="Z182" s="133"/>
      <c r="AA182" s="320"/>
      <c r="AB182" s="133"/>
      <c r="AC182" s="320"/>
      <c r="AD182" s="133"/>
      <c r="AE182" s="320"/>
      <c r="AF182" s="133"/>
      <c r="AG182" s="320"/>
      <c r="AH182" s="208"/>
      <c r="AI182" s="208"/>
      <c r="AJ182" s="208"/>
      <c r="AK182" s="208"/>
      <c r="AL182" s="208"/>
      <c r="AM182" s="203"/>
      <c r="AN182" s="204"/>
      <c r="AO182" s="203"/>
      <c r="AP182" s="200"/>
      <c r="AQ182" s="200"/>
      <c r="AR182" s="200"/>
      <c r="AS182" s="200"/>
      <c r="AT182" s="200"/>
      <c r="AU182" s="200"/>
      <c r="AV182" s="200"/>
      <c r="AW182" s="200"/>
      <c r="AX182" s="200"/>
      <c r="AY182" s="200"/>
      <c r="AZ182" s="200"/>
      <c r="BA182" s="200"/>
      <c r="BB182" s="200"/>
      <c r="BC182" s="200"/>
      <c r="BD182" s="200"/>
      <c r="BE182" s="200"/>
      <c r="BF182" s="200"/>
      <c r="BG182" s="200"/>
      <c r="BH182" s="200"/>
      <c r="BI182" s="200"/>
      <c r="BJ182" s="200"/>
      <c r="BK182" s="200"/>
      <c r="BL182" s="200"/>
      <c r="BM182" s="200"/>
      <c r="BN182" s="200"/>
      <c r="BO182" s="201"/>
      <c r="BP182" s="200"/>
      <c r="BQ182" s="200"/>
      <c r="BR182" s="200"/>
      <c r="BS182" s="200"/>
      <c r="BT182" s="200"/>
      <c r="BU182" s="200"/>
      <c r="BV182" s="200"/>
      <c r="BW182" s="200"/>
      <c r="BX182" s="200"/>
      <c r="BY182" s="200"/>
      <c r="BZ182" s="200"/>
      <c r="CA182" s="200"/>
      <c r="CB182" s="200"/>
      <c r="CC182" s="200"/>
      <c r="CD182" s="200"/>
      <c r="CE182" s="200"/>
      <c r="CF182" s="200"/>
      <c r="CG182" s="200"/>
      <c r="CH182" s="200"/>
      <c r="CI182" s="200"/>
      <c r="CJ182" s="200"/>
      <c r="CK182" s="200"/>
      <c r="CL182" s="200"/>
      <c r="CM182" s="200"/>
      <c r="CN182" s="200"/>
      <c r="CO182" s="200"/>
      <c r="CP182" s="200"/>
      <c r="CQ182" s="200"/>
      <c r="CR182" s="200"/>
      <c r="CS182" s="200"/>
      <c r="CT182" s="200"/>
      <c r="CU182" s="200"/>
      <c r="CV182" s="200"/>
      <c r="CW182" s="200"/>
      <c r="CX182" s="200"/>
      <c r="CY182" s="200"/>
      <c r="CZ182" s="200"/>
      <c r="DA182" s="200"/>
      <c r="DB182" s="200"/>
      <c r="DC182" s="200"/>
      <c r="DD182" s="200"/>
      <c r="DE182" s="200"/>
      <c r="DF182" s="200"/>
      <c r="DG182" s="200"/>
      <c r="DH182" s="200"/>
      <c r="DI182" s="200"/>
      <c r="DJ182" s="200"/>
      <c r="DK182" s="200"/>
      <c r="DL182" s="200"/>
      <c r="DM182" s="200"/>
      <c r="DN182" s="200"/>
      <c r="DO182" s="200"/>
      <c r="DP182" s="200"/>
      <c r="DQ182" s="200"/>
      <c r="DR182" s="200"/>
      <c r="DS182" s="200"/>
      <c r="DT182" s="200"/>
      <c r="DU182" s="200"/>
      <c r="DV182" s="200"/>
      <c r="DW182" s="200"/>
      <c r="DX182" s="200"/>
      <c r="DY182" s="200"/>
      <c r="DZ182" s="200"/>
      <c r="EA182" s="200"/>
      <c r="EB182" s="200"/>
      <c r="EC182" s="200"/>
      <c r="ED182" s="200"/>
      <c r="EE182" s="200"/>
      <c r="EF182" s="200"/>
      <c r="EG182" s="200"/>
      <c r="EH182" s="200"/>
      <c r="EI182" s="200"/>
      <c r="EJ182" s="200"/>
      <c r="EK182" s="200"/>
      <c r="EL182" s="200"/>
      <c r="EM182" s="200"/>
      <c r="EN182" s="200"/>
      <c r="EO182" s="200"/>
      <c r="EP182" s="200"/>
      <c r="EQ182" s="200"/>
      <c r="ER182" s="200"/>
      <c r="ES182" s="200"/>
      <c r="ET182" s="200"/>
      <c r="EU182" s="200"/>
      <c r="EV182" s="200"/>
      <c r="EW182" s="200"/>
      <c r="EX182" s="200"/>
      <c r="EY182" s="200"/>
      <c r="EZ182" s="200"/>
      <c r="FA182" s="200"/>
      <c r="FB182" s="200"/>
      <c r="FC182" s="200"/>
      <c r="FD182" s="200"/>
      <c r="FE182" s="200"/>
      <c r="FF182" s="200"/>
      <c r="FG182" s="200"/>
      <c r="FH182" s="200"/>
      <c r="FI182" s="200"/>
      <c r="FJ182" s="200"/>
      <c r="FK182" s="200"/>
      <c r="FL182" s="200"/>
      <c r="FM182" s="200"/>
      <c r="FN182" s="200"/>
      <c r="FO182" s="200"/>
      <c r="FP182" s="200"/>
      <c r="FQ182" s="200"/>
      <c r="FR182" s="200"/>
      <c r="FS182" s="200"/>
      <c r="FT182" s="200"/>
      <c r="FU182" s="200"/>
      <c r="FV182" s="200"/>
      <c r="FW182" s="200"/>
      <c r="FX182" s="200"/>
      <c r="FY182" s="200"/>
      <c r="FZ182" s="200"/>
      <c r="GA182" s="200"/>
      <c r="GB182" s="200"/>
      <c r="GC182" s="200"/>
      <c r="GD182" s="200"/>
      <c r="GE182" s="200"/>
      <c r="GF182" s="200"/>
      <c r="GG182" s="200"/>
      <c r="GH182" s="200"/>
      <c r="GI182" s="200"/>
      <c r="GJ182" s="200"/>
      <c r="GK182" s="200"/>
      <c r="GL182" s="200"/>
      <c r="GM182" s="200"/>
      <c r="GN182" s="200"/>
      <c r="GO182" s="200"/>
      <c r="GP182" s="200"/>
      <c r="GQ182" s="200"/>
      <c r="GR182" s="200"/>
      <c r="GS182" s="200"/>
      <c r="GT182" s="200"/>
      <c r="GU182" s="200"/>
      <c r="GV182" s="200"/>
      <c r="GW182" s="200"/>
      <c r="GX182" s="200"/>
      <c r="GY182" s="200"/>
      <c r="GZ182" s="200"/>
      <c r="HA182" s="200"/>
      <c r="HB182" s="200"/>
      <c r="HC182" s="200"/>
      <c r="HD182" s="200"/>
      <c r="HE182" s="200"/>
      <c r="HF182" s="200"/>
      <c r="HG182" s="200"/>
      <c r="HH182" s="200"/>
      <c r="HI182" s="200"/>
      <c r="HJ182" s="200"/>
      <c r="HK182" s="200"/>
      <c r="HL182" s="200"/>
      <c r="HM182" s="200"/>
      <c r="HN182" s="200"/>
      <c r="HO182" s="200"/>
      <c r="HP182" s="200"/>
      <c r="HQ182" s="200"/>
      <c r="HR182" s="200"/>
      <c r="HS182" s="200"/>
      <c r="HT182" s="200"/>
      <c r="HU182" s="200"/>
      <c r="HV182" s="200"/>
      <c r="HW182" s="200"/>
      <c r="HX182" s="200"/>
      <c r="HY182" s="200"/>
      <c r="HZ182" s="200"/>
      <c r="IA182" s="200"/>
      <c r="IB182" s="200"/>
      <c r="IC182" s="200"/>
      <c r="ID182" s="200"/>
      <c r="IE182" s="200"/>
      <c r="IF182" s="200"/>
      <c r="IG182" s="200"/>
      <c r="IH182" s="200"/>
      <c r="II182" s="200"/>
      <c r="IJ182" s="200"/>
      <c r="IK182" s="200"/>
      <c r="IL182" s="200"/>
      <c r="IM182" s="200"/>
      <c r="IN182" s="200"/>
      <c r="IO182" s="200"/>
      <c r="IP182" s="200"/>
      <c r="IQ182" s="200"/>
      <c r="IR182" s="200"/>
      <c r="IS182" s="200"/>
      <c r="IT182" s="200"/>
      <c r="IU182" s="200"/>
      <c r="IV182" s="200"/>
      <c r="IW182" s="200"/>
      <c r="IX182" s="200"/>
      <c r="IY182" s="200"/>
      <c r="IZ182" s="200"/>
      <c r="JA182" s="200"/>
      <c r="JB182" s="200"/>
      <c r="JC182" s="200"/>
      <c r="JD182" s="200"/>
      <c r="JE182" s="200"/>
      <c r="JF182" s="200"/>
      <c r="JG182" s="200"/>
      <c r="JH182" s="200"/>
      <c r="JI182" s="200"/>
      <c r="JJ182" s="200"/>
      <c r="JK182" s="200"/>
      <c r="JL182" s="200"/>
      <c r="JM182" s="200"/>
      <c r="JN182" s="200"/>
      <c r="JO182" s="200"/>
      <c r="JP182" s="200"/>
      <c r="JQ182" s="200"/>
      <c r="JR182" s="200"/>
      <c r="JS182" s="200"/>
      <c r="JT182" s="200"/>
      <c r="JU182" s="200"/>
      <c r="JV182" s="200"/>
      <c r="JW182" s="200"/>
      <c r="JX182" s="200"/>
      <c r="JY182" s="200"/>
      <c r="JZ182" s="200"/>
      <c r="KA182" s="200"/>
      <c r="KB182" s="200"/>
      <c r="KC182" s="200"/>
      <c r="KD182" s="200"/>
      <c r="KE182" s="200"/>
      <c r="KF182" s="200"/>
      <c r="KG182" s="200"/>
      <c r="KH182" s="200"/>
      <c r="KI182" s="200"/>
      <c r="KJ182" s="200"/>
      <c r="KK182" s="200"/>
      <c r="KL182" s="200"/>
      <c r="KM182" s="200"/>
      <c r="KN182" s="200"/>
      <c r="KO182" s="200"/>
      <c r="KP182" s="200"/>
      <c r="KQ182" s="200"/>
      <c r="KR182" s="200"/>
      <c r="KS182" s="200"/>
      <c r="KT182" s="200"/>
      <c r="KU182" s="200"/>
      <c r="KV182" s="200"/>
      <c r="KW182" s="200"/>
      <c r="KX182" s="200"/>
      <c r="KY182" s="200"/>
      <c r="KZ182" s="200"/>
      <c r="LA182" s="200"/>
      <c r="LB182" s="200"/>
      <c r="LC182" s="200"/>
      <c r="LD182" s="200"/>
      <c r="LE182" s="200"/>
      <c r="LF182" s="200"/>
      <c r="LG182" s="200"/>
      <c r="LH182" s="200"/>
      <c r="LI182" s="200"/>
      <c r="LJ182" s="200"/>
      <c r="LK182" s="200"/>
      <c r="LL182" s="200"/>
      <c r="LM182" s="200"/>
      <c r="LN182" s="200"/>
      <c r="LO182" s="200"/>
      <c r="LP182" s="200"/>
      <c r="LQ182" s="200"/>
      <c r="LR182" s="200"/>
      <c r="LS182" s="200"/>
      <c r="LT182" s="200"/>
      <c r="LU182" s="200"/>
      <c r="LV182" s="200"/>
      <c r="LW182" s="200"/>
      <c r="LX182" s="200"/>
      <c r="LY182" s="200"/>
      <c r="LZ182" s="200"/>
      <c r="MA182" s="200"/>
      <c r="MB182" s="200"/>
      <c r="MC182" s="200"/>
      <c r="MD182" s="200"/>
      <c r="ME182" s="200"/>
      <c r="MF182" s="200"/>
      <c r="MG182" s="200"/>
      <c r="MH182" s="200"/>
      <c r="MI182" s="200"/>
      <c r="MJ182" s="200"/>
      <c r="MK182" s="200"/>
      <c r="ML182" s="200"/>
      <c r="MM182" s="200"/>
      <c r="MN182" s="200"/>
      <c r="MO182" s="200"/>
      <c r="MP182" s="200"/>
      <c r="MQ182" s="200"/>
      <c r="MR182" s="200"/>
      <c r="MS182" s="200"/>
      <c r="MT182" s="200"/>
      <c r="MU182" s="200"/>
      <c r="MV182" s="200"/>
      <c r="MW182" s="200"/>
      <c r="MX182" s="200"/>
      <c r="MY182" s="200"/>
      <c r="MZ182" s="200"/>
      <c r="NA182" s="200"/>
      <c r="NB182" s="200"/>
      <c r="NC182" s="200"/>
      <c r="ND182" s="200"/>
      <c r="NE182" s="200"/>
      <c r="NF182" s="200"/>
      <c r="NG182" s="200"/>
      <c r="NH182" s="200"/>
      <c r="NI182" s="200"/>
      <c r="NJ182" s="200"/>
      <c r="NK182" s="200"/>
      <c r="NL182" s="200"/>
      <c r="NM182" s="200"/>
      <c r="NN182" s="200"/>
      <c r="NO182" s="200"/>
      <c r="NP182" s="200"/>
      <c r="NQ182" s="200"/>
      <c r="NR182" s="200"/>
      <c r="NS182" s="200"/>
      <c r="NT182" s="200"/>
      <c r="NU182" s="200"/>
      <c r="NV182" s="200"/>
      <c r="NW182" s="200"/>
      <c r="NX182" s="200"/>
      <c r="NY182" s="200"/>
      <c r="NZ182" s="200"/>
      <c r="OA182" s="200"/>
      <c r="OB182" s="200"/>
      <c r="OC182" s="200"/>
      <c r="OD182" s="200"/>
      <c r="OE182" s="200"/>
      <c r="OF182" s="200"/>
      <c r="OG182" s="200"/>
      <c r="OH182" s="200"/>
      <c r="OI182" s="200"/>
      <c r="OJ182" s="200"/>
      <c r="OK182" s="200"/>
      <c r="OL182" s="200"/>
      <c r="OM182" s="200"/>
      <c r="ON182" s="200"/>
      <c r="OO182" s="200"/>
      <c r="OP182" s="200"/>
      <c r="OQ182" s="200"/>
      <c r="OR182" s="200"/>
      <c r="OS182" s="200"/>
      <c r="OT182" s="200"/>
      <c r="OU182" s="200"/>
      <c r="OV182" s="200"/>
      <c r="OW182" s="200"/>
      <c r="OX182" s="200"/>
      <c r="OY182" s="200"/>
      <c r="OZ182" s="200"/>
      <c r="PA182" s="200"/>
      <c r="PB182" s="200"/>
      <c r="PC182" s="200"/>
      <c r="PD182" s="200"/>
      <c r="PE182" s="200"/>
      <c r="PF182" s="200"/>
      <c r="PG182" s="200"/>
      <c r="PH182" s="200"/>
      <c r="PI182" s="200"/>
      <c r="PJ182" s="200"/>
      <c r="PK182" s="200"/>
      <c r="PL182" s="200"/>
      <c r="PM182" s="200"/>
      <c r="PN182" s="200"/>
      <c r="PO182" s="200"/>
      <c r="PP182" s="200"/>
      <c r="PQ182" s="200"/>
      <c r="PR182" s="200"/>
      <c r="PS182" s="200"/>
      <c r="PT182" s="200"/>
      <c r="PU182" s="200"/>
      <c r="PV182" s="200"/>
      <c r="PW182" s="200"/>
      <c r="PX182" s="200"/>
      <c r="PY182" s="200"/>
      <c r="PZ182" s="200"/>
      <c r="QA182" s="200"/>
      <c r="QB182" s="200"/>
      <c r="QC182" s="200"/>
      <c r="QD182" s="200"/>
      <c r="QE182" s="200"/>
      <c r="QF182" s="200"/>
      <c r="QG182" s="200"/>
      <c r="QH182" s="200"/>
      <c r="QI182" s="200"/>
      <c r="QJ182" s="200"/>
      <c r="QK182" s="200"/>
      <c r="QL182" s="200"/>
      <c r="QM182" s="200"/>
      <c r="QN182" s="200"/>
      <c r="QO182" s="200"/>
      <c r="QP182" s="200"/>
      <c r="QQ182" s="200"/>
      <c r="QR182" s="200"/>
      <c r="QS182" s="200"/>
      <c r="QT182" s="200"/>
      <c r="QU182" s="200"/>
      <c r="QV182" s="200"/>
      <c r="QW182" s="200"/>
      <c r="QX182" s="200"/>
      <c r="QY182" s="200"/>
      <c r="QZ182" s="200"/>
      <c r="RA182" s="200"/>
      <c r="RB182" s="200"/>
      <c r="RC182" s="200"/>
      <c r="RD182" s="200"/>
      <c r="RE182" s="200"/>
      <c r="RF182" s="200"/>
      <c r="RG182" s="200"/>
      <c r="RH182" s="200"/>
      <c r="RI182" s="200"/>
      <c r="RJ182" s="200"/>
      <c r="RK182" s="200"/>
      <c r="RL182" s="200"/>
      <c r="RM182" s="200"/>
      <c r="RN182" s="200"/>
      <c r="RO182" s="200"/>
      <c r="RP182" s="200"/>
      <c r="RQ182" s="200"/>
      <c r="RR182" s="200"/>
      <c r="RS182" s="200"/>
      <c r="RT182" s="200"/>
      <c r="RU182" s="200"/>
      <c r="RV182" s="200"/>
      <c r="RW182" s="200"/>
      <c r="RX182" s="200"/>
      <c r="RY182" s="200"/>
      <c r="RZ182" s="200"/>
      <c r="SA182" s="200"/>
      <c r="SB182" s="200"/>
      <c r="SC182" s="200"/>
      <c r="SD182" s="200"/>
      <c r="SE182" s="200"/>
      <c r="SF182" s="200"/>
      <c r="SG182" s="200"/>
      <c r="SH182" s="200"/>
      <c r="SI182" s="200"/>
      <c r="SJ182" s="200"/>
      <c r="SK182" s="200"/>
      <c r="SL182" s="200"/>
      <c r="SM182" s="200"/>
      <c r="SN182" s="200"/>
      <c r="SO182" s="200"/>
      <c r="SP182" s="200"/>
      <c r="SQ182" s="200"/>
      <c r="SR182" s="200"/>
      <c r="SS182" s="200"/>
      <c r="ST182" s="200"/>
      <c r="SU182" s="200"/>
      <c r="SV182" s="200"/>
      <c r="SW182" s="200"/>
      <c r="SX182" s="200"/>
      <c r="SY182" s="200"/>
      <c r="SZ182" s="200"/>
      <c r="TA182" s="200"/>
      <c r="TB182" s="200"/>
      <c r="TC182" s="200"/>
      <c r="TD182" s="200"/>
      <c r="TE182" s="200"/>
      <c r="TF182" s="200"/>
      <c r="TG182" s="200"/>
      <c r="TH182" s="200"/>
      <c r="TI182" s="200"/>
      <c r="TJ182" s="200"/>
      <c r="TK182" s="200"/>
      <c r="TL182" s="200"/>
      <c r="TM182" s="200"/>
      <c r="TN182" s="200"/>
      <c r="TO182" s="200"/>
      <c r="TP182" s="200"/>
      <c r="TQ182" s="200"/>
      <c r="TR182" s="200"/>
      <c r="TS182" s="200"/>
      <c r="TT182" s="200"/>
      <c r="TU182" s="200"/>
      <c r="TV182" s="200"/>
      <c r="TW182" s="200"/>
      <c r="TX182" s="200"/>
      <c r="TY182" s="200"/>
      <c r="TZ182" s="200"/>
      <c r="UA182" s="200"/>
      <c r="UB182" s="200"/>
      <c r="UC182" s="200"/>
      <c r="UD182" s="200"/>
      <c r="UE182" s="200"/>
      <c r="UF182" s="200"/>
      <c r="UG182" s="200"/>
      <c r="UH182" s="200"/>
      <c r="UI182" s="200"/>
      <c r="UJ182" s="200"/>
      <c r="UK182" s="200"/>
      <c r="UL182" s="200"/>
      <c r="UM182" s="200"/>
      <c r="UN182" s="200"/>
      <c r="UO182" s="200"/>
      <c r="UP182" s="200"/>
      <c r="UQ182" s="200"/>
      <c r="UR182" s="200"/>
      <c r="US182" s="200"/>
      <c r="UT182" s="200"/>
      <c r="UU182" s="200"/>
      <c r="UV182" s="200"/>
      <c r="UW182" s="200"/>
      <c r="UX182" s="200"/>
      <c r="UY182" s="200"/>
      <c r="UZ182" s="200"/>
      <c r="VA182" s="200"/>
      <c r="VB182" s="200"/>
      <c r="VC182" s="200"/>
      <c r="VD182" s="200"/>
      <c r="VE182" s="200"/>
      <c r="VF182" s="200"/>
      <c r="VG182" s="200"/>
      <c r="VH182" s="200"/>
      <c r="VI182" s="200"/>
      <c r="VJ182" s="200"/>
      <c r="VK182" s="200"/>
      <c r="VL182" s="200"/>
      <c r="VM182" s="200"/>
      <c r="VN182" s="200"/>
      <c r="VO182" s="200"/>
      <c r="VP182" s="200"/>
      <c r="VQ182" s="200"/>
      <c r="VR182" s="200"/>
      <c r="VS182" s="200"/>
      <c r="VT182" s="200"/>
      <c r="VU182" s="200"/>
      <c r="VV182" s="200"/>
      <c r="VW182" s="200"/>
      <c r="VX182" s="200"/>
      <c r="VY182" s="200"/>
      <c r="VZ182" s="200"/>
      <c r="WA182" s="200"/>
      <c r="WB182" s="200"/>
      <c r="WC182" s="200"/>
      <c r="WD182" s="200"/>
      <c r="WE182" s="200"/>
      <c r="WF182" s="200"/>
      <c r="WG182" s="200"/>
      <c r="WH182" s="200"/>
      <c r="WI182" s="200"/>
      <c r="WJ182" s="200"/>
      <c r="WK182" s="200"/>
      <c r="WL182" s="200"/>
      <c r="WM182" s="200"/>
      <c r="WN182" s="200"/>
      <c r="WO182" s="200"/>
      <c r="WP182" s="200"/>
      <c r="WQ182" s="200"/>
      <c r="WR182" s="200"/>
      <c r="WS182" s="200"/>
      <c r="WT182" s="200"/>
      <c r="WU182" s="200"/>
      <c r="WV182" s="200"/>
      <c r="WW182" s="200"/>
      <c r="WX182" s="200"/>
      <c r="WY182" s="200"/>
      <c r="WZ182" s="200"/>
      <c r="XA182" s="200"/>
      <c r="XB182" s="200"/>
      <c r="XC182" s="200"/>
      <c r="XD182" s="200"/>
      <c r="XE182" s="200"/>
      <c r="XF182" s="200"/>
      <c r="XG182" s="200"/>
      <c r="XH182" s="200"/>
      <c r="XI182" s="200"/>
      <c r="XJ182" s="200"/>
      <c r="XK182" s="200"/>
      <c r="XL182" s="200"/>
      <c r="XM182" s="200"/>
      <c r="XN182" s="200"/>
      <c r="XO182" s="200"/>
      <c r="XP182" s="200"/>
      <c r="XQ182" s="200"/>
      <c r="XR182" s="200"/>
      <c r="XS182" s="200"/>
      <c r="XT182" s="200"/>
      <c r="XU182" s="200"/>
      <c r="XV182" s="200"/>
      <c r="XW182" s="200"/>
      <c r="XX182" s="200"/>
      <c r="XY182" s="200"/>
      <c r="XZ182" s="200"/>
      <c r="YA182" s="200"/>
      <c r="YB182" s="200"/>
      <c r="YC182" s="200"/>
      <c r="YD182" s="200"/>
      <c r="YE182" s="200"/>
      <c r="YF182" s="200"/>
      <c r="YG182" s="200"/>
      <c r="YH182" s="200"/>
      <c r="YI182" s="200"/>
      <c r="YJ182" s="200"/>
      <c r="YK182" s="200"/>
      <c r="YL182" s="200"/>
      <c r="YM182" s="200"/>
      <c r="YN182" s="200"/>
      <c r="YO182" s="200"/>
      <c r="YP182" s="200"/>
      <c r="YQ182" s="200"/>
      <c r="YR182" s="200"/>
      <c r="YS182" s="200"/>
      <c r="YT182" s="200"/>
      <c r="YU182" s="200"/>
      <c r="YV182" s="200"/>
      <c r="YW182" s="200"/>
      <c r="YX182" s="200"/>
      <c r="YY182" s="200"/>
      <c r="YZ182" s="200"/>
      <c r="ZA182" s="200"/>
      <c r="ZB182" s="200"/>
      <c r="ZC182" s="200"/>
      <c r="ZD182" s="200"/>
      <c r="ZE182" s="200"/>
      <c r="ZF182" s="200"/>
      <c r="ZG182" s="200"/>
      <c r="ZH182" s="200"/>
      <c r="ZI182" s="200"/>
      <c r="ZJ182" s="200"/>
      <c r="ZK182" s="200"/>
      <c r="ZL182" s="200"/>
      <c r="ZM182" s="200"/>
      <c r="ZN182" s="200"/>
      <c r="ZO182" s="200"/>
      <c r="ZP182" s="200"/>
      <c r="ZQ182" s="200"/>
      <c r="ZR182" s="200"/>
      <c r="ZS182" s="200"/>
      <c r="ZT182" s="200"/>
      <c r="ZU182" s="200"/>
      <c r="ZV182" s="200"/>
      <c r="ZW182" s="200"/>
      <c r="ZX182" s="200"/>
      <c r="ZY182" s="200"/>
      <c r="ZZ182" s="200"/>
      <c r="AAA182" s="200"/>
      <c r="AAB182" s="200"/>
      <c r="AAC182" s="200"/>
      <c r="AAD182" s="200"/>
      <c r="AAE182" s="200"/>
      <c r="AAF182" s="200"/>
      <c r="AAG182" s="200"/>
      <c r="AAH182" s="200"/>
      <c r="AAI182" s="200"/>
      <c r="AAJ182" s="200"/>
      <c r="AAK182" s="200"/>
      <c r="AAL182" s="200"/>
      <c r="AAM182" s="200"/>
      <c r="AAN182" s="200"/>
      <c r="AAO182" s="200"/>
      <c r="AAP182" s="200"/>
      <c r="AAQ182" s="200"/>
      <c r="AAR182" s="200"/>
      <c r="AAS182" s="200"/>
      <c r="AAT182" s="200"/>
      <c r="AAU182" s="200"/>
      <c r="AAV182" s="200"/>
      <c r="AAW182" s="200"/>
      <c r="AAX182" s="200"/>
      <c r="AAY182" s="200"/>
      <c r="AAZ182" s="200"/>
      <c r="ABA182" s="200"/>
      <c r="ABB182" s="200"/>
      <c r="ABC182" s="200"/>
      <c r="ABD182" s="200"/>
      <c r="ABE182" s="200"/>
      <c r="ABF182" s="200"/>
      <c r="ABG182" s="200"/>
      <c r="ABH182" s="200"/>
      <c r="ABI182" s="200"/>
      <c r="ABJ182" s="200"/>
      <c r="ABK182" s="200"/>
      <c r="ABL182" s="200"/>
      <c r="ABM182" s="200"/>
      <c r="ABN182" s="200"/>
      <c r="ABO182" s="200"/>
      <c r="ABP182" s="200"/>
      <c r="ABQ182" s="200"/>
      <c r="ABR182" s="200"/>
      <c r="ABS182" s="200"/>
      <c r="ABT182" s="200"/>
      <c r="ABU182" s="200"/>
      <c r="ABV182" s="200"/>
      <c r="ABW182" s="200"/>
      <c r="ABX182" s="200"/>
      <c r="ABY182" s="200"/>
      <c r="ABZ182" s="200"/>
      <c r="ACA182" s="200"/>
      <c r="ACB182" s="200"/>
      <c r="ACC182" s="200"/>
      <c r="ACD182" s="200"/>
      <c r="ACE182" s="200"/>
      <c r="ACF182" s="200"/>
      <c r="ACG182" s="200"/>
      <c r="ACH182" s="200"/>
      <c r="ACI182" s="200"/>
      <c r="ACJ182" s="200"/>
      <c r="ACK182" s="200"/>
      <c r="ACL182" s="200"/>
      <c r="ACM182" s="200"/>
      <c r="ACN182" s="200"/>
      <c r="ACO182" s="200"/>
      <c r="ACP182" s="200"/>
      <c r="ACQ182" s="200"/>
      <c r="ACR182" s="200"/>
      <c r="ACS182" s="200"/>
      <c r="ACT182" s="200"/>
      <c r="ACU182" s="200"/>
      <c r="ACV182" s="200"/>
      <c r="ACW182" s="200"/>
      <c r="ACX182" s="200"/>
      <c r="ACY182" s="200"/>
      <c r="ACZ182" s="200"/>
      <c r="ADA182" s="200"/>
      <c r="ADB182" s="200"/>
      <c r="ADC182" s="200"/>
      <c r="ADD182" s="200"/>
      <c r="ADE182" s="200"/>
      <c r="ADF182" s="200"/>
      <c r="ADG182" s="200"/>
      <c r="ADH182" s="200"/>
      <c r="ADI182" s="200"/>
      <c r="ADJ182" s="200"/>
      <c r="ADK182" s="200"/>
      <c r="ADL182" s="200"/>
      <c r="ADM182" s="200"/>
      <c r="ADN182" s="200"/>
      <c r="ADO182" s="200"/>
      <c r="ADP182" s="200"/>
      <c r="ADQ182" s="200"/>
      <c r="ADR182" s="200"/>
      <c r="ADS182" s="200"/>
      <c r="ADT182" s="200"/>
      <c r="ADU182" s="200"/>
      <c r="ADV182" s="200"/>
      <c r="ADW182" s="200"/>
      <c r="ADX182" s="200"/>
      <c r="ADY182" s="200"/>
      <c r="ADZ182" s="200"/>
      <c r="AEA182" s="200"/>
      <c r="AEB182" s="200"/>
      <c r="AEC182" s="200"/>
      <c r="AED182" s="200"/>
      <c r="AEE182" s="200"/>
      <c r="AEF182" s="200"/>
      <c r="AEG182" s="200"/>
      <c r="AEH182" s="200"/>
      <c r="AEI182" s="200"/>
      <c r="AEJ182" s="200"/>
      <c r="AEK182" s="200"/>
      <c r="AEL182" s="200"/>
      <c r="AEM182" s="200"/>
      <c r="AEN182" s="200"/>
      <c r="AEO182" s="200"/>
      <c r="AEP182" s="200"/>
      <c r="AEQ182" s="200"/>
      <c r="AER182" s="200"/>
      <c r="AES182" s="200"/>
      <c r="AET182" s="200"/>
      <c r="AEU182" s="200"/>
      <c r="AEV182" s="200"/>
      <c r="AEW182" s="200"/>
      <c r="AEX182" s="200"/>
      <c r="AEY182" s="200"/>
      <c r="AEZ182" s="200"/>
      <c r="AFA182" s="200"/>
      <c r="AFB182" s="200"/>
      <c r="AFC182" s="200"/>
      <c r="AFD182" s="200"/>
      <c r="AFE182" s="200"/>
      <c r="AFF182" s="200"/>
      <c r="AFG182" s="200"/>
      <c r="AFH182" s="200"/>
      <c r="AFI182" s="200"/>
      <c r="AFJ182" s="200"/>
      <c r="AFK182" s="200"/>
      <c r="AFL182" s="200"/>
      <c r="AFM182" s="200"/>
      <c r="AFN182" s="200"/>
      <c r="AFO182" s="200"/>
      <c r="AFP182" s="200"/>
      <c r="AFQ182" s="200"/>
      <c r="AFR182" s="200"/>
      <c r="AFS182" s="200"/>
      <c r="AFT182" s="200"/>
      <c r="AFU182" s="200"/>
      <c r="AFV182" s="200"/>
      <c r="AFW182" s="200"/>
      <c r="AFX182" s="200"/>
      <c r="AFY182" s="200"/>
      <c r="AFZ182" s="200"/>
      <c r="AGA182" s="200"/>
      <c r="AGB182" s="200"/>
      <c r="AGC182" s="200"/>
      <c r="AGD182" s="200"/>
      <c r="AGE182" s="200"/>
      <c r="AGF182" s="200"/>
      <c r="AGG182" s="200"/>
      <c r="AGH182" s="200"/>
      <c r="AGI182" s="200"/>
      <c r="AGJ182" s="200"/>
      <c r="AGK182" s="200"/>
      <c r="AGL182" s="200"/>
      <c r="AGM182" s="200"/>
      <c r="AGN182" s="200"/>
      <c r="AGO182" s="200"/>
      <c r="AGP182" s="200"/>
      <c r="AGQ182" s="200"/>
      <c r="AGR182" s="200"/>
      <c r="AGS182" s="200"/>
      <c r="AGT182" s="200"/>
      <c r="AGU182" s="200"/>
      <c r="AGV182" s="200"/>
      <c r="AGW182" s="200"/>
      <c r="AGX182" s="200"/>
      <c r="AGY182" s="200"/>
      <c r="AGZ182" s="200"/>
      <c r="AHA182" s="200"/>
      <c r="AHB182" s="200"/>
      <c r="AHC182" s="200"/>
      <c r="AHD182" s="200"/>
      <c r="AHE182" s="200"/>
      <c r="AHF182" s="200"/>
      <c r="AHG182" s="200"/>
      <c r="AHH182" s="200"/>
      <c r="AHI182" s="200"/>
      <c r="AHJ182" s="200"/>
      <c r="AHK182" s="200"/>
      <c r="AHL182" s="200"/>
      <c r="AHM182" s="200"/>
      <c r="AHN182" s="200"/>
      <c r="AHO182" s="200"/>
      <c r="AHP182" s="200"/>
      <c r="AHQ182" s="200"/>
      <c r="AHR182" s="200"/>
      <c r="AHS182" s="200"/>
      <c r="AHT182" s="200"/>
      <c r="AHU182" s="200"/>
      <c r="AHV182" s="200"/>
      <c r="AHW182" s="200"/>
      <c r="AHX182" s="200"/>
      <c r="AHY182" s="200"/>
      <c r="AHZ182" s="200"/>
      <c r="AIA182" s="200"/>
      <c r="AIB182" s="200"/>
      <c r="AIC182" s="200"/>
      <c r="AID182" s="200"/>
      <c r="AIE182" s="200"/>
      <c r="AIF182" s="200"/>
      <c r="AIG182" s="200"/>
      <c r="AIH182" s="200"/>
      <c r="AII182" s="200"/>
      <c r="AIJ182" s="200"/>
      <c r="AIK182" s="200"/>
      <c r="AIL182" s="200"/>
      <c r="AIM182" s="200"/>
      <c r="AIN182" s="200"/>
      <c r="AIO182" s="200"/>
      <c r="AIP182" s="200"/>
      <c r="AIQ182" s="200"/>
      <c r="AIR182" s="200"/>
      <c r="AIS182" s="200"/>
      <c r="AIT182" s="200"/>
      <c r="AIU182" s="200"/>
      <c r="AIV182" s="200"/>
      <c r="AIW182" s="200"/>
      <c r="AIX182" s="200"/>
      <c r="AIY182" s="200"/>
      <c r="AIZ182" s="200"/>
      <c r="AJA182" s="200"/>
      <c r="AJB182" s="200"/>
      <c r="AJC182" s="200"/>
      <c r="AJD182" s="200"/>
      <c r="AJE182" s="200"/>
      <c r="AJF182" s="200"/>
      <c r="AJG182" s="200"/>
      <c r="AJH182" s="200"/>
      <c r="AJI182" s="200"/>
      <c r="AJJ182" s="200"/>
      <c r="AJK182" s="200"/>
      <c r="AJL182" s="200"/>
      <c r="AJM182" s="200"/>
      <c r="AJN182" s="200"/>
      <c r="AJO182" s="200"/>
      <c r="AJP182" s="200"/>
      <c r="AJQ182" s="200"/>
      <c r="AJR182" s="200"/>
      <c r="AJS182" s="200"/>
      <c r="AJT182" s="200"/>
      <c r="AJU182" s="200"/>
      <c r="AJV182" s="200"/>
      <c r="AJW182" s="200"/>
      <c r="AJX182" s="200"/>
      <c r="AJY182" s="200"/>
      <c r="AJZ182" s="200"/>
      <c r="AKA182" s="200"/>
      <c r="AKB182" s="200"/>
    </row>
    <row r="183" spans="1:964" s="155" customFormat="1" ht="13.5">
      <c r="A183" s="414"/>
      <c r="B183" s="67" t="s">
        <v>321</v>
      </c>
      <c r="C183" s="243">
        <v>2295810</v>
      </c>
      <c r="D183" s="320">
        <f t="shared" si="62"/>
        <v>3.0552392170206E-2</v>
      </c>
      <c r="E183" s="142"/>
      <c r="F183" s="316"/>
      <c r="G183" s="320"/>
      <c r="H183" s="133">
        <v>18891</v>
      </c>
      <c r="I183" s="320">
        <f t="shared" si="46"/>
        <v>-7.3743564599166422E-2</v>
      </c>
      <c r="J183" s="464"/>
      <c r="K183" s="395"/>
      <c r="L183" s="133">
        <v>9237</v>
      </c>
      <c r="M183" s="320">
        <f t="shared" si="57"/>
        <v>6.8231756678616806E-2</v>
      </c>
      <c r="N183" s="133"/>
      <c r="O183" s="320"/>
      <c r="P183" s="133"/>
      <c r="Q183" s="320"/>
      <c r="R183" s="133"/>
      <c r="S183" s="320"/>
      <c r="T183" s="392"/>
      <c r="U183" s="397"/>
      <c r="V183" s="134">
        <v>73</v>
      </c>
      <c r="W183" s="320">
        <f t="shared" si="59"/>
        <v>-0.66666666666666674</v>
      </c>
      <c r="X183" s="134">
        <v>208</v>
      </c>
      <c r="Y183" s="320">
        <f t="shared" si="59"/>
        <v>5.117647058823529</v>
      </c>
      <c r="Z183" s="133"/>
      <c r="AA183" s="320"/>
      <c r="AB183" s="133"/>
      <c r="AC183" s="320"/>
      <c r="AD183" s="133"/>
      <c r="AE183" s="320"/>
      <c r="AF183" s="133"/>
      <c r="AG183" s="320"/>
      <c r="AH183" s="208"/>
      <c r="AI183" s="208"/>
      <c r="AJ183" s="208"/>
      <c r="AK183" s="208"/>
      <c r="AL183" s="208"/>
      <c r="AM183" s="203"/>
      <c r="AN183" s="204"/>
      <c r="AO183" s="203"/>
      <c r="AP183" s="200"/>
      <c r="AQ183" s="200"/>
      <c r="AR183" s="200"/>
      <c r="AS183" s="200"/>
      <c r="AT183" s="200"/>
      <c r="AU183" s="200"/>
      <c r="AV183" s="200"/>
      <c r="AW183" s="200"/>
      <c r="AX183" s="200"/>
      <c r="AY183" s="200"/>
      <c r="AZ183" s="200"/>
      <c r="BA183" s="200"/>
      <c r="BB183" s="200"/>
      <c r="BC183" s="200"/>
      <c r="BD183" s="200"/>
      <c r="BE183" s="200"/>
      <c r="BF183" s="200"/>
      <c r="BG183" s="200"/>
      <c r="BH183" s="200"/>
      <c r="BI183" s="200"/>
      <c r="BJ183" s="200"/>
      <c r="BK183" s="200"/>
      <c r="BL183" s="200"/>
      <c r="BM183" s="200"/>
      <c r="BN183" s="200"/>
      <c r="BO183" s="201"/>
      <c r="BP183" s="200"/>
      <c r="BQ183" s="200"/>
      <c r="BR183" s="200"/>
      <c r="BS183" s="200"/>
      <c r="BT183" s="200"/>
      <c r="BU183" s="200"/>
      <c r="BV183" s="200"/>
      <c r="BW183" s="200"/>
      <c r="BX183" s="200"/>
      <c r="BY183" s="200"/>
      <c r="BZ183" s="200"/>
      <c r="CA183" s="200"/>
      <c r="CB183" s="200"/>
      <c r="CC183" s="200"/>
      <c r="CD183" s="200"/>
      <c r="CE183" s="200"/>
      <c r="CF183" s="200"/>
      <c r="CG183" s="200"/>
      <c r="CH183" s="200"/>
      <c r="CI183" s="200"/>
      <c r="CJ183" s="200"/>
      <c r="CK183" s="200"/>
      <c r="CL183" s="200"/>
      <c r="CM183" s="200"/>
      <c r="CN183" s="200"/>
      <c r="CO183" s="200"/>
      <c r="CP183" s="200"/>
      <c r="CQ183" s="200"/>
      <c r="CR183" s="200"/>
      <c r="CS183" s="200"/>
      <c r="CT183" s="200"/>
      <c r="CU183" s="200"/>
      <c r="CV183" s="200"/>
      <c r="CW183" s="200"/>
      <c r="CX183" s="200"/>
      <c r="CY183" s="200"/>
      <c r="CZ183" s="200"/>
      <c r="DA183" s="200"/>
      <c r="DB183" s="200"/>
      <c r="DC183" s="200"/>
      <c r="DD183" s="200"/>
      <c r="DE183" s="200"/>
      <c r="DF183" s="200"/>
      <c r="DG183" s="200"/>
      <c r="DH183" s="200"/>
      <c r="DI183" s="200"/>
      <c r="DJ183" s="200"/>
      <c r="DK183" s="200"/>
      <c r="DL183" s="200"/>
      <c r="DM183" s="200"/>
      <c r="DN183" s="200"/>
      <c r="DO183" s="200"/>
      <c r="DP183" s="200"/>
      <c r="DQ183" s="200"/>
      <c r="DR183" s="200"/>
      <c r="DS183" s="200"/>
      <c r="DT183" s="200"/>
      <c r="DU183" s="200"/>
      <c r="DV183" s="200"/>
      <c r="DW183" s="200"/>
      <c r="DX183" s="200"/>
      <c r="DY183" s="200"/>
      <c r="DZ183" s="200"/>
      <c r="EA183" s="200"/>
      <c r="EB183" s="200"/>
      <c r="EC183" s="200"/>
      <c r="ED183" s="200"/>
      <c r="EE183" s="200"/>
      <c r="EF183" s="200"/>
      <c r="EG183" s="200"/>
      <c r="EH183" s="200"/>
      <c r="EI183" s="200"/>
      <c r="EJ183" s="200"/>
      <c r="EK183" s="200"/>
      <c r="EL183" s="200"/>
      <c r="EM183" s="200"/>
      <c r="EN183" s="200"/>
      <c r="EO183" s="200"/>
      <c r="EP183" s="200"/>
      <c r="EQ183" s="200"/>
      <c r="ER183" s="200"/>
      <c r="ES183" s="200"/>
      <c r="ET183" s="200"/>
      <c r="EU183" s="200"/>
      <c r="EV183" s="200"/>
      <c r="EW183" s="200"/>
      <c r="EX183" s="200"/>
      <c r="EY183" s="200"/>
      <c r="EZ183" s="200"/>
      <c r="FA183" s="200"/>
      <c r="FB183" s="200"/>
      <c r="FC183" s="200"/>
      <c r="FD183" s="200"/>
      <c r="FE183" s="200"/>
      <c r="FF183" s="200"/>
      <c r="FG183" s="200"/>
      <c r="FH183" s="200"/>
      <c r="FI183" s="200"/>
      <c r="FJ183" s="200"/>
      <c r="FK183" s="200"/>
      <c r="FL183" s="200"/>
      <c r="FM183" s="200"/>
      <c r="FN183" s="200"/>
      <c r="FO183" s="200"/>
      <c r="FP183" s="200"/>
      <c r="FQ183" s="200"/>
      <c r="FR183" s="200"/>
      <c r="FS183" s="200"/>
      <c r="FT183" s="200"/>
      <c r="FU183" s="200"/>
      <c r="FV183" s="200"/>
      <c r="FW183" s="200"/>
      <c r="FX183" s="200"/>
      <c r="FY183" s="200"/>
      <c r="FZ183" s="200"/>
      <c r="GA183" s="200"/>
      <c r="GB183" s="200"/>
      <c r="GC183" s="200"/>
      <c r="GD183" s="200"/>
      <c r="GE183" s="200"/>
      <c r="GF183" s="200"/>
      <c r="GG183" s="200"/>
      <c r="GH183" s="200"/>
      <c r="GI183" s="200"/>
      <c r="GJ183" s="200"/>
      <c r="GK183" s="200"/>
      <c r="GL183" s="200"/>
      <c r="GM183" s="200"/>
      <c r="GN183" s="200"/>
      <c r="GO183" s="200"/>
      <c r="GP183" s="200"/>
      <c r="GQ183" s="200"/>
      <c r="GR183" s="200"/>
      <c r="GS183" s="200"/>
      <c r="GT183" s="200"/>
      <c r="GU183" s="200"/>
      <c r="GV183" s="200"/>
      <c r="GW183" s="200"/>
      <c r="GX183" s="200"/>
      <c r="GY183" s="200"/>
      <c r="GZ183" s="200"/>
      <c r="HA183" s="200"/>
      <c r="HB183" s="200"/>
      <c r="HC183" s="200"/>
      <c r="HD183" s="200"/>
      <c r="HE183" s="200"/>
      <c r="HF183" s="200"/>
      <c r="HG183" s="200"/>
      <c r="HH183" s="200"/>
      <c r="HI183" s="200"/>
      <c r="HJ183" s="200"/>
      <c r="HK183" s="200"/>
      <c r="HL183" s="200"/>
      <c r="HM183" s="200"/>
      <c r="HN183" s="200"/>
      <c r="HO183" s="200"/>
      <c r="HP183" s="200"/>
      <c r="HQ183" s="200"/>
      <c r="HR183" s="200"/>
      <c r="HS183" s="200"/>
      <c r="HT183" s="200"/>
      <c r="HU183" s="200"/>
      <c r="HV183" s="200"/>
      <c r="HW183" s="200"/>
      <c r="HX183" s="200"/>
      <c r="HY183" s="200"/>
      <c r="HZ183" s="200"/>
      <c r="IA183" s="200"/>
      <c r="IB183" s="200"/>
      <c r="IC183" s="200"/>
      <c r="ID183" s="200"/>
      <c r="IE183" s="200"/>
      <c r="IF183" s="200"/>
      <c r="IG183" s="200"/>
      <c r="IH183" s="200"/>
      <c r="II183" s="200"/>
      <c r="IJ183" s="200"/>
      <c r="IK183" s="200"/>
      <c r="IL183" s="200"/>
      <c r="IM183" s="200"/>
      <c r="IN183" s="200"/>
      <c r="IO183" s="200"/>
      <c r="IP183" s="200"/>
      <c r="IQ183" s="200"/>
      <c r="IR183" s="200"/>
      <c r="IS183" s="200"/>
      <c r="IT183" s="200"/>
      <c r="IU183" s="200"/>
      <c r="IV183" s="200"/>
      <c r="IW183" s="200"/>
      <c r="IX183" s="200"/>
      <c r="IY183" s="200"/>
      <c r="IZ183" s="200"/>
      <c r="JA183" s="200"/>
      <c r="JB183" s="200"/>
      <c r="JC183" s="200"/>
      <c r="JD183" s="200"/>
      <c r="JE183" s="200"/>
      <c r="JF183" s="200"/>
      <c r="JG183" s="200"/>
      <c r="JH183" s="200"/>
      <c r="JI183" s="200"/>
      <c r="JJ183" s="200"/>
      <c r="JK183" s="200"/>
      <c r="JL183" s="200"/>
      <c r="JM183" s="200"/>
      <c r="JN183" s="200"/>
      <c r="JO183" s="200"/>
      <c r="JP183" s="200"/>
      <c r="JQ183" s="200"/>
      <c r="JR183" s="200"/>
      <c r="JS183" s="200"/>
      <c r="JT183" s="200"/>
      <c r="JU183" s="200"/>
      <c r="JV183" s="200"/>
      <c r="JW183" s="200"/>
      <c r="JX183" s="200"/>
      <c r="JY183" s="200"/>
      <c r="JZ183" s="200"/>
      <c r="KA183" s="200"/>
      <c r="KB183" s="200"/>
      <c r="KC183" s="200"/>
      <c r="KD183" s="200"/>
      <c r="KE183" s="200"/>
      <c r="KF183" s="200"/>
      <c r="KG183" s="200"/>
      <c r="KH183" s="200"/>
      <c r="KI183" s="200"/>
      <c r="KJ183" s="200"/>
      <c r="KK183" s="200"/>
      <c r="KL183" s="200"/>
      <c r="KM183" s="200"/>
      <c r="KN183" s="200"/>
      <c r="KO183" s="200"/>
      <c r="KP183" s="200"/>
      <c r="KQ183" s="200"/>
      <c r="KR183" s="200"/>
      <c r="KS183" s="200"/>
      <c r="KT183" s="200"/>
      <c r="KU183" s="200"/>
      <c r="KV183" s="200"/>
      <c r="KW183" s="200"/>
      <c r="KX183" s="200"/>
      <c r="KY183" s="200"/>
      <c r="KZ183" s="200"/>
      <c r="LA183" s="200"/>
      <c r="LB183" s="200"/>
      <c r="LC183" s="200"/>
      <c r="LD183" s="200"/>
      <c r="LE183" s="200"/>
      <c r="LF183" s="200"/>
      <c r="LG183" s="200"/>
      <c r="LH183" s="200"/>
      <c r="LI183" s="200"/>
      <c r="LJ183" s="200"/>
      <c r="LK183" s="200"/>
      <c r="LL183" s="200"/>
      <c r="LM183" s="200"/>
      <c r="LN183" s="200"/>
      <c r="LO183" s="200"/>
      <c r="LP183" s="200"/>
      <c r="LQ183" s="200"/>
      <c r="LR183" s="200"/>
      <c r="LS183" s="200"/>
      <c r="LT183" s="200"/>
      <c r="LU183" s="200"/>
      <c r="LV183" s="200"/>
      <c r="LW183" s="200"/>
      <c r="LX183" s="200"/>
      <c r="LY183" s="200"/>
      <c r="LZ183" s="200"/>
      <c r="MA183" s="200"/>
      <c r="MB183" s="200"/>
      <c r="MC183" s="200"/>
      <c r="MD183" s="200"/>
      <c r="ME183" s="200"/>
      <c r="MF183" s="200"/>
      <c r="MG183" s="200"/>
      <c r="MH183" s="200"/>
      <c r="MI183" s="200"/>
      <c r="MJ183" s="200"/>
      <c r="MK183" s="200"/>
      <c r="ML183" s="200"/>
      <c r="MM183" s="200"/>
      <c r="MN183" s="200"/>
      <c r="MO183" s="200"/>
      <c r="MP183" s="200"/>
      <c r="MQ183" s="200"/>
      <c r="MR183" s="200"/>
      <c r="MS183" s="200"/>
      <c r="MT183" s="200"/>
      <c r="MU183" s="200"/>
      <c r="MV183" s="200"/>
      <c r="MW183" s="200"/>
      <c r="MX183" s="200"/>
      <c r="MY183" s="200"/>
      <c r="MZ183" s="200"/>
      <c r="NA183" s="200"/>
      <c r="NB183" s="200"/>
      <c r="NC183" s="200"/>
      <c r="ND183" s="200"/>
      <c r="NE183" s="200"/>
      <c r="NF183" s="200"/>
      <c r="NG183" s="200"/>
      <c r="NH183" s="200"/>
      <c r="NI183" s="200"/>
      <c r="NJ183" s="200"/>
      <c r="NK183" s="200"/>
      <c r="NL183" s="200"/>
      <c r="NM183" s="200"/>
      <c r="NN183" s="200"/>
      <c r="NO183" s="200"/>
      <c r="NP183" s="200"/>
      <c r="NQ183" s="200"/>
      <c r="NR183" s="200"/>
      <c r="NS183" s="200"/>
      <c r="NT183" s="200"/>
      <c r="NU183" s="200"/>
      <c r="NV183" s="200"/>
      <c r="NW183" s="200"/>
      <c r="NX183" s="200"/>
      <c r="NY183" s="200"/>
      <c r="NZ183" s="200"/>
      <c r="OA183" s="200"/>
      <c r="OB183" s="200"/>
      <c r="OC183" s="200"/>
      <c r="OD183" s="200"/>
      <c r="OE183" s="200"/>
      <c r="OF183" s="200"/>
      <c r="OG183" s="200"/>
      <c r="OH183" s="200"/>
      <c r="OI183" s="200"/>
      <c r="OJ183" s="200"/>
      <c r="OK183" s="200"/>
      <c r="OL183" s="200"/>
      <c r="OM183" s="200"/>
      <c r="ON183" s="200"/>
      <c r="OO183" s="200"/>
      <c r="OP183" s="200"/>
      <c r="OQ183" s="200"/>
      <c r="OR183" s="200"/>
      <c r="OS183" s="200"/>
      <c r="OT183" s="200"/>
      <c r="OU183" s="200"/>
      <c r="OV183" s="200"/>
      <c r="OW183" s="200"/>
      <c r="OX183" s="200"/>
      <c r="OY183" s="200"/>
      <c r="OZ183" s="200"/>
      <c r="PA183" s="200"/>
      <c r="PB183" s="200"/>
      <c r="PC183" s="200"/>
      <c r="PD183" s="200"/>
      <c r="PE183" s="200"/>
      <c r="PF183" s="200"/>
      <c r="PG183" s="200"/>
      <c r="PH183" s="200"/>
      <c r="PI183" s="200"/>
      <c r="PJ183" s="200"/>
      <c r="PK183" s="200"/>
      <c r="PL183" s="200"/>
      <c r="PM183" s="200"/>
      <c r="PN183" s="200"/>
      <c r="PO183" s="200"/>
      <c r="PP183" s="200"/>
      <c r="PQ183" s="200"/>
      <c r="PR183" s="200"/>
      <c r="PS183" s="200"/>
      <c r="PT183" s="200"/>
      <c r="PU183" s="200"/>
      <c r="PV183" s="200"/>
      <c r="PW183" s="200"/>
      <c r="PX183" s="200"/>
      <c r="PY183" s="200"/>
      <c r="PZ183" s="200"/>
      <c r="QA183" s="200"/>
      <c r="QB183" s="200"/>
      <c r="QC183" s="200"/>
      <c r="QD183" s="200"/>
      <c r="QE183" s="200"/>
      <c r="QF183" s="200"/>
      <c r="QG183" s="200"/>
      <c r="QH183" s="200"/>
      <c r="QI183" s="200"/>
      <c r="QJ183" s="200"/>
      <c r="QK183" s="200"/>
      <c r="QL183" s="200"/>
      <c r="QM183" s="200"/>
      <c r="QN183" s="200"/>
      <c r="QO183" s="200"/>
      <c r="QP183" s="200"/>
      <c r="QQ183" s="200"/>
      <c r="QR183" s="200"/>
      <c r="QS183" s="200"/>
      <c r="QT183" s="200"/>
      <c r="QU183" s="200"/>
      <c r="QV183" s="200"/>
      <c r="QW183" s="200"/>
      <c r="QX183" s="200"/>
      <c r="QY183" s="200"/>
      <c r="QZ183" s="200"/>
      <c r="RA183" s="200"/>
      <c r="RB183" s="200"/>
      <c r="RC183" s="200"/>
      <c r="RD183" s="200"/>
      <c r="RE183" s="200"/>
      <c r="RF183" s="200"/>
      <c r="RG183" s="200"/>
      <c r="RH183" s="200"/>
      <c r="RI183" s="200"/>
      <c r="RJ183" s="200"/>
      <c r="RK183" s="200"/>
      <c r="RL183" s="200"/>
      <c r="RM183" s="200"/>
      <c r="RN183" s="200"/>
      <c r="RO183" s="200"/>
      <c r="RP183" s="200"/>
      <c r="RQ183" s="200"/>
      <c r="RR183" s="200"/>
      <c r="RS183" s="200"/>
      <c r="RT183" s="200"/>
      <c r="RU183" s="200"/>
      <c r="RV183" s="200"/>
      <c r="RW183" s="200"/>
      <c r="RX183" s="200"/>
      <c r="RY183" s="200"/>
      <c r="RZ183" s="200"/>
      <c r="SA183" s="200"/>
      <c r="SB183" s="200"/>
      <c r="SC183" s="200"/>
      <c r="SD183" s="200"/>
      <c r="SE183" s="200"/>
      <c r="SF183" s="200"/>
      <c r="SG183" s="200"/>
      <c r="SH183" s="200"/>
      <c r="SI183" s="200"/>
      <c r="SJ183" s="200"/>
      <c r="SK183" s="200"/>
      <c r="SL183" s="200"/>
      <c r="SM183" s="200"/>
      <c r="SN183" s="200"/>
      <c r="SO183" s="200"/>
      <c r="SP183" s="200"/>
      <c r="SQ183" s="200"/>
      <c r="SR183" s="200"/>
      <c r="SS183" s="200"/>
      <c r="ST183" s="200"/>
      <c r="SU183" s="200"/>
      <c r="SV183" s="200"/>
      <c r="SW183" s="200"/>
      <c r="SX183" s="200"/>
      <c r="SY183" s="200"/>
      <c r="SZ183" s="200"/>
      <c r="TA183" s="200"/>
      <c r="TB183" s="200"/>
      <c r="TC183" s="200"/>
      <c r="TD183" s="200"/>
      <c r="TE183" s="200"/>
      <c r="TF183" s="200"/>
      <c r="TG183" s="200"/>
      <c r="TH183" s="200"/>
      <c r="TI183" s="200"/>
      <c r="TJ183" s="200"/>
      <c r="TK183" s="200"/>
      <c r="TL183" s="200"/>
      <c r="TM183" s="200"/>
      <c r="TN183" s="200"/>
      <c r="TO183" s="200"/>
      <c r="TP183" s="200"/>
      <c r="TQ183" s="200"/>
      <c r="TR183" s="200"/>
      <c r="TS183" s="200"/>
      <c r="TT183" s="200"/>
      <c r="TU183" s="200"/>
      <c r="TV183" s="200"/>
      <c r="TW183" s="200"/>
      <c r="TX183" s="200"/>
      <c r="TY183" s="200"/>
      <c r="TZ183" s="200"/>
      <c r="UA183" s="200"/>
      <c r="UB183" s="200"/>
      <c r="UC183" s="200"/>
      <c r="UD183" s="200"/>
      <c r="UE183" s="200"/>
      <c r="UF183" s="200"/>
      <c r="UG183" s="200"/>
      <c r="UH183" s="200"/>
      <c r="UI183" s="200"/>
      <c r="UJ183" s="200"/>
      <c r="UK183" s="200"/>
      <c r="UL183" s="200"/>
      <c r="UM183" s="200"/>
      <c r="UN183" s="200"/>
      <c r="UO183" s="200"/>
      <c r="UP183" s="200"/>
      <c r="UQ183" s="200"/>
      <c r="UR183" s="200"/>
      <c r="US183" s="200"/>
      <c r="UT183" s="200"/>
      <c r="UU183" s="200"/>
      <c r="UV183" s="200"/>
      <c r="UW183" s="200"/>
      <c r="UX183" s="200"/>
      <c r="UY183" s="200"/>
      <c r="UZ183" s="200"/>
      <c r="VA183" s="200"/>
      <c r="VB183" s="200"/>
      <c r="VC183" s="200"/>
      <c r="VD183" s="200"/>
      <c r="VE183" s="200"/>
      <c r="VF183" s="200"/>
      <c r="VG183" s="200"/>
      <c r="VH183" s="200"/>
      <c r="VI183" s="200"/>
      <c r="VJ183" s="200"/>
      <c r="VK183" s="200"/>
      <c r="VL183" s="200"/>
      <c r="VM183" s="200"/>
      <c r="VN183" s="200"/>
      <c r="VO183" s="200"/>
      <c r="VP183" s="200"/>
      <c r="VQ183" s="200"/>
      <c r="VR183" s="200"/>
      <c r="VS183" s="200"/>
      <c r="VT183" s="200"/>
      <c r="VU183" s="200"/>
      <c r="VV183" s="200"/>
      <c r="VW183" s="200"/>
      <c r="VX183" s="200"/>
      <c r="VY183" s="200"/>
      <c r="VZ183" s="200"/>
      <c r="WA183" s="200"/>
      <c r="WB183" s="200"/>
      <c r="WC183" s="200"/>
      <c r="WD183" s="200"/>
      <c r="WE183" s="200"/>
      <c r="WF183" s="200"/>
      <c r="WG183" s="200"/>
      <c r="WH183" s="200"/>
      <c r="WI183" s="200"/>
      <c r="WJ183" s="200"/>
      <c r="WK183" s="200"/>
      <c r="WL183" s="200"/>
      <c r="WM183" s="200"/>
      <c r="WN183" s="200"/>
      <c r="WO183" s="200"/>
      <c r="WP183" s="200"/>
      <c r="WQ183" s="200"/>
      <c r="WR183" s="200"/>
      <c r="WS183" s="200"/>
      <c r="WT183" s="200"/>
      <c r="WU183" s="200"/>
      <c r="WV183" s="200"/>
      <c r="WW183" s="200"/>
      <c r="WX183" s="200"/>
      <c r="WY183" s="200"/>
      <c r="WZ183" s="200"/>
      <c r="XA183" s="200"/>
      <c r="XB183" s="200"/>
      <c r="XC183" s="200"/>
      <c r="XD183" s="200"/>
      <c r="XE183" s="200"/>
      <c r="XF183" s="200"/>
      <c r="XG183" s="200"/>
      <c r="XH183" s="200"/>
      <c r="XI183" s="200"/>
      <c r="XJ183" s="200"/>
      <c r="XK183" s="200"/>
      <c r="XL183" s="200"/>
      <c r="XM183" s="200"/>
      <c r="XN183" s="200"/>
      <c r="XO183" s="200"/>
      <c r="XP183" s="200"/>
      <c r="XQ183" s="200"/>
      <c r="XR183" s="200"/>
      <c r="XS183" s="200"/>
      <c r="XT183" s="200"/>
      <c r="XU183" s="200"/>
      <c r="XV183" s="200"/>
      <c r="XW183" s="200"/>
      <c r="XX183" s="200"/>
      <c r="XY183" s="200"/>
      <c r="XZ183" s="200"/>
      <c r="YA183" s="200"/>
      <c r="YB183" s="200"/>
      <c r="YC183" s="200"/>
      <c r="YD183" s="200"/>
      <c r="YE183" s="200"/>
      <c r="YF183" s="200"/>
      <c r="YG183" s="200"/>
      <c r="YH183" s="200"/>
      <c r="YI183" s="200"/>
      <c r="YJ183" s="200"/>
      <c r="YK183" s="200"/>
      <c r="YL183" s="200"/>
      <c r="YM183" s="200"/>
      <c r="YN183" s="200"/>
      <c r="YO183" s="200"/>
      <c r="YP183" s="200"/>
      <c r="YQ183" s="200"/>
      <c r="YR183" s="200"/>
      <c r="YS183" s="200"/>
      <c r="YT183" s="200"/>
      <c r="YU183" s="200"/>
      <c r="YV183" s="200"/>
      <c r="YW183" s="200"/>
      <c r="YX183" s="200"/>
      <c r="YY183" s="200"/>
      <c r="YZ183" s="200"/>
      <c r="ZA183" s="200"/>
      <c r="ZB183" s="200"/>
      <c r="ZC183" s="200"/>
      <c r="ZD183" s="200"/>
      <c r="ZE183" s="200"/>
      <c r="ZF183" s="200"/>
      <c r="ZG183" s="200"/>
      <c r="ZH183" s="200"/>
      <c r="ZI183" s="200"/>
      <c r="ZJ183" s="200"/>
      <c r="ZK183" s="200"/>
      <c r="ZL183" s="200"/>
      <c r="ZM183" s="200"/>
      <c r="ZN183" s="200"/>
      <c r="ZO183" s="200"/>
      <c r="ZP183" s="200"/>
      <c r="ZQ183" s="200"/>
      <c r="ZR183" s="200"/>
      <c r="ZS183" s="200"/>
      <c r="ZT183" s="200"/>
      <c r="ZU183" s="200"/>
      <c r="ZV183" s="200"/>
      <c r="ZW183" s="200"/>
      <c r="ZX183" s="200"/>
      <c r="ZY183" s="200"/>
      <c r="ZZ183" s="200"/>
      <c r="AAA183" s="200"/>
      <c r="AAB183" s="200"/>
      <c r="AAC183" s="200"/>
      <c r="AAD183" s="200"/>
      <c r="AAE183" s="200"/>
      <c r="AAF183" s="200"/>
      <c r="AAG183" s="200"/>
      <c r="AAH183" s="200"/>
      <c r="AAI183" s="200"/>
      <c r="AAJ183" s="200"/>
      <c r="AAK183" s="200"/>
      <c r="AAL183" s="200"/>
      <c r="AAM183" s="200"/>
      <c r="AAN183" s="200"/>
      <c r="AAO183" s="200"/>
      <c r="AAP183" s="200"/>
      <c r="AAQ183" s="200"/>
      <c r="AAR183" s="200"/>
      <c r="AAS183" s="200"/>
      <c r="AAT183" s="200"/>
      <c r="AAU183" s="200"/>
      <c r="AAV183" s="200"/>
      <c r="AAW183" s="200"/>
      <c r="AAX183" s="200"/>
      <c r="AAY183" s="200"/>
      <c r="AAZ183" s="200"/>
      <c r="ABA183" s="200"/>
      <c r="ABB183" s="200"/>
      <c r="ABC183" s="200"/>
      <c r="ABD183" s="200"/>
      <c r="ABE183" s="200"/>
      <c r="ABF183" s="200"/>
      <c r="ABG183" s="200"/>
      <c r="ABH183" s="200"/>
      <c r="ABI183" s="200"/>
      <c r="ABJ183" s="200"/>
      <c r="ABK183" s="200"/>
      <c r="ABL183" s="200"/>
      <c r="ABM183" s="200"/>
      <c r="ABN183" s="200"/>
      <c r="ABO183" s="200"/>
      <c r="ABP183" s="200"/>
      <c r="ABQ183" s="200"/>
      <c r="ABR183" s="200"/>
      <c r="ABS183" s="200"/>
      <c r="ABT183" s="200"/>
      <c r="ABU183" s="200"/>
      <c r="ABV183" s="200"/>
      <c r="ABW183" s="200"/>
      <c r="ABX183" s="200"/>
      <c r="ABY183" s="200"/>
      <c r="ABZ183" s="200"/>
      <c r="ACA183" s="200"/>
      <c r="ACB183" s="200"/>
      <c r="ACC183" s="200"/>
      <c r="ACD183" s="200"/>
      <c r="ACE183" s="200"/>
      <c r="ACF183" s="200"/>
      <c r="ACG183" s="200"/>
      <c r="ACH183" s="200"/>
      <c r="ACI183" s="200"/>
      <c r="ACJ183" s="200"/>
      <c r="ACK183" s="200"/>
      <c r="ACL183" s="200"/>
      <c r="ACM183" s="200"/>
      <c r="ACN183" s="200"/>
      <c r="ACO183" s="200"/>
      <c r="ACP183" s="200"/>
      <c r="ACQ183" s="200"/>
      <c r="ACR183" s="200"/>
      <c r="ACS183" s="200"/>
      <c r="ACT183" s="200"/>
      <c r="ACU183" s="200"/>
      <c r="ACV183" s="200"/>
      <c r="ACW183" s="200"/>
      <c r="ACX183" s="200"/>
      <c r="ACY183" s="200"/>
      <c r="ACZ183" s="200"/>
      <c r="ADA183" s="200"/>
      <c r="ADB183" s="200"/>
      <c r="ADC183" s="200"/>
      <c r="ADD183" s="200"/>
      <c r="ADE183" s="200"/>
      <c r="ADF183" s="200"/>
      <c r="ADG183" s="200"/>
      <c r="ADH183" s="200"/>
      <c r="ADI183" s="200"/>
      <c r="ADJ183" s="200"/>
      <c r="ADK183" s="200"/>
      <c r="ADL183" s="200"/>
      <c r="ADM183" s="200"/>
      <c r="ADN183" s="200"/>
      <c r="ADO183" s="200"/>
      <c r="ADP183" s="200"/>
      <c r="ADQ183" s="200"/>
      <c r="ADR183" s="200"/>
      <c r="ADS183" s="200"/>
      <c r="ADT183" s="200"/>
      <c r="ADU183" s="200"/>
      <c r="ADV183" s="200"/>
      <c r="ADW183" s="200"/>
      <c r="ADX183" s="200"/>
      <c r="ADY183" s="200"/>
      <c r="ADZ183" s="200"/>
      <c r="AEA183" s="200"/>
      <c r="AEB183" s="200"/>
      <c r="AEC183" s="200"/>
      <c r="AED183" s="200"/>
      <c r="AEE183" s="200"/>
      <c r="AEF183" s="200"/>
      <c r="AEG183" s="200"/>
      <c r="AEH183" s="200"/>
      <c r="AEI183" s="200"/>
      <c r="AEJ183" s="200"/>
      <c r="AEK183" s="200"/>
      <c r="AEL183" s="200"/>
      <c r="AEM183" s="200"/>
      <c r="AEN183" s="200"/>
      <c r="AEO183" s="200"/>
      <c r="AEP183" s="200"/>
      <c r="AEQ183" s="200"/>
      <c r="AER183" s="200"/>
      <c r="AES183" s="200"/>
      <c r="AET183" s="200"/>
      <c r="AEU183" s="200"/>
      <c r="AEV183" s="200"/>
      <c r="AEW183" s="200"/>
      <c r="AEX183" s="200"/>
      <c r="AEY183" s="200"/>
      <c r="AEZ183" s="200"/>
      <c r="AFA183" s="200"/>
      <c r="AFB183" s="200"/>
      <c r="AFC183" s="200"/>
      <c r="AFD183" s="200"/>
      <c r="AFE183" s="200"/>
      <c r="AFF183" s="200"/>
      <c r="AFG183" s="200"/>
      <c r="AFH183" s="200"/>
      <c r="AFI183" s="200"/>
      <c r="AFJ183" s="200"/>
      <c r="AFK183" s="200"/>
      <c r="AFL183" s="200"/>
      <c r="AFM183" s="200"/>
      <c r="AFN183" s="200"/>
      <c r="AFO183" s="200"/>
      <c r="AFP183" s="200"/>
      <c r="AFQ183" s="200"/>
      <c r="AFR183" s="200"/>
      <c r="AFS183" s="200"/>
      <c r="AFT183" s="200"/>
      <c r="AFU183" s="200"/>
      <c r="AFV183" s="200"/>
      <c r="AFW183" s="200"/>
      <c r="AFX183" s="200"/>
      <c r="AFY183" s="200"/>
      <c r="AFZ183" s="200"/>
      <c r="AGA183" s="200"/>
      <c r="AGB183" s="200"/>
      <c r="AGC183" s="200"/>
      <c r="AGD183" s="200"/>
      <c r="AGE183" s="200"/>
      <c r="AGF183" s="200"/>
      <c r="AGG183" s="200"/>
      <c r="AGH183" s="200"/>
      <c r="AGI183" s="200"/>
      <c r="AGJ183" s="200"/>
      <c r="AGK183" s="200"/>
      <c r="AGL183" s="200"/>
      <c r="AGM183" s="200"/>
      <c r="AGN183" s="200"/>
      <c r="AGO183" s="200"/>
      <c r="AGP183" s="200"/>
      <c r="AGQ183" s="200"/>
      <c r="AGR183" s="200"/>
      <c r="AGS183" s="200"/>
      <c r="AGT183" s="200"/>
      <c r="AGU183" s="200"/>
      <c r="AGV183" s="200"/>
      <c r="AGW183" s="200"/>
      <c r="AGX183" s="200"/>
      <c r="AGY183" s="200"/>
      <c r="AGZ183" s="200"/>
      <c r="AHA183" s="200"/>
      <c r="AHB183" s="200"/>
      <c r="AHC183" s="200"/>
      <c r="AHD183" s="200"/>
      <c r="AHE183" s="200"/>
      <c r="AHF183" s="200"/>
      <c r="AHG183" s="200"/>
      <c r="AHH183" s="200"/>
      <c r="AHI183" s="200"/>
      <c r="AHJ183" s="200"/>
      <c r="AHK183" s="200"/>
      <c r="AHL183" s="200"/>
      <c r="AHM183" s="200"/>
      <c r="AHN183" s="200"/>
      <c r="AHO183" s="200"/>
      <c r="AHP183" s="200"/>
      <c r="AHQ183" s="200"/>
      <c r="AHR183" s="200"/>
      <c r="AHS183" s="200"/>
      <c r="AHT183" s="200"/>
      <c r="AHU183" s="200"/>
      <c r="AHV183" s="200"/>
      <c r="AHW183" s="200"/>
      <c r="AHX183" s="200"/>
      <c r="AHY183" s="200"/>
      <c r="AHZ183" s="200"/>
      <c r="AIA183" s="200"/>
      <c r="AIB183" s="200"/>
      <c r="AIC183" s="200"/>
      <c r="AID183" s="200"/>
      <c r="AIE183" s="200"/>
      <c r="AIF183" s="200"/>
      <c r="AIG183" s="200"/>
      <c r="AIH183" s="200"/>
      <c r="AII183" s="200"/>
      <c r="AIJ183" s="200"/>
      <c r="AIK183" s="200"/>
      <c r="AIL183" s="200"/>
      <c r="AIM183" s="200"/>
      <c r="AIN183" s="200"/>
      <c r="AIO183" s="200"/>
      <c r="AIP183" s="200"/>
      <c r="AIQ183" s="200"/>
      <c r="AIR183" s="200"/>
      <c r="AIS183" s="200"/>
      <c r="AIT183" s="200"/>
      <c r="AIU183" s="200"/>
      <c r="AIV183" s="200"/>
      <c r="AIW183" s="200"/>
      <c r="AIX183" s="200"/>
      <c r="AIY183" s="200"/>
      <c r="AIZ183" s="200"/>
      <c r="AJA183" s="200"/>
      <c r="AJB183" s="200"/>
      <c r="AJC183" s="200"/>
      <c r="AJD183" s="200"/>
      <c r="AJE183" s="200"/>
      <c r="AJF183" s="200"/>
      <c r="AJG183" s="200"/>
      <c r="AJH183" s="200"/>
      <c r="AJI183" s="200"/>
      <c r="AJJ183" s="200"/>
      <c r="AJK183" s="200"/>
      <c r="AJL183" s="200"/>
      <c r="AJM183" s="200"/>
      <c r="AJN183" s="200"/>
      <c r="AJO183" s="200"/>
      <c r="AJP183" s="200"/>
      <c r="AJQ183" s="200"/>
      <c r="AJR183" s="200"/>
      <c r="AJS183" s="200"/>
      <c r="AJT183" s="200"/>
      <c r="AJU183" s="200"/>
      <c r="AJV183" s="200"/>
      <c r="AJW183" s="200"/>
      <c r="AJX183" s="200"/>
      <c r="AJY183" s="200"/>
      <c r="AJZ183" s="200"/>
      <c r="AKA183" s="200"/>
      <c r="AKB183" s="200"/>
    </row>
    <row r="184" spans="1:964" s="155" customFormat="1" ht="13.5">
      <c r="A184" s="415"/>
      <c r="B184" s="225" t="s">
        <v>307</v>
      </c>
      <c r="C184" s="244">
        <v>2495279</v>
      </c>
      <c r="D184" s="321">
        <f t="shared" si="62"/>
        <v>3.7563068049042414E-2</v>
      </c>
      <c r="E184" s="142"/>
      <c r="F184" s="317"/>
      <c r="G184" s="321"/>
      <c r="H184" s="220">
        <v>18528</v>
      </c>
      <c r="I184" s="321">
        <f t="shared" si="46"/>
        <v>6.7834706933318056E-2</v>
      </c>
      <c r="J184" s="465"/>
      <c r="K184" s="472"/>
      <c r="L184" s="220">
        <v>606</v>
      </c>
      <c r="M184" s="321">
        <f t="shared" si="57"/>
        <v>-0.88632526730444572</v>
      </c>
      <c r="N184" s="220"/>
      <c r="O184" s="321"/>
      <c r="P184" s="220"/>
      <c r="Q184" s="321"/>
      <c r="R184" s="220"/>
      <c r="S184" s="321"/>
      <c r="T184" s="393"/>
      <c r="U184" s="398"/>
      <c r="V184" s="221">
        <v>14</v>
      </c>
      <c r="W184" s="321">
        <f t="shared" si="59"/>
        <v>-0.81818181818181812</v>
      </c>
      <c r="X184" s="221">
        <v>1</v>
      </c>
      <c r="Y184" s="321">
        <f t="shared" si="59"/>
        <v>0</v>
      </c>
      <c r="Z184" s="220"/>
      <c r="AA184" s="321"/>
      <c r="AB184" s="220"/>
      <c r="AC184" s="321"/>
      <c r="AD184" s="220"/>
      <c r="AE184" s="321"/>
      <c r="AF184" s="220"/>
      <c r="AG184" s="321"/>
      <c r="AH184" s="208"/>
      <c r="AI184" s="208"/>
      <c r="AJ184" s="208"/>
      <c r="AK184" s="208"/>
      <c r="AL184" s="208"/>
      <c r="AM184" s="203"/>
      <c r="AN184" s="204"/>
      <c r="AO184" s="203"/>
      <c r="AP184" s="200"/>
      <c r="AQ184" s="200"/>
      <c r="AR184" s="200"/>
      <c r="AS184" s="200"/>
      <c r="AT184" s="200"/>
      <c r="AU184" s="200"/>
      <c r="AV184" s="200"/>
      <c r="AW184" s="200"/>
      <c r="AX184" s="200"/>
      <c r="AY184" s="200"/>
      <c r="AZ184" s="200"/>
      <c r="BA184" s="200"/>
      <c r="BB184" s="200"/>
      <c r="BC184" s="200"/>
      <c r="BD184" s="200"/>
      <c r="BE184" s="200"/>
      <c r="BF184" s="200"/>
      <c r="BG184" s="200"/>
      <c r="BH184" s="200"/>
      <c r="BI184" s="200"/>
      <c r="BJ184" s="200"/>
      <c r="BK184" s="200"/>
      <c r="BL184" s="200"/>
      <c r="BM184" s="200"/>
      <c r="BN184" s="200"/>
      <c r="BO184" s="201"/>
      <c r="BP184" s="200"/>
      <c r="BQ184" s="200"/>
      <c r="BR184" s="200"/>
      <c r="BS184" s="200"/>
      <c r="BT184" s="200"/>
      <c r="BU184" s="200"/>
      <c r="BV184" s="200"/>
      <c r="BW184" s="200"/>
      <c r="BX184" s="200"/>
      <c r="BY184" s="200"/>
      <c r="BZ184" s="200"/>
      <c r="CA184" s="200"/>
      <c r="CB184" s="200"/>
      <c r="CC184" s="200"/>
      <c r="CD184" s="200"/>
      <c r="CE184" s="200"/>
      <c r="CF184" s="200"/>
      <c r="CG184" s="200"/>
      <c r="CH184" s="200"/>
      <c r="CI184" s="200"/>
      <c r="CJ184" s="200"/>
      <c r="CK184" s="200"/>
      <c r="CL184" s="200"/>
      <c r="CM184" s="200"/>
      <c r="CN184" s="200"/>
      <c r="CO184" s="200"/>
      <c r="CP184" s="200"/>
      <c r="CQ184" s="200"/>
      <c r="CR184" s="200"/>
      <c r="CS184" s="200"/>
      <c r="CT184" s="200"/>
      <c r="CU184" s="200"/>
      <c r="CV184" s="200"/>
      <c r="CW184" s="200"/>
      <c r="CX184" s="200"/>
      <c r="CY184" s="200"/>
      <c r="CZ184" s="200"/>
      <c r="DA184" s="200"/>
      <c r="DB184" s="200"/>
      <c r="DC184" s="200"/>
      <c r="DD184" s="200"/>
      <c r="DE184" s="200"/>
      <c r="DF184" s="200"/>
      <c r="DG184" s="200"/>
      <c r="DH184" s="200"/>
      <c r="DI184" s="200"/>
      <c r="DJ184" s="200"/>
      <c r="DK184" s="200"/>
      <c r="DL184" s="200"/>
      <c r="DM184" s="200"/>
      <c r="DN184" s="200"/>
      <c r="DO184" s="200"/>
      <c r="DP184" s="200"/>
      <c r="DQ184" s="200"/>
      <c r="DR184" s="200"/>
      <c r="DS184" s="200"/>
      <c r="DT184" s="200"/>
      <c r="DU184" s="200"/>
      <c r="DV184" s="200"/>
      <c r="DW184" s="200"/>
      <c r="DX184" s="200"/>
      <c r="DY184" s="200"/>
      <c r="DZ184" s="200"/>
      <c r="EA184" s="200"/>
      <c r="EB184" s="200"/>
      <c r="EC184" s="200"/>
      <c r="ED184" s="200"/>
      <c r="EE184" s="200"/>
      <c r="EF184" s="200"/>
      <c r="EG184" s="200"/>
      <c r="EH184" s="200"/>
      <c r="EI184" s="200"/>
      <c r="EJ184" s="200"/>
      <c r="EK184" s="200"/>
      <c r="EL184" s="200"/>
      <c r="EM184" s="200"/>
      <c r="EN184" s="200"/>
      <c r="EO184" s="200"/>
      <c r="EP184" s="200"/>
      <c r="EQ184" s="200"/>
      <c r="ER184" s="200"/>
      <c r="ES184" s="200"/>
      <c r="ET184" s="200"/>
      <c r="EU184" s="200"/>
      <c r="EV184" s="200"/>
      <c r="EW184" s="200"/>
      <c r="EX184" s="200"/>
      <c r="EY184" s="200"/>
      <c r="EZ184" s="200"/>
      <c r="FA184" s="200"/>
      <c r="FB184" s="200"/>
      <c r="FC184" s="200"/>
      <c r="FD184" s="200"/>
      <c r="FE184" s="200"/>
      <c r="FF184" s="200"/>
      <c r="FG184" s="200"/>
      <c r="FH184" s="200"/>
      <c r="FI184" s="200"/>
      <c r="FJ184" s="200"/>
      <c r="FK184" s="200"/>
      <c r="FL184" s="200"/>
      <c r="FM184" s="200"/>
      <c r="FN184" s="200"/>
      <c r="FO184" s="200"/>
      <c r="FP184" s="200"/>
      <c r="FQ184" s="200"/>
      <c r="FR184" s="200"/>
      <c r="FS184" s="200"/>
      <c r="FT184" s="200"/>
      <c r="FU184" s="200"/>
      <c r="FV184" s="200"/>
      <c r="FW184" s="200"/>
      <c r="FX184" s="200"/>
      <c r="FY184" s="200"/>
      <c r="FZ184" s="200"/>
      <c r="GA184" s="200"/>
      <c r="GB184" s="200"/>
      <c r="GC184" s="200"/>
      <c r="GD184" s="200"/>
      <c r="GE184" s="200"/>
      <c r="GF184" s="200"/>
      <c r="GG184" s="200"/>
      <c r="GH184" s="200"/>
      <c r="GI184" s="200"/>
      <c r="GJ184" s="200"/>
      <c r="GK184" s="200"/>
      <c r="GL184" s="200"/>
      <c r="GM184" s="200"/>
      <c r="GN184" s="200"/>
      <c r="GO184" s="200"/>
      <c r="GP184" s="200"/>
      <c r="GQ184" s="200"/>
      <c r="GR184" s="200"/>
      <c r="GS184" s="200"/>
      <c r="GT184" s="200"/>
      <c r="GU184" s="200"/>
      <c r="GV184" s="200"/>
      <c r="GW184" s="200"/>
      <c r="GX184" s="200"/>
      <c r="GY184" s="200"/>
      <c r="GZ184" s="200"/>
      <c r="HA184" s="200"/>
      <c r="HB184" s="200"/>
      <c r="HC184" s="200"/>
      <c r="HD184" s="200"/>
      <c r="HE184" s="200"/>
      <c r="HF184" s="200"/>
      <c r="HG184" s="200"/>
      <c r="HH184" s="200"/>
      <c r="HI184" s="200"/>
      <c r="HJ184" s="200"/>
      <c r="HK184" s="200"/>
      <c r="HL184" s="200"/>
      <c r="HM184" s="200"/>
      <c r="HN184" s="200"/>
      <c r="HO184" s="200"/>
      <c r="HP184" s="200"/>
      <c r="HQ184" s="200"/>
      <c r="HR184" s="200"/>
      <c r="HS184" s="200"/>
      <c r="HT184" s="200"/>
      <c r="HU184" s="200"/>
      <c r="HV184" s="200"/>
      <c r="HW184" s="200"/>
      <c r="HX184" s="200"/>
      <c r="HY184" s="200"/>
      <c r="HZ184" s="200"/>
      <c r="IA184" s="200"/>
      <c r="IB184" s="200"/>
      <c r="IC184" s="200"/>
      <c r="ID184" s="200"/>
      <c r="IE184" s="200"/>
      <c r="IF184" s="200"/>
      <c r="IG184" s="200"/>
      <c r="IH184" s="200"/>
      <c r="II184" s="200"/>
      <c r="IJ184" s="200"/>
      <c r="IK184" s="200"/>
      <c r="IL184" s="200"/>
      <c r="IM184" s="200"/>
      <c r="IN184" s="200"/>
      <c r="IO184" s="200"/>
      <c r="IP184" s="200"/>
      <c r="IQ184" s="200"/>
      <c r="IR184" s="200"/>
      <c r="IS184" s="200"/>
      <c r="IT184" s="200"/>
      <c r="IU184" s="200"/>
      <c r="IV184" s="200"/>
      <c r="IW184" s="200"/>
      <c r="IX184" s="200"/>
      <c r="IY184" s="200"/>
      <c r="IZ184" s="200"/>
      <c r="JA184" s="200"/>
      <c r="JB184" s="200"/>
      <c r="JC184" s="200"/>
      <c r="JD184" s="200"/>
      <c r="JE184" s="200"/>
      <c r="JF184" s="200"/>
      <c r="JG184" s="200"/>
      <c r="JH184" s="200"/>
      <c r="JI184" s="200"/>
      <c r="JJ184" s="200"/>
      <c r="JK184" s="200"/>
      <c r="JL184" s="200"/>
      <c r="JM184" s="200"/>
      <c r="JN184" s="200"/>
      <c r="JO184" s="200"/>
      <c r="JP184" s="200"/>
      <c r="JQ184" s="200"/>
      <c r="JR184" s="200"/>
      <c r="JS184" s="200"/>
      <c r="JT184" s="200"/>
      <c r="JU184" s="200"/>
      <c r="JV184" s="200"/>
      <c r="JW184" s="200"/>
      <c r="JX184" s="200"/>
      <c r="JY184" s="200"/>
      <c r="JZ184" s="200"/>
      <c r="KA184" s="200"/>
      <c r="KB184" s="200"/>
      <c r="KC184" s="200"/>
      <c r="KD184" s="200"/>
      <c r="KE184" s="200"/>
      <c r="KF184" s="200"/>
      <c r="KG184" s="200"/>
      <c r="KH184" s="200"/>
      <c r="KI184" s="200"/>
      <c r="KJ184" s="200"/>
      <c r="KK184" s="200"/>
      <c r="KL184" s="200"/>
      <c r="KM184" s="200"/>
      <c r="KN184" s="200"/>
      <c r="KO184" s="200"/>
      <c r="KP184" s="200"/>
      <c r="KQ184" s="200"/>
      <c r="KR184" s="200"/>
      <c r="KS184" s="200"/>
      <c r="KT184" s="200"/>
      <c r="KU184" s="200"/>
      <c r="KV184" s="200"/>
      <c r="KW184" s="200"/>
      <c r="KX184" s="200"/>
      <c r="KY184" s="200"/>
      <c r="KZ184" s="200"/>
      <c r="LA184" s="200"/>
      <c r="LB184" s="200"/>
      <c r="LC184" s="200"/>
      <c r="LD184" s="200"/>
      <c r="LE184" s="200"/>
      <c r="LF184" s="200"/>
      <c r="LG184" s="200"/>
      <c r="LH184" s="200"/>
      <c r="LI184" s="200"/>
      <c r="LJ184" s="200"/>
      <c r="LK184" s="200"/>
      <c r="LL184" s="200"/>
      <c r="LM184" s="200"/>
      <c r="LN184" s="200"/>
      <c r="LO184" s="200"/>
      <c r="LP184" s="200"/>
      <c r="LQ184" s="200"/>
      <c r="LR184" s="200"/>
      <c r="LS184" s="200"/>
      <c r="LT184" s="200"/>
      <c r="LU184" s="200"/>
      <c r="LV184" s="200"/>
      <c r="LW184" s="200"/>
      <c r="LX184" s="200"/>
      <c r="LY184" s="200"/>
      <c r="LZ184" s="200"/>
      <c r="MA184" s="200"/>
      <c r="MB184" s="200"/>
      <c r="MC184" s="200"/>
      <c r="MD184" s="200"/>
      <c r="ME184" s="200"/>
      <c r="MF184" s="200"/>
      <c r="MG184" s="200"/>
      <c r="MH184" s="200"/>
      <c r="MI184" s="200"/>
      <c r="MJ184" s="200"/>
      <c r="MK184" s="200"/>
      <c r="ML184" s="200"/>
      <c r="MM184" s="200"/>
      <c r="MN184" s="200"/>
      <c r="MO184" s="200"/>
      <c r="MP184" s="200"/>
      <c r="MQ184" s="200"/>
      <c r="MR184" s="200"/>
      <c r="MS184" s="200"/>
      <c r="MT184" s="200"/>
      <c r="MU184" s="200"/>
      <c r="MV184" s="200"/>
      <c r="MW184" s="200"/>
      <c r="MX184" s="200"/>
      <c r="MY184" s="200"/>
      <c r="MZ184" s="200"/>
      <c r="NA184" s="200"/>
      <c r="NB184" s="200"/>
      <c r="NC184" s="200"/>
      <c r="ND184" s="200"/>
      <c r="NE184" s="200"/>
      <c r="NF184" s="200"/>
      <c r="NG184" s="200"/>
      <c r="NH184" s="200"/>
      <c r="NI184" s="200"/>
      <c r="NJ184" s="200"/>
      <c r="NK184" s="200"/>
      <c r="NL184" s="200"/>
      <c r="NM184" s="200"/>
      <c r="NN184" s="200"/>
      <c r="NO184" s="200"/>
      <c r="NP184" s="200"/>
      <c r="NQ184" s="200"/>
      <c r="NR184" s="200"/>
      <c r="NS184" s="200"/>
      <c r="NT184" s="200"/>
      <c r="NU184" s="200"/>
      <c r="NV184" s="200"/>
      <c r="NW184" s="200"/>
      <c r="NX184" s="200"/>
      <c r="NY184" s="200"/>
      <c r="NZ184" s="200"/>
      <c r="OA184" s="200"/>
      <c r="OB184" s="200"/>
      <c r="OC184" s="200"/>
      <c r="OD184" s="200"/>
      <c r="OE184" s="200"/>
      <c r="OF184" s="200"/>
      <c r="OG184" s="200"/>
      <c r="OH184" s="200"/>
      <c r="OI184" s="200"/>
      <c r="OJ184" s="200"/>
      <c r="OK184" s="200"/>
      <c r="OL184" s="200"/>
      <c r="OM184" s="200"/>
      <c r="ON184" s="200"/>
      <c r="OO184" s="200"/>
      <c r="OP184" s="200"/>
      <c r="OQ184" s="200"/>
      <c r="OR184" s="200"/>
      <c r="OS184" s="200"/>
      <c r="OT184" s="200"/>
      <c r="OU184" s="200"/>
      <c r="OV184" s="200"/>
      <c r="OW184" s="200"/>
      <c r="OX184" s="200"/>
      <c r="OY184" s="200"/>
      <c r="OZ184" s="200"/>
      <c r="PA184" s="200"/>
      <c r="PB184" s="200"/>
      <c r="PC184" s="200"/>
      <c r="PD184" s="200"/>
      <c r="PE184" s="200"/>
      <c r="PF184" s="200"/>
      <c r="PG184" s="200"/>
      <c r="PH184" s="200"/>
      <c r="PI184" s="200"/>
      <c r="PJ184" s="200"/>
      <c r="PK184" s="200"/>
      <c r="PL184" s="200"/>
      <c r="PM184" s="200"/>
      <c r="PN184" s="200"/>
      <c r="PO184" s="200"/>
      <c r="PP184" s="200"/>
      <c r="PQ184" s="200"/>
      <c r="PR184" s="200"/>
      <c r="PS184" s="200"/>
      <c r="PT184" s="200"/>
      <c r="PU184" s="200"/>
      <c r="PV184" s="200"/>
      <c r="PW184" s="200"/>
      <c r="PX184" s="200"/>
      <c r="PY184" s="200"/>
      <c r="PZ184" s="200"/>
      <c r="QA184" s="200"/>
      <c r="QB184" s="200"/>
      <c r="QC184" s="200"/>
      <c r="QD184" s="200"/>
      <c r="QE184" s="200"/>
      <c r="QF184" s="200"/>
      <c r="QG184" s="200"/>
      <c r="QH184" s="200"/>
      <c r="QI184" s="200"/>
      <c r="QJ184" s="200"/>
      <c r="QK184" s="200"/>
      <c r="QL184" s="200"/>
      <c r="QM184" s="200"/>
      <c r="QN184" s="200"/>
      <c r="QO184" s="200"/>
      <c r="QP184" s="200"/>
      <c r="QQ184" s="200"/>
      <c r="QR184" s="200"/>
      <c r="QS184" s="200"/>
      <c r="QT184" s="200"/>
      <c r="QU184" s="200"/>
      <c r="QV184" s="200"/>
      <c r="QW184" s="200"/>
      <c r="QX184" s="200"/>
      <c r="QY184" s="200"/>
      <c r="QZ184" s="200"/>
      <c r="RA184" s="200"/>
      <c r="RB184" s="200"/>
      <c r="RC184" s="200"/>
      <c r="RD184" s="200"/>
      <c r="RE184" s="200"/>
      <c r="RF184" s="200"/>
      <c r="RG184" s="200"/>
      <c r="RH184" s="200"/>
      <c r="RI184" s="200"/>
      <c r="RJ184" s="200"/>
      <c r="RK184" s="200"/>
      <c r="RL184" s="200"/>
      <c r="RM184" s="200"/>
      <c r="RN184" s="200"/>
      <c r="RO184" s="200"/>
      <c r="RP184" s="200"/>
      <c r="RQ184" s="200"/>
      <c r="RR184" s="200"/>
      <c r="RS184" s="200"/>
      <c r="RT184" s="200"/>
      <c r="RU184" s="200"/>
      <c r="RV184" s="200"/>
      <c r="RW184" s="200"/>
      <c r="RX184" s="200"/>
      <c r="RY184" s="200"/>
      <c r="RZ184" s="200"/>
      <c r="SA184" s="200"/>
      <c r="SB184" s="200"/>
      <c r="SC184" s="200"/>
      <c r="SD184" s="200"/>
      <c r="SE184" s="200"/>
      <c r="SF184" s="200"/>
      <c r="SG184" s="200"/>
      <c r="SH184" s="200"/>
      <c r="SI184" s="200"/>
      <c r="SJ184" s="200"/>
      <c r="SK184" s="200"/>
      <c r="SL184" s="200"/>
      <c r="SM184" s="200"/>
      <c r="SN184" s="200"/>
      <c r="SO184" s="200"/>
      <c r="SP184" s="200"/>
      <c r="SQ184" s="200"/>
      <c r="SR184" s="200"/>
      <c r="SS184" s="200"/>
      <c r="ST184" s="200"/>
      <c r="SU184" s="200"/>
      <c r="SV184" s="200"/>
      <c r="SW184" s="200"/>
      <c r="SX184" s="200"/>
      <c r="SY184" s="200"/>
      <c r="SZ184" s="200"/>
      <c r="TA184" s="200"/>
      <c r="TB184" s="200"/>
      <c r="TC184" s="200"/>
      <c r="TD184" s="200"/>
      <c r="TE184" s="200"/>
      <c r="TF184" s="200"/>
      <c r="TG184" s="200"/>
      <c r="TH184" s="200"/>
      <c r="TI184" s="200"/>
      <c r="TJ184" s="200"/>
      <c r="TK184" s="200"/>
      <c r="TL184" s="200"/>
      <c r="TM184" s="200"/>
      <c r="TN184" s="200"/>
      <c r="TO184" s="200"/>
      <c r="TP184" s="200"/>
      <c r="TQ184" s="200"/>
      <c r="TR184" s="200"/>
      <c r="TS184" s="200"/>
      <c r="TT184" s="200"/>
      <c r="TU184" s="200"/>
      <c r="TV184" s="200"/>
      <c r="TW184" s="200"/>
      <c r="TX184" s="200"/>
      <c r="TY184" s="200"/>
      <c r="TZ184" s="200"/>
      <c r="UA184" s="200"/>
      <c r="UB184" s="200"/>
      <c r="UC184" s="200"/>
      <c r="UD184" s="200"/>
      <c r="UE184" s="200"/>
      <c r="UF184" s="200"/>
      <c r="UG184" s="200"/>
      <c r="UH184" s="200"/>
      <c r="UI184" s="200"/>
      <c r="UJ184" s="200"/>
      <c r="UK184" s="200"/>
      <c r="UL184" s="200"/>
      <c r="UM184" s="200"/>
      <c r="UN184" s="200"/>
      <c r="UO184" s="200"/>
      <c r="UP184" s="200"/>
      <c r="UQ184" s="200"/>
      <c r="UR184" s="200"/>
      <c r="US184" s="200"/>
      <c r="UT184" s="200"/>
      <c r="UU184" s="200"/>
      <c r="UV184" s="200"/>
      <c r="UW184" s="200"/>
      <c r="UX184" s="200"/>
      <c r="UY184" s="200"/>
      <c r="UZ184" s="200"/>
      <c r="VA184" s="200"/>
      <c r="VB184" s="200"/>
      <c r="VC184" s="200"/>
      <c r="VD184" s="200"/>
      <c r="VE184" s="200"/>
      <c r="VF184" s="200"/>
      <c r="VG184" s="200"/>
      <c r="VH184" s="200"/>
      <c r="VI184" s="200"/>
      <c r="VJ184" s="200"/>
      <c r="VK184" s="200"/>
      <c r="VL184" s="200"/>
      <c r="VM184" s="200"/>
      <c r="VN184" s="200"/>
      <c r="VO184" s="200"/>
      <c r="VP184" s="200"/>
      <c r="VQ184" s="200"/>
      <c r="VR184" s="200"/>
      <c r="VS184" s="200"/>
      <c r="VT184" s="200"/>
      <c r="VU184" s="200"/>
      <c r="VV184" s="200"/>
      <c r="VW184" s="200"/>
      <c r="VX184" s="200"/>
      <c r="VY184" s="200"/>
      <c r="VZ184" s="200"/>
      <c r="WA184" s="200"/>
      <c r="WB184" s="200"/>
      <c r="WC184" s="200"/>
      <c r="WD184" s="200"/>
      <c r="WE184" s="200"/>
      <c r="WF184" s="200"/>
      <c r="WG184" s="200"/>
      <c r="WH184" s="200"/>
      <c r="WI184" s="200"/>
      <c r="WJ184" s="200"/>
      <c r="WK184" s="200"/>
      <c r="WL184" s="200"/>
      <c r="WM184" s="200"/>
      <c r="WN184" s="200"/>
      <c r="WO184" s="200"/>
      <c r="WP184" s="200"/>
      <c r="WQ184" s="200"/>
      <c r="WR184" s="200"/>
      <c r="WS184" s="200"/>
      <c r="WT184" s="200"/>
      <c r="WU184" s="200"/>
      <c r="WV184" s="200"/>
      <c r="WW184" s="200"/>
      <c r="WX184" s="200"/>
      <c r="WY184" s="200"/>
      <c r="WZ184" s="200"/>
      <c r="XA184" s="200"/>
      <c r="XB184" s="200"/>
      <c r="XC184" s="200"/>
      <c r="XD184" s="200"/>
      <c r="XE184" s="200"/>
      <c r="XF184" s="200"/>
      <c r="XG184" s="200"/>
      <c r="XH184" s="200"/>
      <c r="XI184" s="200"/>
      <c r="XJ184" s="200"/>
      <c r="XK184" s="200"/>
      <c r="XL184" s="200"/>
      <c r="XM184" s="200"/>
      <c r="XN184" s="200"/>
      <c r="XO184" s="200"/>
      <c r="XP184" s="200"/>
      <c r="XQ184" s="200"/>
      <c r="XR184" s="200"/>
      <c r="XS184" s="200"/>
      <c r="XT184" s="200"/>
      <c r="XU184" s="200"/>
      <c r="XV184" s="200"/>
      <c r="XW184" s="200"/>
      <c r="XX184" s="200"/>
      <c r="XY184" s="200"/>
      <c r="XZ184" s="200"/>
      <c r="YA184" s="200"/>
      <c r="YB184" s="200"/>
      <c r="YC184" s="200"/>
      <c r="YD184" s="200"/>
      <c r="YE184" s="200"/>
      <c r="YF184" s="200"/>
      <c r="YG184" s="200"/>
      <c r="YH184" s="200"/>
      <c r="YI184" s="200"/>
      <c r="YJ184" s="200"/>
      <c r="YK184" s="200"/>
      <c r="YL184" s="200"/>
      <c r="YM184" s="200"/>
      <c r="YN184" s="200"/>
      <c r="YO184" s="200"/>
      <c r="YP184" s="200"/>
      <c r="YQ184" s="200"/>
      <c r="YR184" s="200"/>
      <c r="YS184" s="200"/>
      <c r="YT184" s="200"/>
      <c r="YU184" s="200"/>
      <c r="YV184" s="200"/>
      <c r="YW184" s="200"/>
      <c r="YX184" s="200"/>
      <c r="YY184" s="200"/>
      <c r="YZ184" s="200"/>
      <c r="ZA184" s="200"/>
      <c r="ZB184" s="200"/>
      <c r="ZC184" s="200"/>
      <c r="ZD184" s="200"/>
      <c r="ZE184" s="200"/>
      <c r="ZF184" s="200"/>
      <c r="ZG184" s="200"/>
      <c r="ZH184" s="200"/>
      <c r="ZI184" s="200"/>
      <c r="ZJ184" s="200"/>
      <c r="ZK184" s="200"/>
      <c r="ZL184" s="200"/>
      <c r="ZM184" s="200"/>
      <c r="ZN184" s="200"/>
      <c r="ZO184" s="200"/>
      <c r="ZP184" s="200"/>
      <c r="ZQ184" s="200"/>
      <c r="ZR184" s="200"/>
      <c r="ZS184" s="200"/>
      <c r="ZT184" s="200"/>
      <c r="ZU184" s="200"/>
      <c r="ZV184" s="200"/>
      <c r="ZW184" s="200"/>
      <c r="ZX184" s="200"/>
      <c r="ZY184" s="200"/>
      <c r="ZZ184" s="200"/>
      <c r="AAA184" s="200"/>
      <c r="AAB184" s="200"/>
      <c r="AAC184" s="200"/>
      <c r="AAD184" s="200"/>
      <c r="AAE184" s="200"/>
      <c r="AAF184" s="200"/>
      <c r="AAG184" s="200"/>
      <c r="AAH184" s="200"/>
      <c r="AAI184" s="200"/>
      <c r="AAJ184" s="200"/>
      <c r="AAK184" s="200"/>
      <c r="AAL184" s="200"/>
      <c r="AAM184" s="200"/>
      <c r="AAN184" s="200"/>
      <c r="AAO184" s="200"/>
      <c r="AAP184" s="200"/>
      <c r="AAQ184" s="200"/>
      <c r="AAR184" s="200"/>
      <c r="AAS184" s="200"/>
      <c r="AAT184" s="200"/>
      <c r="AAU184" s="200"/>
      <c r="AAV184" s="200"/>
      <c r="AAW184" s="200"/>
      <c r="AAX184" s="200"/>
      <c r="AAY184" s="200"/>
      <c r="AAZ184" s="200"/>
      <c r="ABA184" s="200"/>
      <c r="ABB184" s="200"/>
      <c r="ABC184" s="200"/>
      <c r="ABD184" s="200"/>
      <c r="ABE184" s="200"/>
      <c r="ABF184" s="200"/>
      <c r="ABG184" s="200"/>
      <c r="ABH184" s="200"/>
      <c r="ABI184" s="200"/>
      <c r="ABJ184" s="200"/>
      <c r="ABK184" s="200"/>
      <c r="ABL184" s="200"/>
      <c r="ABM184" s="200"/>
      <c r="ABN184" s="200"/>
      <c r="ABO184" s="200"/>
      <c r="ABP184" s="200"/>
      <c r="ABQ184" s="200"/>
      <c r="ABR184" s="200"/>
      <c r="ABS184" s="200"/>
      <c r="ABT184" s="200"/>
      <c r="ABU184" s="200"/>
      <c r="ABV184" s="200"/>
      <c r="ABW184" s="200"/>
      <c r="ABX184" s="200"/>
      <c r="ABY184" s="200"/>
      <c r="ABZ184" s="200"/>
      <c r="ACA184" s="200"/>
      <c r="ACB184" s="200"/>
      <c r="ACC184" s="200"/>
      <c r="ACD184" s="200"/>
      <c r="ACE184" s="200"/>
      <c r="ACF184" s="200"/>
      <c r="ACG184" s="200"/>
      <c r="ACH184" s="200"/>
      <c r="ACI184" s="200"/>
      <c r="ACJ184" s="200"/>
      <c r="ACK184" s="200"/>
      <c r="ACL184" s="200"/>
      <c r="ACM184" s="200"/>
      <c r="ACN184" s="200"/>
      <c r="ACO184" s="200"/>
      <c r="ACP184" s="200"/>
      <c r="ACQ184" s="200"/>
      <c r="ACR184" s="200"/>
      <c r="ACS184" s="200"/>
      <c r="ACT184" s="200"/>
      <c r="ACU184" s="200"/>
      <c r="ACV184" s="200"/>
      <c r="ACW184" s="200"/>
      <c r="ACX184" s="200"/>
      <c r="ACY184" s="200"/>
      <c r="ACZ184" s="200"/>
      <c r="ADA184" s="200"/>
      <c r="ADB184" s="200"/>
      <c r="ADC184" s="200"/>
      <c r="ADD184" s="200"/>
      <c r="ADE184" s="200"/>
      <c r="ADF184" s="200"/>
      <c r="ADG184" s="200"/>
      <c r="ADH184" s="200"/>
      <c r="ADI184" s="200"/>
      <c r="ADJ184" s="200"/>
      <c r="ADK184" s="200"/>
      <c r="ADL184" s="200"/>
      <c r="ADM184" s="200"/>
      <c r="ADN184" s="200"/>
      <c r="ADO184" s="200"/>
      <c r="ADP184" s="200"/>
      <c r="ADQ184" s="200"/>
      <c r="ADR184" s="200"/>
      <c r="ADS184" s="200"/>
      <c r="ADT184" s="200"/>
      <c r="ADU184" s="200"/>
      <c r="ADV184" s="200"/>
      <c r="ADW184" s="200"/>
      <c r="ADX184" s="200"/>
      <c r="ADY184" s="200"/>
      <c r="ADZ184" s="200"/>
      <c r="AEA184" s="200"/>
      <c r="AEB184" s="200"/>
      <c r="AEC184" s="200"/>
      <c r="AED184" s="200"/>
      <c r="AEE184" s="200"/>
      <c r="AEF184" s="200"/>
      <c r="AEG184" s="200"/>
      <c r="AEH184" s="200"/>
      <c r="AEI184" s="200"/>
      <c r="AEJ184" s="200"/>
      <c r="AEK184" s="200"/>
      <c r="AEL184" s="200"/>
      <c r="AEM184" s="200"/>
      <c r="AEN184" s="200"/>
      <c r="AEO184" s="200"/>
      <c r="AEP184" s="200"/>
      <c r="AEQ184" s="200"/>
      <c r="AER184" s="200"/>
      <c r="AES184" s="200"/>
      <c r="AET184" s="200"/>
      <c r="AEU184" s="200"/>
      <c r="AEV184" s="200"/>
      <c r="AEW184" s="200"/>
      <c r="AEX184" s="200"/>
      <c r="AEY184" s="200"/>
      <c r="AEZ184" s="200"/>
      <c r="AFA184" s="200"/>
      <c r="AFB184" s="200"/>
      <c r="AFC184" s="200"/>
      <c r="AFD184" s="200"/>
      <c r="AFE184" s="200"/>
      <c r="AFF184" s="200"/>
      <c r="AFG184" s="200"/>
      <c r="AFH184" s="200"/>
      <c r="AFI184" s="200"/>
      <c r="AFJ184" s="200"/>
      <c r="AFK184" s="200"/>
      <c r="AFL184" s="200"/>
      <c r="AFM184" s="200"/>
      <c r="AFN184" s="200"/>
      <c r="AFO184" s="200"/>
      <c r="AFP184" s="200"/>
      <c r="AFQ184" s="200"/>
      <c r="AFR184" s="200"/>
      <c r="AFS184" s="200"/>
      <c r="AFT184" s="200"/>
      <c r="AFU184" s="200"/>
      <c r="AFV184" s="200"/>
      <c r="AFW184" s="200"/>
      <c r="AFX184" s="200"/>
      <c r="AFY184" s="200"/>
      <c r="AFZ184" s="200"/>
      <c r="AGA184" s="200"/>
      <c r="AGB184" s="200"/>
      <c r="AGC184" s="200"/>
      <c r="AGD184" s="200"/>
      <c r="AGE184" s="200"/>
      <c r="AGF184" s="200"/>
      <c r="AGG184" s="200"/>
      <c r="AGH184" s="200"/>
      <c r="AGI184" s="200"/>
      <c r="AGJ184" s="200"/>
      <c r="AGK184" s="200"/>
      <c r="AGL184" s="200"/>
      <c r="AGM184" s="200"/>
      <c r="AGN184" s="200"/>
      <c r="AGO184" s="200"/>
      <c r="AGP184" s="200"/>
      <c r="AGQ184" s="200"/>
      <c r="AGR184" s="200"/>
      <c r="AGS184" s="200"/>
      <c r="AGT184" s="200"/>
      <c r="AGU184" s="200"/>
      <c r="AGV184" s="200"/>
      <c r="AGW184" s="200"/>
      <c r="AGX184" s="200"/>
      <c r="AGY184" s="200"/>
      <c r="AGZ184" s="200"/>
      <c r="AHA184" s="200"/>
      <c r="AHB184" s="200"/>
      <c r="AHC184" s="200"/>
      <c r="AHD184" s="200"/>
      <c r="AHE184" s="200"/>
      <c r="AHF184" s="200"/>
      <c r="AHG184" s="200"/>
      <c r="AHH184" s="200"/>
      <c r="AHI184" s="200"/>
      <c r="AHJ184" s="200"/>
      <c r="AHK184" s="200"/>
      <c r="AHL184" s="200"/>
      <c r="AHM184" s="200"/>
      <c r="AHN184" s="200"/>
      <c r="AHO184" s="200"/>
      <c r="AHP184" s="200"/>
      <c r="AHQ184" s="200"/>
      <c r="AHR184" s="200"/>
      <c r="AHS184" s="200"/>
      <c r="AHT184" s="200"/>
      <c r="AHU184" s="200"/>
      <c r="AHV184" s="200"/>
      <c r="AHW184" s="200"/>
      <c r="AHX184" s="200"/>
      <c r="AHY184" s="200"/>
      <c r="AHZ184" s="200"/>
      <c r="AIA184" s="200"/>
      <c r="AIB184" s="200"/>
      <c r="AIC184" s="200"/>
      <c r="AID184" s="200"/>
      <c r="AIE184" s="200"/>
      <c r="AIF184" s="200"/>
      <c r="AIG184" s="200"/>
      <c r="AIH184" s="200"/>
      <c r="AII184" s="200"/>
      <c r="AIJ184" s="200"/>
      <c r="AIK184" s="200"/>
      <c r="AIL184" s="200"/>
      <c r="AIM184" s="200"/>
      <c r="AIN184" s="200"/>
      <c r="AIO184" s="200"/>
      <c r="AIP184" s="200"/>
      <c r="AIQ184" s="200"/>
      <c r="AIR184" s="200"/>
      <c r="AIS184" s="200"/>
      <c r="AIT184" s="200"/>
      <c r="AIU184" s="200"/>
      <c r="AIV184" s="200"/>
      <c r="AIW184" s="200"/>
      <c r="AIX184" s="200"/>
      <c r="AIY184" s="200"/>
      <c r="AIZ184" s="200"/>
      <c r="AJA184" s="200"/>
      <c r="AJB184" s="200"/>
      <c r="AJC184" s="200"/>
      <c r="AJD184" s="200"/>
      <c r="AJE184" s="200"/>
      <c r="AJF184" s="200"/>
      <c r="AJG184" s="200"/>
      <c r="AJH184" s="200"/>
      <c r="AJI184" s="200"/>
      <c r="AJJ184" s="200"/>
      <c r="AJK184" s="200"/>
      <c r="AJL184" s="200"/>
      <c r="AJM184" s="200"/>
      <c r="AJN184" s="200"/>
      <c r="AJO184" s="200"/>
      <c r="AJP184" s="200"/>
      <c r="AJQ184" s="200"/>
      <c r="AJR184" s="200"/>
      <c r="AJS184" s="200"/>
      <c r="AJT184" s="200"/>
      <c r="AJU184" s="200"/>
      <c r="AJV184" s="200"/>
      <c r="AJW184" s="200"/>
      <c r="AJX184" s="200"/>
      <c r="AJY184" s="200"/>
      <c r="AJZ184" s="200"/>
      <c r="AKA184" s="200"/>
      <c r="AKB184" s="200"/>
    </row>
    <row r="185" spans="1:964" s="155" customFormat="1" ht="13.5">
      <c r="A185" s="414" t="s">
        <v>52</v>
      </c>
      <c r="B185" s="67" t="s">
        <v>34</v>
      </c>
      <c r="C185" s="243">
        <v>2912331</v>
      </c>
      <c r="D185" s="320">
        <f t="shared" ref="D185:D195" si="64">C185/C173-1</f>
        <v>1.588925554105991E-2</v>
      </c>
      <c r="E185" s="142"/>
      <c r="F185" s="316"/>
      <c r="G185" s="320"/>
      <c r="H185" s="133">
        <v>23696</v>
      </c>
      <c r="I185" s="320">
        <f t="shared" si="46"/>
        <v>8.2009132420091335E-2</v>
      </c>
      <c r="J185" s="428">
        <v>42116</v>
      </c>
      <c r="K185" s="471">
        <f>(J185-J173)/J173</f>
        <v>-0.10831639566395664</v>
      </c>
      <c r="L185" s="133"/>
      <c r="M185" s="320"/>
      <c r="N185" s="133"/>
      <c r="O185" s="320"/>
      <c r="P185" s="133"/>
      <c r="Q185" s="320"/>
      <c r="R185" s="133"/>
      <c r="S185" s="320"/>
      <c r="T185" s="392">
        <v>2477</v>
      </c>
      <c r="U185" s="434">
        <f>T185/T173-1</f>
        <v>-0.18546530746464973</v>
      </c>
      <c r="V185" s="134">
        <v>102</v>
      </c>
      <c r="W185" s="320">
        <f t="shared" si="59"/>
        <v>-9.7087378640776656E-3</v>
      </c>
      <c r="X185" s="134">
        <v>405</v>
      </c>
      <c r="Y185" s="320">
        <f t="shared" si="59"/>
        <v>24.3125</v>
      </c>
      <c r="Z185" s="133"/>
      <c r="AA185" s="320"/>
      <c r="AB185" s="133"/>
      <c r="AC185" s="320"/>
      <c r="AD185" s="133"/>
      <c r="AE185" s="320"/>
      <c r="AF185" s="133"/>
      <c r="AG185" s="320"/>
      <c r="AH185" s="208"/>
      <c r="AI185" s="208"/>
      <c r="AJ185" s="208"/>
      <c r="AK185" s="208"/>
      <c r="AL185" s="208"/>
      <c r="AM185" s="203"/>
      <c r="AN185" s="204"/>
      <c r="AO185" s="203"/>
      <c r="AP185" s="200"/>
      <c r="AQ185" s="200"/>
      <c r="AR185" s="200"/>
      <c r="AS185" s="200"/>
      <c r="AT185" s="200"/>
      <c r="AU185" s="200"/>
      <c r="AV185" s="200"/>
      <c r="AW185" s="200"/>
      <c r="AX185" s="200"/>
      <c r="AY185" s="200"/>
      <c r="AZ185" s="200"/>
      <c r="BA185" s="200"/>
      <c r="BB185" s="200"/>
      <c r="BC185" s="200"/>
      <c r="BD185" s="200"/>
      <c r="BE185" s="200"/>
      <c r="BF185" s="200"/>
      <c r="BG185" s="200"/>
      <c r="BH185" s="200"/>
      <c r="BI185" s="200"/>
      <c r="BJ185" s="200"/>
      <c r="BK185" s="200"/>
      <c r="BL185" s="200"/>
      <c r="BM185" s="200"/>
      <c r="BN185" s="200"/>
      <c r="BO185" s="201"/>
      <c r="BP185" s="200"/>
      <c r="BQ185" s="200"/>
      <c r="BR185" s="200"/>
      <c r="BS185" s="200"/>
      <c r="BT185" s="200"/>
      <c r="BU185" s="200"/>
      <c r="BV185" s="200"/>
      <c r="BW185" s="200"/>
      <c r="BX185" s="200"/>
      <c r="BY185" s="200"/>
      <c r="BZ185" s="200"/>
      <c r="CA185" s="200"/>
      <c r="CB185" s="200"/>
      <c r="CC185" s="200"/>
      <c r="CD185" s="200"/>
      <c r="CE185" s="200"/>
      <c r="CF185" s="200"/>
      <c r="CG185" s="200"/>
      <c r="CH185" s="200"/>
      <c r="CI185" s="200"/>
      <c r="CJ185" s="200"/>
      <c r="CK185" s="200"/>
      <c r="CL185" s="200"/>
      <c r="CM185" s="200"/>
      <c r="CN185" s="200"/>
      <c r="CO185" s="200"/>
      <c r="CP185" s="200"/>
      <c r="CQ185" s="200"/>
      <c r="CR185" s="200"/>
      <c r="CS185" s="200"/>
      <c r="CT185" s="200"/>
      <c r="CU185" s="200"/>
      <c r="CV185" s="200"/>
      <c r="CW185" s="200"/>
      <c r="CX185" s="200"/>
      <c r="CY185" s="200"/>
      <c r="CZ185" s="200"/>
      <c r="DA185" s="200"/>
      <c r="DB185" s="200"/>
      <c r="DC185" s="200"/>
      <c r="DD185" s="200"/>
      <c r="DE185" s="200"/>
      <c r="DF185" s="200"/>
      <c r="DG185" s="200"/>
      <c r="DH185" s="200"/>
      <c r="DI185" s="200"/>
      <c r="DJ185" s="200"/>
      <c r="DK185" s="200"/>
      <c r="DL185" s="200"/>
      <c r="DM185" s="200"/>
      <c r="DN185" s="200"/>
      <c r="DO185" s="200"/>
      <c r="DP185" s="200"/>
      <c r="DQ185" s="200"/>
      <c r="DR185" s="200"/>
      <c r="DS185" s="200"/>
      <c r="DT185" s="200"/>
      <c r="DU185" s="200"/>
      <c r="DV185" s="200"/>
      <c r="DW185" s="200"/>
      <c r="DX185" s="200"/>
      <c r="DY185" s="200"/>
      <c r="DZ185" s="200"/>
      <c r="EA185" s="200"/>
      <c r="EB185" s="200"/>
      <c r="EC185" s="200"/>
      <c r="ED185" s="200"/>
      <c r="EE185" s="200"/>
      <c r="EF185" s="200"/>
      <c r="EG185" s="200"/>
      <c r="EH185" s="200"/>
      <c r="EI185" s="200"/>
      <c r="EJ185" s="200"/>
      <c r="EK185" s="200"/>
      <c r="EL185" s="200"/>
      <c r="EM185" s="200"/>
      <c r="EN185" s="200"/>
      <c r="EO185" s="200"/>
      <c r="EP185" s="200"/>
      <c r="EQ185" s="200"/>
      <c r="ER185" s="200"/>
      <c r="ES185" s="200"/>
      <c r="ET185" s="200"/>
      <c r="EU185" s="200"/>
      <c r="EV185" s="200"/>
      <c r="EW185" s="200"/>
      <c r="EX185" s="200"/>
      <c r="EY185" s="200"/>
      <c r="EZ185" s="200"/>
      <c r="FA185" s="200"/>
      <c r="FB185" s="200"/>
      <c r="FC185" s="200"/>
      <c r="FD185" s="200"/>
      <c r="FE185" s="200"/>
      <c r="FF185" s="200"/>
      <c r="FG185" s="200"/>
      <c r="FH185" s="200"/>
      <c r="FI185" s="200"/>
      <c r="FJ185" s="200"/>
      <c r="FK185" s="200"/>
      <c r="FL185" s="200"/>
      <c r="FM185" s="200"/>
      <c r="FN185" s="200"/>
      <c r="FO185" s="200"/>
      <c r="FP185" s="200"/>
      <c r="FQ185" s="200"/>
      <c r="FR185" s="200"/>
      <c r="FS185" s="200"/>
      <c r="FT185" s="200"/>
      <c r="FU185" s="200"/>
      <c r="FV185" s="200"/>
      <c r="FW185" s="200"/>
      <c r="FX185" s="200"/>
      <c r="FY185" s="200"/>
      <c r="FZ185" s="200"/>
      <c r="GA185" s="200"/>
      <c r="GB185" s="200"/>
      <c r="GC185" s="200"/>
      <c r="GD185" s="200"/>
      <c r="GE185" s="200"/>
      <c r="GF185" s="200"/>
      <c r="GG185" s="200"/>
      <c r="GH185" s="200"/>
      <c r="GI185" s="200"/>
      <c r="GJ185" s="200"/>
      <c r="GK185" s="200"/>
      <c r="GL185" s="200"/>
      <c r="GM185" s="200"/>
      <c r="GN185" s="200"/>
      <c r="GO185" s="200"/>
      <c r="GP185" s="200"/>
      <c r="GQ185" s="200"/>
      <c r="GR185" s="200"/>
      <c r="GS185" s="200"/>
      <c r="GT185" s="200"/>
      <c r="GU185" s="200"/>
      <c r="GV185" s="200"/>
      <c r="GW185" s="200"/>
      <c r="GX185" s="200"/>
      <c r="GY185" s="200"/>
      <c r="GZ185" s="200"/>
      <c r="HA185" s="200"/>
      <c r="HB185" s="200"/>
      <c r="HC185" s="200"/>
      <c r="HD185" s="200"/>
      <c r="HE185" s="200"/>
      <c r="HF185" s="200"/>
      <c r="HG185" s="200"/>
      <c r="HH185" s="200"/>
      <c r="HI185" s="200"/>
      <c r="HJ185" s="200"/>
      <c r="HK185" s="200"/>
      <c r="HL185" s="200"/>
      <c r="HM185" s="200"/>
      <c r="HN185" s="200"/>
      <c r="HO185" s="200"/>
      <c r="HP185" s="200"/>
      <c r="HQ185" s="200"/>
      <c r="HR185" s="200"/>
      <c r="HS185" s="200"/>
      <c r="HT185" s="200"/>
      <c r="HU185" s="200"/>
      <c r="HV185" s="200"/>
      <c r="HW185" s="200"/>
      <c r="HX185" s="200"/>
      <c r="HY185" s="200"/>
      <c r="HZ185" s="200"/>
      <c r="IA185" s="200"/>
      <c r="IB185" s="200"/>
      <c r="IC185" s="200"/>
      <c r="ID185" s="200"/>
      <c r="IE185" s="200"/>
      <c r="IF185" s="200"/>
      <c r="IG185" s="200"/>
      <c r="IH185" s="200"/>
      <c r="II185" s="200"/>
      <c r="IJ185" s="200"/>
      <c r="IK185" s="200"/>
      <c r="IL185" s="200"/>
      <c r="IM185" s="200"/>
      <c r="IN185" s="200"/>
      <c r="IO185" s="200"/>
      <c r="IP185" s="200"/>
      <c r="IQ185" s="200"/>
      <c r="IR185" s="200"/>
      <c r="IS185" s="200"/>
      <c r="IT185" s="200"/>
      <c r="IU185" s="200"/>
      <c r="IV185" s="200"/>
      <c r="IW185" s="200"/>
      <c r="IX185" s="200"/>
      <c r="IY185" s="200"/>
      <c r="IZ185" s="200"/>
      <c r="JA185" s="200"/>
      <c r="JB185" s="200"/>
      <c r="JC185" s="200"/>
      <c r="JD185" s="200"/>
      <c r="JE185" s="200"/>
      <c r="JF185" s="200"/>
      <c r="JG185" s="200"/>
      <c r="JH185" s="200"/>
      <c r="JI185" s="200"/>
      <c r="JJ185" s="200"/>
      <c r="JK185" s="200"/>
      <c r="JL185" s="200"/>
      <c r="JM185" s="200"/>
      <c r="JN185" s="200"/>
      <c r="JO185" s="200"/>
      <c r="JP185" s="200"/>
      <c r="JQ185" s="200"/>
      <c r="JR185" s="200"/>
      <c r="JS185" s="200"/>
      <c r="JT185" s="200"/>
      <c r="JU185" s="200"/>
      <c r="JV185" s="200"/>
      <c r="JW185" s="200"/>
      <c r="JX185" s="200"/>
      <c r="JY185" s="200"/>
      <c r="JZ185" s="200"/>
      <c r="KA185" s="200"/>
      <c r="KB185" s="200"/>
      <c r="KC185" s="200"/>
      <c r="KD185" s="200"/>
      <c r="KE185" s="200"/>
      <c r="KF185" s="200"/>
      <c r="KG185" s="200"/>
      <c r="KH185" s="200"/>
      <c r="KI185" s="200"/>
      <c r="KJ185" s="200"/>
      <c r="KK185" s="200"/>
      <c r="KL185" s="200"/>
      <c r="KM185" s="200"/>
      <c r="KN185" s="200"/>
      <c r="KO185" s="200"/>
      <c r="KP185" s="200"/>
      <c r="KQ185" s="200"/>
      <c r="KR185" s="200"/>
      <c r="KS185" s="200"/>
      <c r="KT185" s="200"/>
      <c r="KU185" s="200"/>
      <c r="KV185" s="200"/>
      <c r="KW185" s="200"/>
      <c r="KX185" s="200"/>
      <c r="KY185" s="200"/>
      <c r="KZ185" s="200"/>
      <c r="LA185" s="200"/>
      <c r="LB185" s="200"/>
      <c r="LC185" s="200"/>
      <c r="LD185" s="200"/>
      <c r="LE185" s="200"/>
      <c r="LF185" s="200"/>
      <c r="LG185" s="200"/>
      <c r="LH185" s="200"/>
      <c r="LI185" s="200"/>
      <c r="LJ185" s="200"/>
      <c r="LK185" s="200"/>
      <c r="LL185" s="200"/>
      <c r="LM185" s="200"/>
      <c r="LN185" s="200"/>
      <c r="LO185" s="200"/>
      <c r="LP185" s="200"/>
      <c r="LQ185" s="200"/>
      <c r="LR185" s="200"/>
      <c r="LS185" s="200"/>
      <c r="LT185" s="200"/>
      <c r="LU185" s="200"/>
      <c r="LV185" s="200"/>
      <c r="LW185" s="200"/>
      <c r="LX185" s="200"/>
      <c r="LY185" s="200"/>
      <c r="LZ185" s="200"/>
      <c r="MA185" s="200"/>
      <c r="MB185" s="200"/>
      <c r="MC185" s="200"/>
      <c r="MD185" s="200"/>
      <c r="ME185" s="200"/>
      <c r="MF185" s="200"/>
      <c r="MG185" s="200"/>
      <c r="MH185" s="200"/>
      <c r="MI185" s="200"/>
      <c r="MJ185" s="200"/>
      <c r="MK185" s="200"/>
      <c r="ML185" s="200"/>
      <c r="MM185" s="200"/>
      <c r="MN185" s="200"/>
      <c r="MO185" s="200"/>
      <c r="MP185" s="200"/>
      <c r="MQ185" s="200"/>
      <c r="MR185" s="200"/>
      <c r="MS185" s="200"/>
      <c r="MT185" s="200"/>
      <c r="MU185" s="200"/>
      <c r="MV185" s="200"/>
      <c r="MW185" s="200"/>
      <c r="MX185" s="200"/>
      <c r="MY185" s="200"/>
      <c r="MZ185" s="200"/>
      <c r="NA185" s="200"/>
      <c r="NB185" s="200"/>
      <c r="NC185" s="200"/>
      <c r="ND185" s="200"/>
      <c r="NE185" s="200"/>
      <c r="NF185" s="200"/>
      <c r="NG185" s="200"/>
      <c r="NH185" s="200"/>
      <c r="NI185" s="200"/>
      <c r="NJ185" s="200"/>
      <c r="NK185" s="200"/>
      <c r="NL185" s="200"/>
      <c r="NM185" s="200"/>
      <c r="NN185" s="200"/>
      <c r="NO185" s="200"/>
      <c r="NP185" s="200"/>
      <c r="NQ185" s="200"/>
      <c r="NR185" s="200"/>
      <c r="NS185" s="200"/>
      <c r="NT185" s="200"/>
      <c r="NU185" s="200"/>
      <c r="NV185" s="200"/>
      <c r="NW185" s="200"/>
      <c r="NX185" s="200"/>
      <c r="NY185" s="200"/>
      <c r="NZ185" s="200"/>
      <c r="OA185" s="200"/>
      <c r="OB185" s="200"/>
      <c r="OC185" s="200"/>
      <c r="OD185" s="200"/>
      <c r="OE185" s="200"/>
      <c r="OF185" s="200"/>
      <c r="OG185" s="200"/>
      <c r="OH185" s="200"/>
      <c r="OI185" s="200"/>
      <c r="OJ185" s="200"/>
      <c r="OK185" s="200"/>
      <c r="OL185" s="200"/>
      <c r="OM185" s="200"/>
      <c r="ON185" s="200"/>
      <c r="OO185" s="200"/>
      <c r="OP185" s="200"/>
      <c r="OQ185" s="200"/>
      <c r="OR185" s="200"/>
      <c r="OS185" s="200"/>
      <c r="OT185" s="200"/>
      <c r="OU185" s="200"/>
      <c r="OV185" s="200"/>
      <c r="OW185" s="200"/>
      <c r="OX185" s="200"/>
      <c r="OY185" s="200"/>
      <c r="OZ185" s="200"/>
      <c r="PA185" s="200"/>
      <c r="PB185" s="200"/>
      <c r="PC185" s="200"/>
      <c r="PD185" s="200"/>
      <c r="PE185" s="200"/>
      <c r="PF185" s="200"/>
      <c r="PG185" s="200"/>
      <c r="PH185" s="200"/>
      <c r="PI185" s="200"/>
      <c r="PJ185" s="200"/>
      <c r="PK185" s="200"/>
      <c r="PL185" s="200"/>
      <c r="PM185" s="200"/>
      <c r="PN185" s="200"/>
      <c r="PO185" s="200"/>
      <c r="PP185" s="200"/>
      <c r="PQ185" s="200"/>
      <c r="PR185" s="200"/>
      <c r="PS185" s="200"/>
      <c r="PT185" s="200"/>
      <c r="PU185" s="200"/>
      <c r="PV185" s="200"/>
      <c r="PW185" s="200"/>
      <c r="PX185" s="200"/>
      <c r="PY185" s="200"/>
      <c r="PZ185" s="200"/>
      <c r="QA185" s="200"/>
      <c r="QB185" s="200"/>
      <c r="QC185" s="200"/>
      <c r="QD185" s="200"/>
      <c r="QE185" s="200"/>
      <c r="QF185" s="200"/>
      <c r="QG185" s="200"/>
      <c r="QH185" s="200"/>
      <c r="QI185" s="200"/>
      <c r="QJ185" s="200"/>
      <c r="QK185" s="200"/>
      <c r="QL185" s="200"/>
      <c r="QM185" s="200"/>
      <c r="QN185" s="200"/>
      <c r="QO185" s="200"/>
      <c r="QP185" s="200"/>
      <c r="QQ185" s="200"/>
      <c r="QR185" s="200"/>
      <c r="QS185" s="200"/>
      <c r="QT185" s="200"/>
      <c r="QU185" s="200"/>
      <c r="QV185" s="200"/>
      <c r="QW185" s="200"/>
      <c r="QX185" s="200"/>
      <c r="QY185" s="200"/>
      <c r="QZ185" s="200"/>
      <c r="RA185" s="200"/>
      <c r="RB185" s="200"/>
      <c r="RC185" s="200"/>
      <c r="RD185" s="200"/>
      <c r="RE185" s="200"/>
      <c r="RF185" s="200"/>
      <c r="RG185" s="200"/>
      <c r="RH185" s="200"/>
      <c r="RI185" s="200"/>
      <c r="RJ185" s="200"/>
      <c r="RK185" s="200"/>
      <c r="RL185" s="200"/>
      <c r="RM185" s="200"/>
      <c r="RN185" s="200"/>
      <c r="RO185" s="200"/>
      <c r="RP185" s="200"/>
      <c r="RQ185" s="200"/>
      <c r="RR185" s="200"/>
      <c r="RS185" s="200"/>
      <c r="RT185" s="200"/>
      <c r="RU185" s="200"/>
      <c r="RV185" s="200"/>
      <c r="RW185" s="200"/>
      <c r="RX185" s="200"/>
      <c r="RY185" s="200"/>
      <c r="RZ185" s="200"/>
      <c r="SA185" s="200"/>
      <c r="SB185" s="200"/>
      <c r="SC185" s="200"/>
      <c r="SD185" s="200"/>
      <c r="SE185" s="200"/>
      <c r="SF185" s="200"/>
      <c r="SG185" s="200"/>
      <c r="SH185" s="200"/>
      <c r="SI185" s="200"/>
      <c r="SJ185" s="200"/>
      <c r="SK185" s="200"/>
      <c r="SL185" s="200"/>
      <c r="SM185" s="200"/>
      <c r="SN185" s="200"/>
      <c r="SO185" s="200"/>
      <c r="SP185" s="200"/>
      <c r="SQ185" s="200"/>
      <c r="SR185" s="200"/>
      <c r="SS185" s="200"/>
      <c r="ST185" s="200"/>
      <c r="SU185" s="200"/>
      <c r="SV185" s="200"/>
      <c r="SW185" s="200"/>
      <c r="SX185" s="200"/>
      <c r="SY185" s="200"/>
      <c r="SZ185" s="200"/>
      <c r="TA185" s="200"/>
      <c r="TB185" s="200"/>
      <c r="TC185" s="200"/>
      <c r="TD185" s="200"/>
      <c r="TE185" s="200"/>
      <c r="TF185" s="200"/>
      <c r="TG185" s="200"/>
      <c r="TH185" s="200"/>
      <c r="TI185" s="200"/>
      <c r="TJ185" s="200"/>
      <c r="TK185" s="200"/>
      <c r="TL185" s="200"/>
      <c r="TM185" s="200"/>
      <c r="TN185" s="200"/>
      <c r="TO185" s="200"/>
      <c r="TP185" s="200"/>
      <c r="TQ185" s="200"/>
      <c r="TR185" s="200"/>
      <c r="TS185" s="200"/>
      <c r="TT185" s="200"/>
      <c r="TU185" s="200"/>
      <c r="TV185" s="200"/>
      <c r="TW185" s="200"/>
      <c r="TX185" s="200"/>
      <c r="TY185" s="200"/>
      <c r="TZ185" s="200"/>
      <c r="UA185" s="200"/>
      <c r="UB185" s="200"/>
      <c r="UC185" s="200"/>
      <c r="UD185" s="200"/>
      <c r="UE185" s="200"/>
      <c r="UF185" s="200"/>
      <c r="UG185" s="200"/>
      <c r="UH185" s="200"/>
      <c r="UI185" s="200"/>
      <c r="UJ185" s="200"/>
      <c r="UK185" s="200"/>
      <c r="UL185" s="200"/>
      <c r="UM185" s="200"/>
      <c r="UN185" s="200"/>
      <c r="UO185" s="200"/>
      <c r="UP185" s="200"/>
      <c r="UQ185" s="200"/>
      <c r="UR185" s="200"/>
      <c r="US185" s="200"/>
      <c r="UT185" s="200"/>
      <c r="UU185" s="200"/>
      <c r="UV185" s="200"/>
      <c r="UW185" s="200"/>
      <c r="UX185" s="200"/>
      <c r="UY185" s="200"/>
      <c r="UZ185" s="200"/>
      <c r="VA185" s="200"/>
      <c r="VB185" s="200"/>
      <c r="VC185" s="200"/>
      <c r="VD185" s="200"/>
      <c r="VE185" s="200"/>
      <c r="VF185" s="200"/>
      <c r="VG185" s="200"/>
      <c r="VH185" s="200"/>
      <c r="VI185" s="200"/>
      <c r="VJ185" s="200"/>
      <c r="VK185" s="200"/>
      <c r="VL185" s="200"/>
      <c r="VM185" s="200"/>
      <c r="VN185" s="200"/>
      <c r="VO185" s="200"/>
      <c r="VP185" s="200"/>
      <c r="VQ185" s="200"/>
      <c r="VR185" s="200"/>
      <c r="VS185" s="200"/>
      <c r="VT185" s="200"/>
      <c r="VU185" s="200"/>
      <c r="VV185" s="200"/>
      <c r="VW185" s="200"/>
      <c r="VX185" s="200"/>
      <c r="VY185" s="200"/>
      <c r="VZ185" s="200"/>
      <c r="WA185" s="200"/>
      <c r="WB185" s="200"/>
      <c r="WC185" s="200"/>
      <c r="WD185" s="200"/>
      <c r="WE185" s="200"/>
      <c r="WF185" s="200"/>
      <c r="WG185" s="200"/>
      <c r="WH185" s="200"/>
      <c r="WI185" s="200"/>
      <c r="WJ185" s="200"/>
      <c r="WK185" s="200"/>
      <c r="WL185" s="200"/>
      <c r="WM185" s="200"/>
      <c r="WN185" s="200"/>
      <c r="WO185" s="200"/>
      <c r="WP185" s="200"/>
      <c r="WQ185" s="200"/>
      <c r="WR185" s="200"/>
      <c r="WS185" s="200"/>
      <c r="WT185" s="200"/>
      <c r="WU185" s="200"/>
      <c r="WV185" s="200"/>
      <c r="WW185" s="200"/>
      <c r="WX185" s="200"/>
      <c r="WY185" s="200"/>
      <c r="WZ185" s="200"/>
      <c r="XA185" s="200"/>
      <c r="XB185" s="200"/>
      <c r="XC185" s="200"/>
      <c r="XD185" s="200"/>
      <c r="XE185" s="200"/>
      <c r="XF185" s="200"/>
      <c r="XG185" s="200"/>
      <c r="XH185" s="200"/>
      <c r="XI185" s="200"/>
      <c r="XJ185" s="200"/>
      <c r="XK185" s="200"/>
      <c r="XL185" s="200"/>
      <c r="XM185" s="200"/>
      <c r="XN185" s="200"/>
      <c r="XO185" s="200"/>
      <c r="XP185" s="200"/>
      <c r="XQ185" s="200"/>
      <c r="XR185" s="200"/>
      <c r="XS185" s="200"/>
      <c r="XT185" s="200"/>
      <c r="XU185" s="200"/>
      <c r="XV185" s="200"/>
      <c r="XW185" s="200"/>
      <c r="XX185" s="200"/>
      <c r="XY185" s="200"/>
      <c r="XZ185" s="200"/>
      <c r="YA185" s="200"/>
      <c r="YB185" s="200"/>
      <c r="YC185" s="200"/>
      <c r="YD185" s="200"/>
      <c r="YE185" s="200"/>
      <c r="YF185" s="200"/>
      <c r="YG185" s="200"/>
      <c r="YH185" s="200"/>
      <c r="YI185" s="200"/>
      <c r="YJ185" s="200"/>
      <c r="YK185" s="200"/>
      <c r="YL185" s="200"/>
      <c r="YM185" s="200"/>
      <c r="YN185" s="200"/>
      <c r="YO185" s="200"/>
      <c r="YP185" s="200"/>
      <c r="YQ185" s="200"/>
      <c r="YR185" s="200"/>
      <c r="YS185" s="200"/>
      <c r="YT185" s="200"/>
      <c r="YU185" s="200"/>
      <c r="YV185" s="200"/>
      <c r="YW185" s="200"/>
      <c r="YX185" s="200"/>
      <c r="YY185" s="200"/>
      <c r="YZ185" s="200"/>
      <c r="ZA185" s="200"/>
      <c r="ZB185" s="200"/>
      <c r="ZC185" s="200"/>
      <c r="ZD185" s="200"/>
      <c r="ZE185" s="200"/>
      <c r="ZF185" s="200"/>
      <c r="ZG185" s="200"/>
      <c r="ZH185" s="200"/>
      <c r="ZI185" s="200"/>
      <c r="ZJ185" s="200"/>
      <c r="ZK185" s="200"/>
      <c r="ZL185" s="200"/>
      <c r="ZM185" s="200"/>
      <c r="ZN185" s="200"/>
      <c r="ZO185" s="200"/>
      <c r="ZP185" s="200"/>
      <c r="ZQ185" s="200"/>
      <c r="ZR185" s="200"/>
      <c r="ZS185" s="200"/>
      <c r="ZT185" s="200"/>
      <c r="ZU185" s="200"/>
      <c r="ZV185" s="200"/>
      <c r="ZW185" s="200"/>
      <c r="ZX185" s="200"/>
      <c r="ZY185" s="200"/>
      <c r="ZZ185" s="200"/>
      <c r="AAA185" s="200"/>
      <c r="AAB185" s="200"/>
      <c r="AAC185" s="200"/>
      <c r="AAD185" s="200"/>
      <c r="AAE185" s="200"/>
      <c r="AAF185" s="200"/>
      <c r="AAG185" s="200"/>
      <c r="AAH185" s="200"/>
      <c r="AAI185" s="200"/>
      <c r="AAJ185" s="200"/>
      <c r="AAK185" s="200"/>
      <c r="AAL185" s="200"/>
      <c r="AAM185" s="200"/>
      <c r="AAN185" s="200"/>
      <c r="AAO185" s="200"/>
      <c r="AAP185" s="200"/>
      <c r="AAQ185" s="200"/>
      <c r="AAR185" s="200"/>
      <c r="AAS185" s="200"/>
      <c r="AAT185" s="200"/>
      <c r="AAU185" s="200"/>
      <c r="AAV185" s="200"/>
      <c r="AAW185" s="200"/>
      <c r="AAX185" s="200"/>
      <c r="AAY185" s="200"/>
      <c r="AAZ185" s="200"/>
      <c r="ABA185" s="200"/>
      <c r="ABB185" s="200"/>
      <c r="ABC185" s="200"/>
      <c r="ABD185" s="200"/>
      <c r="ABE185" s="200"/>
      <c r="ABF185" s="200"/>
      <c r="ABG185" s="200"/>
      <c r="ABH185" s="200"/>
      <c r="ABI185" s="200"/>
      <c r="ABJ185" s="200"/>
      <c r="ABK185" s="200"/>
      <c r="ABL185" s="200"/>
      <c r="ABM185" s="200"/>
      <c r="ABN185" s="200"/>
      <c r="ABO185" s="200"/>
      <c r="ABP185" s="200"/>
      <c r="ABQ185" s="200"/>
      <c r="ABR185" s="200"/>
      <c r="ABS185" s="200"/>
      <c r="ABT185" s="200"/>
      <c r="ABU185" s="200"/>
      <c r="ABV185" s="200"/>
      <c r="ABW185" s="200"/>
      <c r="ABX185" s="200"/>
      <c r="ABY185" s="200"/>
      <c r="ABZ185" s="200"/>
      <c r="ACA185" s="200"/>
      <c r="ACB185" s="200"/>
      <c r="ACC185" s="200"/>
      <c r="ACD185" s="200"/>
      <c r="ACE185" s="200"/>
      <c r="ACF185" s="200"/>
      <c r="ACG185" s="200"/>
      <c r="ACH185" s="200"/>
      <c r="ACI185" s="200"/>
      <c r="ACJ185" s="200"/>
      <c r="ACK185" s="200"/>
      <c r="ACL185" s="200"/>
      <c r="ACM185" s="200"/>
      <c r="ACN185" s="200"/>
      <c r="ACO185" s="200"/>
      <c r="ACP185" s="200"/>
      <c r="ACQ185" s="200"/>
      <c r="ACR185" s="200"/>
      <c r="ACS185" s="200"/>
      <c r="ACT185" s="200"/>
      <c r="ACU185" s="200"/>
      <c r="ACV185" s="200"/>
      <c r="ACW185" s="200"/>
      <c r="ACX185" s="200"/>
      <c r="ACY185" s="200"/>
      <c r="ACZ185" s="200"/>
      <c r="ADA185" s="200"/>
      <c r="ADB185" s="200"/>
      <c r="ADC185" s="200"/>
      <c r="ADD185" s="200"/>
      <c r="ADE185" s="200"/>
      <c r="ADF185" s="200"/>
      <c r="ADG185" s="200"/>
      <c r="ADH185" s="200"/>
      <c r="ADI185" s="200"/>
      <c r="ADJ185" s="200"/>
      <c r="ADK185" s="200"/>
      <c r="ADL185" s="200"/>
      <c r="ADM185" s="200"/>
      <c r="ADN185" s="200"/>
      <c r="ADO185" s="200"/>
      <c r="ADP185" s="200"/>
      <c r="ADQ185" s="200"/>
      <c r="ADR185" s="200"/>
      <c r="ADS185" s="200"/>
      <c r="ADT185" s="200"/>
      <c r="ADU185" s="200"/>
      <c r="ADV185" s="200"/>
      <c r="ADW185" s="200"/>
      <c r="ADX185" s="200"/>
      <c r="ADY185" s="200"/>
      <c r="ADZ185" s="200"/>
      <c r="AEA185" s="200"/>
      <c r="AEB185" s="200"/>
      <c r="AEC185" s="200"/>
      <c r="AED185" s="200"/>
      <c r="AEE185" s="200"/>
      <c r="AEF185" s="200"/>
      <c r="AEG185" s="200"/>
      <c r="AEH185" s="200"/>
      <c r="AEI185" s="200"/>
      <c r="AEJ185" s="200"/>
      <c r="AEK185" s="200"/>
      <c r="AEL185" s="200"/>
      <c r="AEM185" s="200"/>
      <c r="AEN185" s="200"/>
      <c r="AEO185" s="200"/>
      <c r="AEP185" s="200"/>
      <c r="AEQ185" s="200"/>
      <c r="AER185" s="200"/>
      <c r="AES185" s="200"/>
      <c r="AET185" s="200"/>
      <c r="AEU185" s="200"/>
      <c r="AEV185" s="200"/>
      <c r="AEW185" s="200"/>
      <c r="AEX185" s="200"/>
      <c r="AEY185" s="200"/>
      <c r="AEZ185" s="200"/>
      <c r="AFA185" s="200"/>
      <c r="AFB185" s="200"/>
      <c r="AFC185" s="200"/>
      <c r="AFD185" s="200"/>
      <c r="AFE185" s="200"/>
      <c r="AFF185" s="200"/>
      <c r="AFG185" s="200"/>
      <c r="AFH185" s="200"/>
      <c r="AFI185" s="200"/>
      <c r="AFJ185" s="200"/>
      <c r="AFK185" s="200"/>
      <c r="AFL185" s="200"/>
      <c r="AFM185" s="200"/>
      <c r="AFN185" s="200"/>
      <c r="AFO185" s="200"/>
      <c r="AFP185" s="200"/>
      <c r="AFQ185" s="200"/>
      <c r="AFR185" s="200"/>
      <c r="AFS185" s="200"/>
      <c r="AFT185" s="200"/>
      <c r="AFU185" s="200"/>
      <c r="AFV185" s="200"/>
      <c r="AFW185" s="200"/>
      <c r="AFX185" s="200"/>
      <c r="AFY185" s="200"/>
      <c r="AFZ185" s="200"/>
      <c r="AGA185" s="200"/>
      <c r="AGB185" s="200"/>
      <c r="AGC185" s="200"/>
      <c r="AGD185" s="200"/>
      <c r="AGE185" s="200"/>
      <c r="AGF185" s="200"/>
      <c r="AGG185" s="200"/>
      <c r="AGH185" s="200"/>
      <c r="AGI185" s="200"/>
      <c r="AGJ185" s="200"/>
      <c r="AGK185" s="200"/>
      <c r="AGL185" s="200"/>
      <c r="AGM185" s="200"/>
      <c r="AGN185" s="200"/>
      <c r="AGO185" s="200"/>
      <c r="AGP185" s="200"/>
      <c r="AGQ185" s="200"/>
      <c r="AGR185" s="200"/>
      <c r="AGS185" s="200"/>
      <c r="AGT185" s="200"/>
      <c r="AGU185" s="200"/>
      <c r="AGV185" s="200"/>
      <c r="AGW185" s="200"/>
      <c r="AGX185" s="200"/>
      <c r="AGY185" s="200"/>
      <c r="AGZ185" s="200"/>
      <c r="AHA185" s="200"/>
      <c r="AHB185" s="200"/>
      <c r="AHC185" s="200"/>
      <c r="AHD185" s="200"/>
      <c r="AHE185" s="200"/>
      <c r="AHF185" s="200"/>
      <c r="AHG185" s="200"/>
      <c r="AHH185" s="200"/>
      <c r="AHI185" s="200"/>
      <c r="AHJ185" s="200"/>
      <c r="AHK185" s="200"/>
      <c r="AHL185" s="200"/>
      <c r="AHM185" s="200"/>
      <c r="AHN185" s="200"/>
      <c r="AHO185" s="200"/>
      <c r="AHP185" s="200"/>
      <c r="AHQ185" s="200"/>
      <c r="AHR185" s="200"/>
      <c r="AHS185" s="200"/>
      <c r="AHT185" s="200"/>
      <c r="AHU185" s="200"/>
      <c r="AHV185" s="200"/>
      <c r="AHW185" s="200"/>
      <c r="AHX185" s="200"/>
      <c r="AHY185" s="200"/>
      <c r="AHZ185" s="200"/>
      <c r="AIA185" s="200"/>
      <c r="AIB185" s="200"/>
      <c r="AIC185" s="200"/>
      <c r="AID185" s="200"/>
      <c r="AIE185" s="200"/>
      <c r="AIF185" s="200"/>
      <c r="AIG185" s="200"/>
      <c r="AIH185" s="200"/>
      <c r="AII185" s="200"/>
      <c r="AIJ185" s="200"/>
      <c r="AIK185" s="200"/>
      <c r="AIL185" s="200"/>
      <c r="AIM185" s="200"/>
      <c r="AIN185" s="200"/>
      <c r="AIO185" s="200"/>
      <c r="AIP185" s="200"/>
      <c r="AIQ185" s="200"/>
      <c r="AIR185" s="200"/>
      <c r="AIS185" s="200"/>
      <c r="AIT185" s="200"/>
      <c r="AIU185" s="200"/>
      <c r="AIV185" s="200"/>
      <c r="AIW185" s="200"/>
      <c r="AIX185" s="200"/>
      <c r="AIY185" s="200"/>
      <c r="AIZ185" s="200"/>
      <c r="AJA185" s="200"/>
      <c r="AJB185" s="200"/>
      <c r="AJC185" s="200"/>
      <c r="AJD185" s="200"/>
      <c r="AJE185" s="200"/>
      <c r="AJF185" s="200"/>
      <c r="AJG185" s="200"/>
      <c r="AJH185" s="200"/>
      <c r="AJI185" s="200"/>
      <c r="AJJ185" s="200"/>
      <c r="AJK185" s="200"/>
      <c r="AJL185" s="200"/>
      <c r="AJM185" s="200"/>
      <c r="AJN185" s="200"/>
      <c r="AJO185" s="200"/>
      <c r="AJP185" s="200"/>
      <c r="AJQ185" s="200"/>
      <c r="AJR185" s="200"/>
      <c r="AJS185" s="200"/>
      <c r="AJT185" s="200"/>
      <c r="AJU185" s="200"/>
      <c r="AJV185" s="200"/>
      <c r="AJW185" s="200"/>
      <c r="AJX185" s="200"/>
      <c r="AJY185" s="200"/>
      <c r="AJZ185" s="200"/>
      <c r="AKA185" s="200"/>
      <c r="AKB185" s="200"/>
    </row>
    <row r="186" spans="1:964" s="155" customFormat="1" ht="13.5">
      <c r="A186" s="414"/>
      <c r="B186" s="67" t="s">
        <v>35</v>
      </c>
      <c r="C186" s="243">
        <v>2617946</v>
      </c>
      <c r="D186" s="320">
        <f t="shared" si="64"/>
        <v>0.13281514697692653</v>
      </c>
      <c r="E186" s="142"/>
      <c r="F186" s="316"/>
      <c r="G186" s="320"/>
      <c r="H186" s="133">
        <v>20481</v>
      </c>
      <c r="I186" s="320">
        <f t="shared" si="46"/>
        <v>0.32425966636492953</v>
      </c>
      <c r="J186" s="423"/>
      <c r="K186" s="395"/>
      <c r="L186" s="133"/>
      <c r="M186" s="320"/>
      <c r="N186" s="133"/>
      <c r="O186" s="320"/>
      <c r="P186" s="133"/>
      <c r="Q186" s="320"/>
      <c r="R186" s="133"/>
      <c r="S186" s="320"/>
      <c r="T186" s="392"/>
      <c r="U186" s="434"/>
      <c r="V186" s="134">
        <v>20</v>
      </c>
      <c r="W186" s="320">
        <f t="shared" si="59"/>
        <v>-0.88235294117647056</v>
      </c>
      <c r="X186" s="134">
        <v>200</v>
      </c>
      <c r="Y186" s="320">
        <f t="shared" si="59"/>
        <v>99</v>
      </c>
      <c r="Z186" s="133"/>
      <c r="AA186" s="320"/>
      <c r="AB186" s="133"/>
      <c r="AC186" s="320"/>
      <c r="AD186" s="133"/>
      <c r="AE186" s="320"/>
      <c r="AF186" s="133"/>
      <c r="AG186" s="320"/>
      <c r="AH186" s="208"/>
      <c r="AI186" s="208"/>
      <c r="AJ186" s="208"/>
      <c r="AK186" s="208"/>
      <c r="AL186" s="208"/>
      <c r="AM186" s="203"/>
      <c r="AN186" s="204"/>
      <c r="AO186" s="203"/>
      <c r="AP186" s="200"/>
      <c r="AQ186" s="200"/>
      <c r="AR186" s="200"/>
      <c r="AS186" s="200"/>
      <c r="AT186" s="200"/>
      <c r="AU186" s="200"/>
      <c r="AV186" s="200"/>
      <c r="AW186" s="200"/>
      <c r="AX186" s="200"/>
      <c r="AY186" s="200"/>
      <c r="AZ186" s="200"/>
      <c r="BA186" s="200"/>
      <c r="BB186" s="200"/>
      <c r="BC186" s="200"/>
      <c r="BD186" s="200"/>
      <c r="BE186" s="200"/>
      <c r="BF186" s="200"/>
      <c r="BG186" s="200"/>
      <c r="BH186" s="200"/>
      <c r="BI186" s="200"/>
      <c r="BJ186" s="200"/>
      <c r="BK186" s="200"/>
      <c r="BL186" s="200"/>
      <c r="BM186" s="200"/>
      <c r="BN186" s="200"/>
      <c r="BO186" s="201"/>
      <c r="BP186" s="200"/>
      <c r="BQ186" s="200"/>
      <c r="BR186" s="200"/>
      <c r="BS186" s="200"/>
      <c r="BT186" s="200"/>
      <c r="BU186" s="200"/>
      <c r="BV186" s="200"/>
      <c r="BW186" s="200"/>
      <c r="BX186" s="200"/>
      <c r="BY186" s="200"/>
      <c r="BZ186" s="200"/>
      <c r="CA186" s="200"/>
      <c r="CB186" s="200"/>
      <c r="CC186" s="200"/>
      <c r="CD186" s="200"/>
      <c r="CE186" s="200"/>
      <c r="CF186" s="200"/>
      <c r="CG186" s="200"/>
      <c r="CH186" s="200"/>
      <c r="CI186" s="200"/>
      <c r="CJ186" s="200"/>
      <c r="CK186" s="200"/>
      <c r="CL186" s="200"/>
      <c r="CM186" s="200"/>
      <c r="CN186" s="200"/>
      <c r="CO186" s="200"/>
      <c r="CP186" s="200"/>
      <c r="CQ186" s="200"/>
      <c r="CR186" s="200"/>
      <c r="CS186" s="200"/>
      <c r="CT186" s="200"/>
      <c r="CU186" s="200"/>
      <c r="CV186" s="200"/>
      <c r="CW186" s="200"/>
      <c r="CX186" s="200"/>
      <c r="CY186" s="200"/>
      <c r="CZ186" s="200"/>
      <c r="DA186" s="200"/>
      <c r="DB186" s="200"/>
      <c r="DC186" s="200"/>
      <c r="DD186" s="200"/>
      <c r="DE186" s="200"/>
      <c r="DF186" s="200"/>
      <c r="DG186" s="200"/>
      <c r="DH186" s="200"/>
      <c r="DI186" s="200"/>
      <c r="DJ186" s="200"/>
      <c r="DK186" s="200"/>
      <c r="DL186" s="200"/>
      <c r="DM186" s="200"/>
      <c r="DN186" s="200"/>
      <c r="DO186" s="200"/>
      <c r="DP186" s="200"/>
      <c r="DQ186" s="200"/>
      <c r="DR186" s="200"/>
      <c r="DS186" s="200"/>
      <c r="DT186" s="200"/>
      <c r="DU186" s="200"/>
      <c r="DV186" s="200"/>
      <c r="DW186" s="200"/>
      <c r="DX186" s="200"/>
      <c r="DY186" s="200"/>
      <c r="DZ186" s="200"/>
      <c r="EA186" s="200"/>
      <c r="EB186" s="200"/>
      <c r="EC186" s="200"/>
      <c r="ED186" s="200"/>
      <c r="EE186" s="200"/>
      <c r="EF186" s="200"/>
      <c r="EG186" s="200"/>
      <c r="EH186" s="200"/>
      <c r="EI186" s="200"/>
      <c r="EJ186" s="200"/>
      <c r="EK186" s="200"/>
      <c r="EL186" s="200"/>
      <c r="EM186" s="200"/>
      <c r="EN186" s="200"/>
      <c r="EO186" s="200"/>
      <c r="EP186" s="200"/>
      <c r="EQ186" s="200"/>
      <c r="ER186" s="200"/>
      <c r="ES186" s="200"/>
      <c r="ET186" s="200"/>
      <c r="EU186" s="200"/>
      <c r="EV186" s="200"/>
      <c r="EW186" s="200"/>
      <c r="EX186" s="200"/>
      <c r="EY186" s="200"/>
      <c r="EZ186" s="200"/>
      <c r="FA186" s="200"/>
      <c r="FB186" s="200"/>
      <c r="FC186" s="200"/>
      <c r="FD186" s="200"/>
      <c r="FE186" s="200"/>
      <c r="FF186" s="200"/>
      <c r="FG186" s="200"/>
      <c r="FH186" s="200"/>
      <c r="FI186" s="200"/>
      <c r="FJ186" s="200"/>
      <c r="FK186" s="200"/>
      <c r="FL186" s="200"/>
      <c r="FM186" s="200"/>
      <c r="FN186" s="200"/>
      <c r="FO186" s="200"/>
      <c r="FP186" s="200"/>
      <c r="FQ186" s="200"/>
      <c r="FR186" s="200"/>
      <c r="FS186" s="200"/>
      <c r="FT186" s="200"/>
      <c r="FU186" s="200"/>
      <c r="FV186" s="200"/>
      <c r="FW186" s="200"/>
      <c r="FX186" s="200"/>
      <c r="FY186" s="200"/>
      <c r="FZ186" s="200"/>
      <c r="GA186" s="200"/>
      <c r="GB186" s="200"/>
      <c r="GC186" s="200"/>
      <c r="GD186" s="200"/>
      <c r="GE186" s="200"/>
      <c r="GF186" s="200"/>
      <c r="GG186" s="200"/>
      <c r="GH186" s="200"/>
      <c r="GI186" s="200"/>
      <c r="GJ186" s="200"/>
      <c r="GK186" s="200"/>
      <c r="GL186" s="200"/>
      <c r="GM186" s="200"/>
      <c r="GN186" s="200"/>
      <c r="GO186" s="200"/>
      <c r="GP186" s="200"/>
      <c r="GQ186" s="200"/>
      <c r="GR186" s="200"/>
      <c r="GS186" s="200"/>
      <c r="GT186" s="200"/>
      <c r="GU186" s="200"/>
      <c r="GV186" s="200"/>
      <c r="GW186" s="200"/>
      <c r="GX186" s="200"/>
      <c r="GY186" s="200"/>
      <c r="GZ186" s="200"/>
      <c r="HA186" s="200"/>
      <c r="HB186" s="200"/>
      <c r="HC186" s="200"/>
      <c r="HD186" s="200"/>
      <c r="HE186" s="200"/>
      <c r="HF186" s="200"/>
      <c r="HG186" s="200"/>
      <c r="HH186" s="200"/>
      <c r="HI186" s="200"/>
      <c r="HJ186" s="200"/>
      <c r="HK186" s="200"/>
      <c r="HL186" s="200"/>
      <c r="HM186" s="200"/>
      <c r="HN186" s="200"/>
      <c r="HO186" s="200"/>
      <c r="HP186" s="200"/>
      <c r="HQ186" s="200"/>
      <c r="HR186" s="200"/>
      <c r="HS186" s="200"/>
      <c r="HT186" s="200"/>
      <c r="HU186" s="200"/>
      <c r="HV186" s="200"/>
      <c r="HW186" s="200"/>
      <c r="HX186" s="200"/>
      <c r="HY186" s="200"/>
      <c r="HZ186" s="200"/>
      <c r="IA186" s="200"/>
      <c r="IB186" s="200"/>
      <c r="IC186" s="200"/>
      <c r="ID186" s="200"/>
      <c r="IE186" s="200"/>
      <c r="IF186" s="200"/>
      <c r="IG186" s="200"/>
      <c r="IH186" s="200"/>
      <c r="II186" s="200"/>
      <c r="IJ186" s="200"/>
      <c r="IK186" s="200"/>
      <c r="IL186" s="200"/>
      <c r="IM186" s="200"/>
      <c r="IN186" s="200"/>
      <c r="IO186" s="200"/>
      <c r="IP186" s="200"/>
      <c r="IQ186" s="200"/>
      <c r="IR186" s="200"/>
      <c r="IS186" s="200"/>
      <c r="IT186" s="200"/>
      <c r="IU186" s="200"/>
      <c r="IV186" s="200"/>
      <c r="IW186" s="200"/>
      <c r="IX186" s="200"/>
      <c r="IY186" s="200"/>
      <c r="IZ186" s="200"/>
      <c r="JA186" s="200"/>
      <c r="JB186" s="200"/>
      <c r="JC186" s="200"/>
      <c r="JD186" s="200"/>
      <c r="JE186" s="200"/>
      <c r="JF186" s="200"/>
      <c r="JG186" s="200"/>
      <c r="JH186" s="200"/>
      <c r="JI186" s="200"/>
      <c r="JJ186" s="200"/>
      <c r="JK186" s="200"/>
      <c r="JL186" s="200"/>
      <c r="JM186" s="200"/>
      <c r="JN186" s="200"/>
      <c r="JO186" s="200"/>
      <c r="JP186" s="200"/>
      <c r="JQ186" s="200"/>
      <c r="JR186" s="200"/>
      <c r="JS186" s="200"/>
      <c r="JT186" s="200"/>
      <c r="JU186" s="200"/>
      <c r="JV186" s="200"/>
      <c r="JW186" s="200"/>
      <c r="JX186" s="200"/>
      <c r="JY186" s="200"/>
      <c r="JZ186" s="200"/>
      <c r="KA186" s="200"/>
      <c r="KB186" s="200"/>
      <c r="KC186" s="200"/>
      <c r="KD186" s="200"/>
      <c r="KE186" s="200"/>
      <c r="KF186" s="200"/>
      <c r="KG186" s="200"/>
      <c r="KH186" s="200"/>
      <c r="KI186" s="200"/>
      <c r="KJ186" s="200"/>
      <c r="KK186" s="200"/>
      <c r="KL186" s="200"/>
      <c r="KM186" s="200"/>
      <c r="KN186" s="200"/>
      <c r="KO186" s="200"/>
      <c r="KP186" s="200"/>
      <c r="KQ186" s="200"/>
      <c r="KR186" s="200"/>
      <c r="KS186" s="200"/>
      <c r="KT186" s="200"/>
      <c r="KU186" s="200"/>
      <c r="KV186" s="200"/>
      <c r="KW186" s="200"/>
      <c r="KX186" s="200"/>
      <c r="KY186" s="200"/>
      <c r="KZ186" s="200"/>
      <c r="LA186" s="200"/>
      <c r="LB186" s="200"/>
      <c r="LC186" s="200"/>
      <c r="LD186" s="200"/>
      <c r="LE186" s="200"/>
      <c r="LF186" s="200"/>
      <c r="LG186" s="200"/>
      <c r="LH186" s="200"/>
      <c r="LI186" s="200"/>
      <c r="LJ186" s="200"/>
      <c r="LK186" s="200"/>
      <c r="LL186" s="200"/>
      <c r="LM186" s="200"/>
      <c r="LN186" s="200"/>
      <c r="LO186" s="200"/>
      <c r="LP186" s="200"/>
      <c r="LQ186" s="200"/>
      <c r="LR186" s="200"/>
      <c r="LS186" s="200"/>
      <c r="LT186" s="200"/>
      <c r="LU186" s="200"/>
      <c r="LV186" s="200"/>
      <c r="LW186" s="200"/>
      <c r="LX186" s="200"/>
      <c r="LY186" s="200"/>
      <c r="LZ186" s="200"/>
      <c r="MA186" s="200"/>
      <c r="MB186" s="200"/>
      <c r="MC186" s="200"/>
      <c r="MD186" s="200"/>
      <c r="ME186" s="200"/>
      <c r="MF186" s="200"/>
      <c r="MG186" s="200"/>
      <c r="MH186" s="200"/>
      <c r="MI186" s="200"/>
      <c r="MJ186" s="200"/>
      <c r="MK186" s="200"/>
      <c r="ML186" s="200"/>
      <c r="MM186" s="200"/>
      <c r="MN186" s="200"/>
      <c r="MO186" s="200"/>
      <c r="MP186" s="200"/>
      <c r="MQ186" s="200"/>
      <c r="MR186" s="200"/>
      <c r="MS186" s="200"/>
      <c r="MT186" s="200"/>
      <c r="MU186" s="200"/>
      <c r="MV186" s="200"/>
      <c r="MW186" s="200"/>
      <c r="MX186" s="200"/>
      <c r="MY186" s="200"/>
      <c r="MZ186" s="200"/>
      <c r="NA186" s="200"/>
      <c r="NB186" s="200"/>
      <c r="NC186" s="200"/>
      <c r="ND186" s="200"/>
      <c r="NE186" s="200"/>
      <c r="NF186" s="200"/>
      <c r="NG186" s="200"/>
      <c r="NH186" s="200"/>
      <c r="NI186" s="200"/>
      <c r="NJ186" s="200"/>
      <c r="NK186" s="200"/>
      <c r="NL186" s="200"/>
      <c r="NM186" s="200"/>
      <c r="NN186" s="200"/>
      <c r="NO186" s="200"/>
      <c r="NP186" s="200"/>
      <c r="NQ186" s="200"/>
      <c r="NR186" s="200"/>
      <c r="NS186" s="200"/>
      <c r="NT186" s="200"/>
      <c r="NU186" s="200"/>
      <c r="NV186" s="200"/>
      <c r="NW186" s="200"/>
      <c r="NX186" s="200"/>
      <c r="NY186" s="200"/>
      <c r="NZ186" s="200"/>
      <c r="OA186" s="200"/>
      <c r="OB186" s="200"/>
      <c r="OC186" s="200"/>
      <c r="OD186" s="200"/>
      <c r="OE186" s="200"/>
      <c r="OF186" s="200"/>
      <c r="OG186" s="200"/>
      <c r="OH186" s="200"/>
      <c r="OI186" s="200"/>
      <c r="OJ186" s="200"/>
      <c r="OK186" s="200"/>
      <c r="OL186" s="200"/>
      <c r="OM186" s="200"/>
      <c r="ON186" s="200"/>
      <c r="OO186" s="200"/>
      <c r="OP186" s="200"/>
      <c r="OQ186" s="200"/>
      <c r="OR186" s="200"/>
      <c r="OS186" s="200"/>
      <c r="OT186" s="200"/>
      <c r="OU186" s="200"/>
      <c r="OV186" s="200"/>
      <c r="OW186" s="200"/>
      <c r="OX186" s="200"/>
      <c r="OY186" s="200"/>
      <c r="OZ186" s="200"/>
      <c r="PA186" s="200"/>
      <c r="PB186" s="200"/>
      <c r="PC186" s="200"/>
      <c r="PD186" s="200"/>
      <c r="PE186" s="200"/>
      <c r="PF186" s="200"/>
      <c r="PG186" s="200"/>
      <c r="PH186" s="200"/>
      <c r="PI186" s="200"/>
      <c r="PJ186" s="200"/>
      <c r="PK186" s="200"/>
      <c r="PL186" s="200"/>
      <c r="PM186" s="200"/>
      <c r="PN186" s="200"/>
      <c r="PO186" s="200"/>
      <c r="PP186" s="200"/>
      <c r="PQ186" s="200"/>
      <c r="PR186" s="200"/>
      <c r="PS186" s="200"/>
      <c r="PT186" s="200"/>
      <c r="PU186" s="200"/>
      <c r="PV186" s="200"/>
      <c r="PW186" s="200"/>
      <c r="PX186" s="200"/>
      <c r="PY186" s="200"/>
      <c r="PZ186" s="200"/>
      <c r="QA186" s="200"/>
      <c r="QB186" s="200"/>
      <c r="QC186" s="200"/>
      <c r="QD186" s="200"/>
      <c r="QE186" s="200"/>
      <c r="QF186" s="200"/>
      <c r="QG186" s="200"/>
      <c r="QH186" s="200"/>
      <c r="QI186" s="200"/>
      <c r="QJ186" s="200"/>
      <c r="QK186" s="200"/>
      <c r="QL186" s="200"/>
      <c r="QM186" s="200"/>
      <c r="QN186" s="200"/>
      <c r="QO186" s="200"/>
      <c r="QP186" s="200"/>
      <c r="QQ186" s="200"/>
      <c r="QR186" s="200"/>
      <c r="QS186" s="200"/>
      <c r="QT186" s="200"/>
      <c r="QU186" s="200"/>
      <c r="QV186" s="200"/>
      <c r="QW186" s="200"/>
      <c r="QX186" s="200"/>
      <c r="QY186" s="200"/>
      <c r="QZ186" s="200"/>
      <c r="RA186" s="200"/>
      <c r="RB186" s="200"/>
      <c r="RC186" s="200"/>
      <c r="RD186" s="200"/>
      <c r="RE186" s="200"/>
      <c r="RF186" s="200"/>
      <c r="RG186" s="200"/>
      <c r="RH186" s="200"/>
      <c r="RI186" s="200"/>
      <c r="RJ186" s="200"/>
      <c r="RK186" s="200"/>
      <c r="RL186" s="200"/>
      <c r="RM186" s="200"/>
      <c r="RN186" s="200"/>
      <c r="RO186" s="200"/>
      <c r="RP186" s="200"/>
      <c r="RQ186" s="200"/>
      <c r="RR186" s="200"/>
      <c r="RS186" s="200"/>
      <c r="RT186" s="200"/>
      <c r="RU186" s="200"/>
      <c r="RV186" s="200"/>
      <c r="RW186" s="200"/>
      <c r="RX186" s="200"/>
      <c r="RY186" s="200"/>
      <c r="RZ186" s="200"/>
      <c r="SA186" s="200"/>
      <c r="SB186" s="200"/>
      <c r="SC186" s="200"/>
      <c r="SD186" s="200"/>
      <c r="SE186" s="200"/>
      <c r="SF186" s="200"/>
      <c r="SG186" s="200"/>
      <c r="SH186" s="200"/>
      <c r="SI186" s="200"/>
      <c r="SJ186" s="200"/>
      <c r="SK186" s="200"/>
      <c r="SL186" s="200"/>
      <c r="SM186" s="200"/>
      <c r="SN186" s="200"/>
      <c r="SO186" s="200"/>
      <c r="SP186" s="200"/>
      <c r="SQ186" s="200"/>
      <c r="SR186" s="200"/>
      <c r="SS186" s="200"/>
      <c r="ST186" s="200"/>
      <c r="SU186" s="200"/>
      <c r="SV186" s="200"/>
      <c r="SW186" s="200"/>
      <c r="SX186" s="200"/>
      <c r="SY186" s="200"/>
      <c r="SZ186" s="200"/>
      <c r="TA186" s="200"/>
      <c r="TB186" s="200"/>
      <c r="TC186" s="200"/>
      <c r="TD186" s="200"/>
      <c r="TE186" s="200"/>
      <c r="TF186" s="200"/>
      <c r="TG186" s="200"/>
      <c r="TH186" s="200"/>
      <c r="TI186" s="200"/>
      <c r="TJ186" s="200"/>
      <c r="TK186" s="200"/>
      <c r="TL186" s="200"/>
      <c r="TM186" s="200"/>
      <c r="TN186" s="200"/>
      <c r="TO186" s="200"/>
      <c r="TP186" s="200"/>
      <c r="TQ186" s="200"/>
      <c r="TR186" s="200"/>
      <c r="TS186" s="200"/>
      <c r="TT186" s="200"/>
      <c r="TU186" s="200"/>
      <c r="TV186" s="200"/>
      <c r="TW186" s="200"/>
      <c r="TX186" s="200"/>
      <c r="TY186" s="200"/>
      <c r="TZ186" s="200"/>
      <c r="UA186" s="200"/>
      <c r="UB186" s="200"/>
      <c r="UC186" s="200"/>
      <c r="UD186" s="200"/>
      <c r="UE186" s="200"/>
      <c r="UF186" s="200"/>
      <c r="UG186" s="200"/>
      <c r="UH186" s="200"/>
      <c r="UI186" s="200"/>
      <c r="UJ186" s="200"/>
      <c r="UK186" s="200"/>
      <c r="UL186" s="200"/>
      <c r="UM186" s="200"/>
      <c r="UN186" s="200"/>
      <c r="UO186" s="200"/>
      <c r="UP186" s="200"/>
      <c r="UQ186" s="200"/>
      <c r="UR186" s="200"/>
      <c r="US186" s="200"/>
      <c r="UT186" s="200"/>
      <c r="UU186" s="200"/>
      <c r="UV186" s="200"/>
      <c r="UW186" s="200"/>
      <c r="UX186" s="200"/>
      <c r="UY186" s="200"/>
      <c r="UZ186" s="200"/>
      <c r="VA186" s="200"/>
      <c r="VB186" s="200"/>
      <c r="VC186" s="200"/>
      <c r="VD186" s="200"/>
      <c r="VE186" s="200"/>
      <c r="VF186" s="200"/>
      <c r="VG186" s="200"/>
      <c r="VH186" s="200"/>
      <c r="VI186" s="200"/>
      <c r="VJ186" s="200"/>
      <c r="VK186" s="200"/>
      <c r="VL186" s="200"/>
      <c r="VM186" s="200"/>
      <c r="VN186" s="200"/>
      <c r="VO186" s="200"/>
      <c r="VP186" s="200"/>
      <c r="VQ186" s="200"/>
      <c r="VR186" s="200"/>
      <c r="VS186" s="200"/>
      <c r="VT186" s="200"/>
      <c r="VU186" s="200"/>
      <c r="VV186" s="200"/>
      <c r="VW186" s="200"/>
      <c r="VX186" s="200"/>
      <c r="VY186" s="200"/>
      <c r="VZ186" s="200"/>
      <c r="WA186" s="200"/>
      <c r="WB186" s="200"/>
      <c r="WC186" s="200"/>
      <c r="WD186" s="200"/>
      <c r="WE186" s="200"/>
      <c r="WF186" s="200"/>
      <c r="WG186" s="200"/>
      <c r="WH186" s="200"/>
      <c r="WI186" s="200"/>
      <c r="WJ186" s="200"/>
      <c r="WK186" s="200"/>
      <c r="WL186" s="200"/>
      <c r="WM186" s="200"/>
      <c r="WN186" s="200"/>
      <c r="WO186" s="200"/>
      <c r="WP186" s="200"/>
      <c r="WQ186" s="200"/>
      <c r="WR186" s="200"/>
      <c r="WS186" s="200"/>
      <c r="WT186" s="200"/>
      <c r="WU186" s="200"/>
      <c r="WV186" s="200"/>
      <c r="WW186" s="200"/>
      <c r="WX186" s="200"/>
      <c r="WY186" s="200"/>
      <c r="WZ186" s="200"/>
      <c r="XA186" s="200"/>
      <c r="XB186" s="200"/>
      <c r="XC186" s="200"/>
      <c r="XD186" s="200"/>
      <c r="XE186" s="200"/>
      <c r="XF186" s="200"/>
      <c r="XG186" s="200"/>
      <c r="XH186" s="200"/>
      <c r="XI186" s="200"/>
      <c r="XJ186" s="200"/>
      <c r="XK186" s="200"/>
      <c r="XL186" s="200"/>
      <c r="XM186" s="200"/>
      <c r="XN186" s="200"/>
      <c r="XO186" s="200"/>
      <c r="XP186" s="200"/>
      <c r="XQ186" s="200"/>
      <c r="XR186" s="200"/>
      <c r="XS186" s="200"/>
      <c r="XT186" s="200"/>
      <c r="XU186" s="200"/>
      <c r="XV186" s="200"/>
      <c r="XW186" s="200"/>
      <c r="XX186" s="200"/>
      <c r="XY186" s="200"/>
      <c r="XZ186" s="200"/>
      <c r="YA186" s="200"/>
      <c r="YB186" s="200"/>
      <c r="YC186" s="200"/>
      <c r="YD186" s="200"/>
      <c r="YE186" s="200"/>
      <c r="YF186" s="200"/>
      <c r="YG186" s="200"/>
      <c r="YH186" s="200"/>
      <c r="YI186" s="200"/>
      <c r="YJ186" s="200"/>
      <c r="YK186" s="200"/>
      <c r="YL186" s="200"/>
      <c r="YM186" s="200"/>
      <c r="YN186" s="200"/>
      <c r="YO186" s="200"/>
      <c r="YP186" s="200"/>
      <c r="YQ186" s="200"/>
      <c r="YR186" s="200"/>
      <c r="YS186" s="200"/>
      <c r="YT186" s="200"/>
      <c r="YU186" s="200"/>
      <c r="YV186" s="200"/>
      <c r="YW186" s="200"/>
      <c r="YX186" s="200"/>
      <c r="YY186" s="200"/>
      <c r="YZ186" s="200"/>
      <c r="ZA186" s="200"/>
      <c r="ZB186" s="200"/>
      <c r="ZC186" s="200"/>
      <c r="ZD186" s="200"/>
      <c r="ZE186" s="200"/>
      <c r="ZF186" s="200"/>
      <c r="ZG186" s="200"/>
      <c r="ZH186" s="200"/>
      <c r="ZI186" s="200"/>
      <c r="ZJ186" s="200"/>
      <c r="ZK186" s="200"/>
      <c r="ZL186" s="200"/>
      <c r="ZM186" s="200"/>
      <c r="ZN186" s="200"/>
      <c r="ZO186" s="200"/>
      <c r="ZP186" s="200"/>
      <c r="ZQ186" s="200"/>
      <c r="ZR186" s="200"/>
      <c r="ZS186" s="200"/>
      <c r="ZT186" s="200"/>
      <c r="ZU186" s="200"/>
      <c r="ZV186" s="200"/>
      <c r="ZW186" s="200"/>
      <c r="ZX186" s="200"/>
      <c r="ZY186" s="200"/>
      <c r="ZZ186" s="200"/>
      <c r="AAA186" s="200"/>
      <c r="AAB186" s="200"/>
      <c r="AAC186" s="200"/>
      <c r="AAD186" s="200"/>
      <c r="AAE186" s="200"/>
      <c r="AAF186" s="200"/>
      <c r="AAG186" s="200"/>
      <c r="AAH186" s="200"/>
      <c r="AAI186" s="200"/>
      <c r="AAJ186" s="200"/>
      <c r="AAK186" s="200"/>
      <c r="AAL186" s="200"/>
      <c r="AAM186" s="200"/>
      <c r="AAN186" s="200"/>
      <c r="AAO186" s="200"/>
      <c r="AAP186" s="200"/>
      <c r="AAQ186" s="200"/>
      <c r="AAR186" s="200"/>
      <c r="AAS186" s="200"/>
      <c r="AAT186" s="200"/>
      <c r="AAU186" s="200"/>
      <c r="AAV186" s="200"/>
      <c r="AAW186" s="200"/>
      <c r="AAX186" s="200"/>
      <c r="AAY186" s="200"/>
      <c r="AAZ186" s="200"/>
      <c r="ABA186" s="200"/>
      <c r="ABB186" s="200"/>
      <c r="ABC186" s="200"/>
      <c r="ABD186" s="200"/>
      <c r="ABE186" s="200"/>
      <c r="ABF186" s="200"/>
      <c r="ABG186" s="200"/>
      <c r="ABH186" s="200"/>
      <c r="ABI186" s="200"/>
      <c r="ABJ186" s="200"/>
      <c r="ABK186" s="200"/>
      <c r="ABL186" s="200"/>
      <c r="ABM186" s="200"/>
      <c r="ABN186" s="200"/>
      <c r="ABO186" s="200"/>
      <c r="ABP186" s="200"/>
      <c r="ABQ186" s="200"/>
      <c r="ABR186" s="200"/>
      <c r="ABS186" s="200"/>
      <c r="ABT186" s="200"/>
      <c r="ABU186" s="200"/>
      <c r="ABV186" s="200"/>
      <c r="ABW186" s="200"/>
      <c r="ABX186" s="200"/>
      <c r="ABY186" s="200"/>
      <c r="ABZ186" s="200"/>
      <c r="ACA186" s="200"/>
      <c r="ACB186" s="200"/>
      <c r="ACC186" s="200"/>
      <c r="ACD186" s="200"/>
      <c r="ACE186" s="200"/>
      <c r="ACF186" s="200"/>
      <c r="ACG186" s="200"/>
      <c r="ACH186" s="200"/>
      <c r="ACI186" s="200"/>
      <c r="ACJ186" s="200"/>
      <c r="ACK186" s="200"/>
      <c r="ACL186" s="200"/>
      <c r="ACM186" s="200"/>
      <c r="ACN186" s="200"/>
      <c r="ACO186" s="200"/>
      <c r="ACP186" s="200"/>
      <c r="ACQ186" s="200"/>
      <c r="ACR186" s="200"/>
      <c r="ACS186" s="200"/>
      <c r="ACT186" s="200"/>
      <c r="ACU186" s="200"/>
      <c r="ACV186" s="200"/>
      <c r="ACW186" s="200"/>
      <c r="ACX186" s="200"/>
      <c r="ACY186" s="200"/>
      <c r="ACZ186" s="200"/>
      <c r="ADA186" s="200"/>
      <c r="ADB186" s="200"/>
      <c r="ADC186" s="200"/>
      <c r="ADD186" s="200"/>
      <c r="ADE186" s="200"/>
      <c r="ADF186" s="200"/>
      <c r="ADG186" s="200"/>
      <c r="ADH186" s="200"/>
      <c r="ADI186" s="200"/>
      <c r="ADJ186" s="200"/>
      <c r="ADK186" s="200"/>
      <c r="ADL186" s="200"/>
      <c r="ADM186" s="200"/>
      <c r="ADN186" s="200"/>
      <c r="ADO186" s="200"/>
      <c r="ADP186" s="200"/>
      <c r="ADQ186" s="200"/>
      <c r="ADR186" s="200"/>
      <c r="ADS186" s="200"/>
      <c r="ADT186" s="200"/>
      <c r="ADU186" s="200"/>
      <c r="ADV186" s="200"/>
      <c r="ADW186" s="200"/>
      <c r="ADX186" s="200"/>
      <c r="ADY186" s="200"/>
      <c r="ADZ186" s="200"/>
      <c r="AEA186" s="200"/>
      <c r="AEB186" s="200"/>
      <c r="AEC186" s="200"/>
      <c r="AED186" s="200"/>
      <c r="AEE186" s="200"/>
      <c r="AEF186" s="200"/>
      <c r="AEG186" s="200"/>
      <c r="AEH186" s="200"/>
      <c r="AEI186" s="200"/>
      <c r="AEJ186" s="200"/>
      <c r="AEK186" s="200"/>
      <c r="AEL186" s="200"/>
      <c r="AEM186" s="200"/>
      <c r="AEN186" s="200"/>
      <c r="AEO186" s="200"/>
      <c r="AEP186" s="200"/>
      <c r="AEQ186" s="200"/>
      <c r="AER186" s="200"/>
      <c r="AES186" s="200"/>
      <c r="AET186" s="200"/>
      <c r="AEU186" s="200"/>
      <c r="AEV186" s="200"/>
      <c r="AEW186" s="200"/>
      <c r="AEX186" s="200"/>
      <c r="AEY186" s="200"/>
      <c r="AEZ186" s="200"/>
      <c r="AFA186" s="200"/>
      <c r="AFB186" s="200"/>
      <c r="AFC186" s="200"/>
      <c r="AFD186" s="200"/>
      <c r="AFE186" s="200"/>
      <c r="AFF186" s="200"/>
      <c r="AFG186" s="200"/>
      <c r="AFH186" s="200"/>
      <c r="AFI186" s="200"/>
      <c r="AFJ186" s="200"/>
      <c r="AFK186" s="200"/>
      <c r="AFL186" s="200"/>
      <c r="AFM186" s="200"/>
      <c r="AFN186" s="200"/>
      <c r="AFO186" s="200"/>
      <c r="AFP186" s="200"/>
      <c r="AFQ186" s="200"/>
      <c r="AFR186" s="200"/>
      <c r="AFS186" s="200"/>
      <c r="AFT186" s="200"/>
      <c r="AFU186" s="200"/>
      <c r="AFV186" s="200"/>
      <c r="AFW186" s="200"/>
      <c r="AFX186" s="200"/>
      <c r="AFY186" s="200"/>
      <c r="AFZ186" s="200"/>
      <c r="AGA186" s="200"/>
      <c r="AGB186" s="200"/>
      <c r="AGC186" s="200"/>
      <c r="AGD186" s="200"/>
      <c r="AGE186" s="200"/>
      <c r="AGF186" s="200"/>
      <c r="AGG186" s="200"/>
      <c r="AGH186" s="200"/>
      <c r="AGI186" s="200"/>
      <c r="AGJ186" s="200"/>
      <c r="AGK186" s="200"/>
      <c r="AGL186" s="200"/>
      <c r="AGM186" s="200"/>
      <c r="AGN186" s="200"/>
      <c r="AGO186" s="200"/>
      <c r="AGP186" s="200"/>
      <c r="AGQ186" s="200"/>
      <c r="AGR186" s="200"/>
      <c r="AGS186" s="200"/>
      <c r="AGT186" s="200"/>
      <c r="AGU186" s="200"/>
      <c r="AGV186" s="200"/>
      <c r="AGW186" s="200"/>
      <c r="AGX186" s="200"/>
      <c r="AGY186" s="200"/>
      <c r="AGZ186" s="200"/>
      <c r="AHA186" s="200"/>
      <c r="AHB186" s="200"/>
      <c r="AHC186" s="200"/>
      <c r="AHD186" s="200"/>
      <c r="AHE186" s="200"/>
      <c r="AHF186" s="200"/>
      <c r="AHG186" s="200"/>
      <c r="AHH186" s="200"/>
      <c r="AHI186" s="200"/>
      <c r="AHJ186" s="200"/>
      <c r="AHK186" s="200"/>
      <c r="AHL186" s="200"/>
      <c r="AHM186" s="200"/>
      <c r="AHN186" s="200"/>
      <c r="AHO186" s="200"/>
      <c r="AHP186" s="200"/>
      <c r="AHQ186" s="200"/>
      <c r="AHR186" s="200"/>
      <c r="AHS186" s="200"/>
      <c r="AHT186" s="200"/>
      <c r="AHU186" s="200"/>
      <c r="AHV186" s="200"/>
      <c r="AHW186" s="200"/>
      <c r="AHX186" s="200"/>
      <c r="AHY186" s="200"/>
      <c r="AHZ186" s="200"/>
      <c r="AIA186" s="200"/>
      <c r="AIB186" s="200"/>
      <c r="AIC186" s="200"/>
      <c r="AID186" s="200"/>
      <c r="AIE186" s="200"/>
      <c r="AIF186" s="200"/>
      <c r="AIG186" s="200"/>
      <c r="AIH186" s="200"/>
      <c r="AII186" s="200"/>
      <c r="AIJ186" s="200"/>
      <c r="AIK186" s="200"/>
      <c r="AIL186" s="200"/>
      <c r="AIM186" s="200"/>
      <c r="AIN186" s="200"/>
      <c r="AIO186" s="200"/>
      <c r="AIP186" s="200"/>
      <c r="AIQ186" s="200"/>
      <c r="AIR186" s="200"/>
      <c r="AIS186" s="200"/>
      <c r="AIT186" s="200"/>
      <c r="AIU186" s="200"/>
      <c r="AIV186" s="200"/>
      <c r="AIW186" s="200"/>
      <c r="AIX186" s="200"/>
      <c r="AIY186" s="200"/>
      <c r="AIZ186" s="200"/>
      <c r="AJA186" s="200"/>
      <c r="AJB186" s="200"/>
      <c r="AJC186" s="200"/>
      <c r="AJD186" s="200"/>
      <c r="AJE186" s="200"/>
      <c r="AJF186" s="200"/>
      <c r="AJG186" s="200"/>
      <c r="AJH186" s="200"/>
      <c r="AJI186" s="200"/>
      <c r="AJJ186" s="200"/>
      <c r="AJK186" s="200"/>
      <c r="AJL186" s="200"/>
      <c r="AJM186" s="200"/>
      <c r="AJN186" s="200"/>
      <c r="AJO186" s="200"/>
      <c r="AJP186" s="200"/>
      <c r="AJQ186" s="200"/>
      <c r="AJR186" s="200"/>
      <c r="AJS186" s="200"/>
      <c r="AJT186" s="200"/>
      <c r="AJU186" s="200"/>
      <c r="AJV186" s="200"/>
      <c r="AJW186" s="200"/>
      <c r="AJX186" s="200"/>
      <c r="AJY186" s="200"/>
      <c r="AJZ186" s="200"/>
      <c r="AKA186" s="200"/>
      <c r="AKB186" s="200"/>
    </row>
    <row r="187" spans="1:964" s="155" customFormat="1" ht="13.5">
      <c r="A187" s="414"/>
      <c r="B187" s="67" t="s">
        <v>299</v>
      </c>
      <c r="C187" s="243">
        <v>2334153</v>
      </c>
      <c r="D187" s="320">
        <f t="shared" si="64"/>
        <v>3.6220042484900627E-2</v>
      </c>
      <c r="E187" s="142"/>
      <c r="F187" s="316"/>
      <c r="G187" s="320"/>
      <c r="H187" s="133">
        <v>22641</v>
      </c>
      <c r="I187" s="320">
        <f t="shared" si="46"/>
        <v>0.11862648221343863</v>
      </c>
      <c r="J187" s="423"/>
      <c r="K187" s="395"/>
      <c r="L187" s="133"/>
      <c r="M187" s="320"/>
      <c r="N187" s="133"/>
      <c r="O187" s="320"/>
      <c r="P187" s="133"/>
      <c r="Q187" s="320"/>
      <c r="R187" s="133"/>
      <c r="S187" s="320"/>
      <c r="T187" s="392"/>
      <c r="U187" s="435"/>
      <c r="V187" s="316">
        <v>351</v>
      </c>
      <c r="W187" s="320">
        <f t="shared" si="59"/>
        <v>1.0172413793103448</v>
      </c>
      <c r="X187" s="134">
        <v>374</v>
      </c>
      <c r="Y187" s="320">
        <f t="shared" si="59"/>
        <v>4.7619047619047672E-2</v>
      </c>
      <c r="Z187" s="133"/>
      <c r="AA187" s="320"/>
      <c r="AB187" s="133"/>
      <c r="AC187" s="320"/>
      <c r="AD187" s="133"/>
      <c r="AE187" s="320"/>
      <c r="AF187" s="133"/>
      <c r="AG187" s="320"/>
      <c r="AH187" s="208"/>
      <c r="AI187" s="208"/>
      <c r="AJ187" s="208"/>
      <c r="AK187" s="208"/>
      <c r="AL187" s="208"/>
      <c r="AM187" s="203"/>
      <c r="AN187" s="204"/>
      <c r="AO187" s="203"/>
      <c r="AP187" s="200"/>
      <c r="AQ187" s="200"/>
      <c r="AR187" s="200"/>
      <c r="AS187" s="200"/>
      <c r="AT187" s="200"/>
      <c r="AU187" s="200"/>
      <c r="AV187" s="200"/>
      <c r="AW187" s="200"/>
      <c r="AX187" s="200"/>
      <c r="AY187" s="200"/>
      <c r="AZ187" s="200"/>
      <c r="BA187" s="200"/>
      <c r="BB187" s="200"/>
      <c r="BC187" s="200"/>
      <c r="BD187" s="200"/>
      <c r="BE187" s="200"/>
      <c r="BF187" s="200"/>
      <c r="BG187" s="200"/>
      <c r="BH187" s="200"/>
      <c r="BI187" s="200"/>
      <c r="BJ187" s="200"/>
      <c r="BK187" s="200"/>
      <c r="BL187" s="200"/>
      <c r="BM187" s="200"/>
      <c r="BN187" s="200"/>
      <c r="BO187" s="201"/>
      <c r="BP187" s="200"/>
      <c r="BQ187" s="200"/>
      <c r="BR187" s="200"/>
      <c r="BS187" s="200"/>
      <c r="BT187" s="200"/>
      <c r="BU187" s="200"/>
      <c r="BV187" s="200"/>
      <c r="BW187" s="200"/>
      <c r="BX187" s="200"/>
      <c r="BY187" s="200"/>
      <c r="BZ187" s="200"/>
      <c r="CA187" s="200"/>
      <c r="CB187" s="200"/>
      <c r="CC187" s="200"/>
      <c r="CD187" s="200"/>
      <c r="CE187" s="200"/>
      <c r="CF187" s="200"/>
      <c r="CG187" s="200"/>
      <c r="CH187" s="200"/>
      <c r="CI187" s="200"/>
      <c r="CJ187" s="200"/>
      <c r="CK187" s="200"/>
      <c r="CL187" s="200"/>
      <c r="CM187" s="200"/>
      <c r="CN187" s="200"/>
      <c r="CO187" s="200"/>
      <c r="CP187" s="200"/>
      <c r="CQ187" s="200"/>
      <c r="CR187" s="200"/>
      <c r="CS187" s="200"/>
      <c r="CT187" s="200"/>
      <c r="CU187" s="200"/>
      <c r="CV187" s="200"/>
      <c r="CW187" s="200"/>
      <c r="CX187" s="200"/>
      <c r="CY187" s="200"/>
      <c r="CZ187" s="200"/>
      <c r="DA187" s="200"/>
      <c r="DB187" s="200"/>
      <c r="DC187" s="200"/>
      <c r="DD187" s="200"/>
      <c r="DE187" s="200"/>
      <c r="DF187" s="200"/>
      <c r="DG187" s="200"/>
      <c r="DH187" s="200"/>
      <c r="DI187" s="200"/>
      <c r="DJ187" s="200"/>
      <c r="DK187" s="200"/>
      <c r="DL187" s="200"/>
      <c r="DM187" s="200"/>
      <c r="DN187" s="200"/>
      <c r="DO187" s="200"/>
      <c r="DP187" s="200"/>
      <c r="DQ187" s="200"/>
      <c r="DR187" s="200"/>
      <c r="DS187" s="200"/>
      <c r="DT187" s="200"/>
      <c r="DU187" s="200"/>
      <c r="DV187" s="200"/>
      <c r="DW187" s="200"/>
      <c r="DX187" s="200"/>
      <c r="DY187" s="200"/>
      <c r="DZ187" s="200"/>
      <c r="EA187" s="200"/>
      <c r="EB187" s="200"/>
      <c r="EC187" s="200"/>
      <c r="ED187" s="200"/>
      <c r="EE187" s="200"/>
      <c r="EF187" s="200"/>
      <c r="EG187" s="200"/>
      <c r="EH187" s="200"/>
      <c r="EI187" s="200"/>
      <c r="EJ187" s="200"/>
      <c r="EK187" s="200"/>
      <c r="EL187" s="200"/>
      <c r="EM187" s="200"/>
      <c r="EN187" s="200"/>
      <c r="EO187" s="200"/>
      <c r="EP187" s="200"/>
      <c r="EQ187" s="200"/>
      <c r="ER187" s="200"/>
      <c r="ES187" s="200"/>
      <c r="ET187" s="200"/>
      <c r="EU187" s="200"/>
      <c r="EV187" s="200"/>
      <c r="EW187" s="200"/>
      <c r="EX187" s="200"/>
      <c r="EY187" s="200"/>
      <c r="EZ187" s="200"/>
      <c r="FA187" s="200"/>
      <c r="FB187" s="200"/>
      <c r="FC187" s="200"/>
      <c r="FD187" s="200"/>
      <c r="FE187" s="200"/>
      <c r="FF187" s="200"/>
      <c r="FG187" s="200"/>
      <c r="FH187" s="200"/>
      <c r="FI187" s="200"/>
      <c r="FJ187" s="200"/>
      <c r="FK187" s="200"/>
      <c r="FL187" s="200"/>
      <c r="FM187" s="200"/>
      <c r="FN187" s="200"/>
      <c r="FO187" s="200"/>
      <c r="FP187" s="200"/>
      <c r="FQ187" s="200"/>
      <c r="FR187" s="200"/>
      <c r="FS187" s="200"/>
      <c r="FT187" s="200"/>
      <c r="FU187" s="200"/>
      <c r="FV187" s="200"/>
      <c r="FW187" s="200"/>
      <c r="FX187" s="200"/>
      <c r="FY187" s="200"/>
      <c r="FZ187" s="200"/>
      <c r="GA187" s="200"/>
      <c r="GB187" s="200"/>
      <c r="GC187" s="200"/>
      <c r="GD187" s="200"/>
      <c r="GE187" s="200"/>
      <c r="GF187" s="200"/>
      <c r="GG187" s="200"/>
      <c r="GH187" s="200"/>
      <c r="GI187" s="200"/>
      <c r="GJ187" s="200"/>
      <c r="GK187" s="200"/>
      <c r="GL187" s="200"/>
      <c r="GM187" s="200"/>
      <c r="GN187" s="200"/>
      <c r="GO187" s="200"/>
      <c r="GP187" s="200"/>
      <c r="GQ187" s="200"/>
      <c r="GR187" s="200"/>
      <c r="GS187" s="200"/>
      <c r="GT187" s="200"/>
      <c r="GU187" s="200"/>
      <c r="GV187" s="200"/>
      <c r="GW187" s="200"/>
      <c r="GX187" s="200"/>
      <c r="GY187" s="200"/>
      <c r="GZ187" s="200"/>
      <c r="HA187" s="200"/>
      <c r="HB187" s="200"/>
      <c r="HC187" s="200"/>
      <c r="HD187" s="200"/>
      <c r="HE187" s="200"/>
      <c r="HF187" s="200"/>
      <c r="HG187" s="200"/>
      <c r="HH187" s="200"/>
      <c r="HI187" s="200"/>
      <c r="HJ187" s="200"/>
      <c r="HK187" s="200"/>
      <c r="HL187" s="200"/>
      <c r="HM187" s="200"/>
      <c r="HN187" s="200"/>
      <c r="HO187" s="200"/>
      <c r="HP187" s="200"/>
      <c r="HQ187" s="200"/>
      <c r="HR187" s="200"/>
      <c r="HS187" s="200"/>
      <c r="HT187" s="200"/>
      <c r="HU187" s="200"/>
      <c r="HV187" s="200"/>
      <c r="HW187" s="200"/>
      <c r="HX187" s="200"/>
      <c r="HY187" s="200"/>
      <c r="HZ187" s="200"/>
      <c r="IA187" s="200"/>
      <c r="IB187" s="200"/>
      <c r="IC187" s="200"/>
      <c r="ID187" s="200"/>
      <c r="IE187" s="200"/>
      <c r="IF187" s="200"/>
      <c r="IG187" s="200"/>
      <c r="IH187" s="200"/>
      <c r="II187" s="200"/>
      <c r="IJ187" s="200"/>
      <c r="IK187" s="200"/>
      <c r="IL187" s="200"/>
      <c r="IM187" s="200"/>
      <c r="IN187" s="200"/>
      <c r="IO187" s="200"/>
      <c r="IP187" s="200"/>
      <c r="IQ187" s="200"/>
      <c r="IR187" s="200"/>
      <c r="IS187" s="200"/>
      <c r="IT187" s="200"/>
      <c r="IU187" s="200"/>
      <c r="IV187" s="200"/>
      <c r="IW187" s="200"/>
      <c r="IX187" s="200"/>
      <c r="IY187" s="200"/>
      <c r="IZ187" s="200"/>
      <c r="JA187" s="200"/>
      <c r="JB187" s="200"/>
      <c r="JC187" s="200"/>
      <c r="JD187" s="200"/>
      <c r="JE187" s="200"/>
      <c r="JF187" s="200"/>
      <c r="JG187" s="200"/>
      <c r="JH187" s="200"/>
      <c r="JI187" s="200"/>
      <c r="JJ187" s="200"/>
      <c r="JK187" s="200"/>
      <c r="JL187" s="200"/>
      <c r="JM187" s="200"/>
      <c r="JN187" s="200"/>
      <c r="JO187" s="200"/>
      <c r="JP187" s="200"/>
      <c r="JQ187" s="200"/>
      <c r="JR187" s="200"/>
      <c r="JS187" s="200"/>
      <c r="JT187" s="200"/>
      <c r="JU187" s="200"/>
      <c r="JV187" s="200"/>
      <c r="JW187" s="200"/>
      <c r="JX187" s="200"/>
      <c r="JY187" s="200"/>
      <c r="JZ187" s="200"/>
      <c r="KA187" s="200"/>
      <c r="KB187" s="200"/>
      <c r="KC187" s="200"/>
      <c r="KD187" s="200"/>
      <c r="KE187" s="200"/>
      <c r="KF187" s="200"/>
      <c r="KG187" s="200"/>
      <c r="KH187" s="200"/>
      <c r="KI187" s="200"/>
      <c r="KJ187" s="200"/>
      <c r="KK187" s="200"/>
      <c r="KL187" s="200"/>
      <c r="KM187" s="200"/>
      <c r="KN187" s="200"/>
      <c r="KO187" s="200"/>
      <c r="KP187" s="200"/>
      <c r="KQ187" s="200"/>
      <c r="KR187" s="200"/>
      <c r="KS187" s="200"/>
      <c r="KT187" s="200"/>
      <c r="KU187" s="200"/>
      <c r="KV187" s="200"/>
      <c r="KW187" s="200"/>
      <c r="KX187" s="200"/>
      <c r="KY187" s="200"/>
      <c r="KZ187" s="200"/>
      <c r="LA187" s="200"/>
      <c r="LB187" s="200"/>
      <c r="LC187" s="200"/>
      <c r="LD187" s="200"/>
      <c r="LE187" s="200"/>
      <c r="LF187" s="200"/>
      <c r="LG187" s="200"/>
      <c r="LH187" s="200"/>
      <c r="LI187" s="200"/>
      <c r="LJ187" s="200"/>
      <c r="LK187" s="200"/>
      <c r="LL187" s="200"/>
      <c r="LM187" s="200"/>
      <c r="LN187" s="200"/>
      <c r="LO187" s="200"/>
      <c r="LP187" s="200"/>
      <c r="LQ187" s="200"/>
      <c r="LR187" s="200"/>
      <c r="LS187" s="200"/>
      <c r="LT187" s="200"/>
      <c r="LU187" s="200"/>
      <c r="LV187" s="200"/>
      <c r="LW187" s="200"/>
      <c r="LX187" s="200"/>
      <c r="LY187" s="200"/>
      <c r="LZ187" s="200"/>
      <c r="MA187" s="200"/>
      <c r="MB187" s="200"/>
      <c r="MC187" s="200"/>
      <c r="MD187" s="200"/>
      <c r="ME187" s="200"/>
      <c r="MF187" s="200"/>
      <c r="MG187" s="200"/>
      <c r="MH187" s="200"/>
      <c r="MI187" s="200"/>
      <c r="MJ187" s="200"/>
      <c r="MK187" s="200"/>
      <c r="ML187" s="200"/>
      <c r="MM187" s="200"/>
      <c r="MN187" s="200"/>
      <c r="MO187" s="200"/>
      <c r="MP187" s="200"/>
      <c r="MQ187" s="200"/>
      <c r="MR187" s="200"/>
      <c r="MS187" s="200"/>
      <c r="MT187" s="200"/>
      <c r="MU187" s="200"/>
      <c r="MV187" s="200"/>
      <c r="MW187" s="200"/>
      <c r="MX187" s="200"/>
      <c r="MY187" s="200"/>
      <c r="MZ187" s="200"/>
      <c r="NA187" s="200"/>
      <c r="NB187" s="200"/>
      <c r="NC187" s="200"/>
      <c r="ND187" s="200"/>
      <c r="NE187" s="200"/>
      <c r="NF187" s="200"/>
      <c r="NG187" s="200"/>
      <c r="NH187" s="200"/>
      <c r="NI187" s="200"/>
      <c r="NJ187" s="200"/>
      <c r="NK187" s="200"/>
      <c r="NL187" s="200"/>
      <c r="NM187" s="200"/>
      <c r="NN187" s="200"/>
      <c r="NO187" s="200"/>
      <c r="NP187" s="200"/>
      <c r="NQ187" s="200"/>
      <c r="NR187" s="200"/>
      <c r="NS187" s="200"/>
      <c r="NT187" s="200"/>
      <c r="NU187" s="200"/>
      <c r="NV187" s="200"/>
      <c r="NW187" s="200"/>
      <c r="NX187" s="200"/>
      <c r="NY187" s="200"/>
      <c r="NZ187" s="200"/>
      <c r="OA187" s="200"/>
      <c r="OB187" s="200"/>
      <c r="OC187" s="200"/>
      <c r="OD187" s="200"/>
      <c r="OE187" s="200"/>
      <c r="OF187" s="200"/>
      <c r="OG187" s="200"/>
      <c r="OH187" s="200"/>
      <c r="OI187" s="200"/>
      <c r="OJ187" s="200"/>
      <c r="OK187" s="200"/>
      <c r="OL187" s="200"/>
      <c r="OM187" s="200"/>
      <c r="ON187" s="200"/>
      <c r="OO187" s="200"/>
      <c r="OP187" s="200"/>
      <c r="OQ187" s="200"/>
      <c r="OR187" s="200"/>
      <c r="OS187" s="200"/>
      <c r="OT187" s="200"/>
      <c r="OU187" s="200"/>
      <c r="OV187" s="200"/>
      <c r="OW187" s="200"/>
      <c r="OX187" s="200"/>
      <c r="OY187" s="200"/>
      <c r="OZ187" s="200"/>
      <c r="PA187" s="200"/>
      <c r="PB187" s="200"/>
      <c r="PC187" s="200"/>
      <c r="PD187" s="200"/>
      <c r="PE187" s="200"/>
      <c r="PF187" s="200"/>
      <c r="PG187" s="200"/>
      <c r="PH187" s="200"/>
      <c r="PI187" s="200"/>
      <c r="PJ187" s="200"/>
      <c r="PK187" s="200"/>
      <c r="PL187" s="200"/>
      <c r="PM187" s="200"/>
      <c r="PN187" s="200"/>
      <c r="PO187" s="200"/>
      <c r="PP187" s="200"/>
      <c r="PQ187" s="200"/>
      <c r="PR187" s="200"/>
      <c r="PS187" s="200"/>
      <c r="PT187" s="200"/>
      <c r="PU187" s="200"/>
      <c r="PV187" s="200"/>
      <c r="PW187" s="200"/>
      <c r="PX187" s="200"/>
      <c r="PY187" s="200"/>
      <c r="PZ187" s="200"/>
      <c r="QA187" s="200"/>
      <c r="QB187" s="200"/>
      <c r="QC187" s="200"/>
      <c r="QD187" s="200"/>
      <c r="QE187" s="200"/>
      <c r="QF187" s="200"/>
      <c r="QG187" s="200"/>
      <c r="QH187" s="200"/>
      <c r="QI187" s="200"/>
      <c r="QJ187" s="200"/>
      <c r="QK187" s="200"/>
      <c r="QL187" s="200"/>
      <c r="QM187" s="200"/>
      <c r="QN187" s="200"/>
      <c r="QO187" s="200"/>
      <c r="QP187" s="200"/>
      <c r="QQ187" s="200"/>
      <c r="QR187" s="200"/>
      <c r="QS187" s="200"/>
      <c r="QT187" s="200"/>
      <c r="QU187" s="200"/>
      <c r="QV187" s="200"/>
      <c r="QW187" s="200"/>
      <c r="QX187" s="200"/>
      <c r="QY187" s="200"/>
      <c r="QZ187" s="200"/>
      <c r="RA187" s="200"/>
      <c r="RB187" s="200"/>
      <c r="RC187" s="200"/>
      <c r="RD187" s="200"/>
      <c r="RE187" s="200"/>
      <c r="RF187" s="200"/>
      <c r="RG187" s="200"/>
      <c r="RH187" s="200"/>
      <c r="RI187" s="200"/>
      <c r="RJ187" s="200"/>
      <c r="RK187" s="200"/>
      <c r="RL187" s="200"/>
      <c r="RM187" s="200"/>
      <c r="RN187" s="200"/>
      <c r="RO187" s="200"/>
      <c r="RP187" s="200"/>
      <c r="RQ187" s="200"/>
      <c r="RR187" s="200"/>
      <c r="RS187" s="200"/>
      <c r="RT187" s="200"/>
      <c r="RU187" s="200"/>
      <c r="RV187" s="200"/>
      <c r="RW187" s="200"/>
      <c r="RX187" s="200"/>
      <c r="RY187" s="200"/>
      <c r="RZ187" s="200"/>
      <c r="SA187" s="200"/>
      <c r="SB187" s="200"/>
      <c r="SC187" s="200"/>
      <c r="SD187" s="200"/>
      <c r="SE187" s="200"/>
      <c r="SF187" s="200"/>
      <c r="SG187" s="200"/>
      <c r="SH187" s="200"/>
      <c r="SI187" s="200"/>
      <c r="SJ187" s="200"/>
      <c r="SK187" s="200"/>
      <c r="SL187" s="200"/>
      <c r="SM187" s="200"/>
      <c r="SN187" s="200"/>
      <c r="SO187" s="200"/>
      <c r="SP187" s="200"/>
      <c r="SQ187" s="200"/>
      <c r="SR187" s="200"/>
      <c r="SS187" s="200"/>
      <c r="ST187" s="200"/>
      <c r="SU187" s="200"/>
      <c r="SV187" s="200"/>
      <c r="SW187" s="200"/>
      <c r="SX187" s="200"/>
      <c r="SY187" s="200"/>
      <c r="SZ187" s="200"/>
      <c r="TA187" s="200"/>
      <c r="TB187" s="200"/>
      <c r="TC187" s="200"/>
      <c r="TD187" s="200"/>
      <c r="TE187" s="200"/>
      <c r="TF187" s="200"/>
      <c r="TG187" s="200"/>
      <c r="TH187" s="200"/>
      <c r="TI187" s="200"/>
      <c r="TJ187" s="200"/>
      <c r="TK187" s="200"/>
      <c r="TL187" s="200"/>
      <c r="TM187" s="200"/>
      <c r="TN187" s="200"/>
      <c r="TO187" s="200"/>
      <c r="TP187" s="200"/>
      <c r="TQ187" s="200"/>
      <c r="TR187" s="200"/>
      <c r="TS187" s="200"/>
      <c r="TT187" s="200"/>
      <c r="TU187" s="200"/>
      <c r="TV187" s="200"/>
      <c r="TW187" s="200"/>
      <c r="TX187" s="200"/>
      <c r="TY187" s="200"/>
      <c r="TZ187" s="200"/>
      <c r="UA187" s="200"/>
      <c r="UB187" s="200"/>
      <c r="UC187" s="200"/>
      <c r="UD187" s="200"/>
      <c r="UE187" s="200"/>
      <c r="UF187" s="200"/>
      <c r="UG187" s="200"/>
      <c r="UH187" s="200"/>
      <c r="UI187" s="200"/>
      <c r="UJ187" s="200"/>
      <c r="UK187" s="200"/>
      <c r="UL187" s="200"/>
      <c r="UM187" s="200"/>
      <c r="UN187" s="200"/>
      <c r="UO187" s="200"/>
      <c r="UP187" s="200"/>
      <c r="UQ187" s="200"/>
      <c r="UR187" s="200"/>
      <c r="US187" s="200"/>
      <c r="UT187" s="200"/>
      <c r="UU187" s="200"/>
      <c r="UV187" s="200"/>
      <c r="UW187" s="200"/>
      <c r="UX187" s="200"/>
      <c r="UY187" s="200"/>
      <c r="UZ187" s="200"/>
      <c r="VA187" s="200"/>
      <c r="VB187" s="200"/>
      <c r="VC187" s="200"/>
      <c r="VD187" s="200"/>
      <c r="VE187" s="200"/>
      <c r="VF187" s="200"/>
      <c r="VG187" s="200"/>
      <c r="VH187" s="200"/>
      <c r="VI187" s="200"/>
      <c r="VJ187" s="200"/>
      <c r="VK187" s="200"/>
      <c r="VL187" s="200"/>
      <c r="VM187" s="200"/>
      <c r="VN187" s="200"/>
      <c r="VO187" s="200"/>
      <c r="VP187" s="200"/>
      <c r="VQ187" s="200"/>
      <c r="VR187" s="200"/>
      <c r="VS187" s="200"/>
      <c r="VT187" s="200"/>
      <c r="VU187" s="200"/>
      <c r="VV187" s="200"/>
      <c r="VW187" s="200"/>
      <c r="VX187" s="200"/>
      <c r="VY187" s="200"/>
      <c r="VZ187" s="200"/>
      <c r="WA187" s="200"/>
      <c r="WB187" s="200"/>
      <c r="WC187" s="200"/>
      <c r="WD187" s="200"/>
      <c r="WE187" s="200"/>
      <c r="WF187" s="200"/>
      <c r="WG187" s="200"/>
      <c r="WH187" s="200"/>
      <c r="WI187" s="200"/>
      <c r="WJ187" s="200"/>
      <c r="WK187" s="200"/>
      <c r="WL187" s="200"/>
      <c r="WM187" s="200"/>
      <c r="WN187" s="200"/>
      <c r="WO187" s="200"/>
      <c r="WP187" s="200"/>
      <c r="WQ187" s="200"/>
      <c r="WR187" s="200"/>
      <c r="WS187" s="200"/>
      <c r="WT187" s="200"/>
      <c r="WU187" s="200"/>
      <c r="WV187" s="200"/>
      <c r="WW187" s="200"/>
      <c r="WX187" s="200"/>
      <c r="WY187" s="200"/>
      <c r="WZ187" s="200"/>
      <c r="XA187" s="200"/>
      <c r="XB187" s="200"/>
      <c r="XC187" s="200"/>
      <c r="XD187" s="200"/>
      <c r="XE187" s="200"/>
      <c r="XF187" s="200"/>
      <c r="XG187" s="200"/>
      <c r="XH187" s="200"/>
      <c r="XI187" s="200"/>
      <c r="XJ187" s="200"/>
      <c r="XK187" s="200"/>
      <c r="XL187" s="200"/>
      <c r="XM187" s="200"/>
      <c r="XN187" s="200"/>
      <c r="XO187" s="200"/>
      <c r="XP187" s="200"/>
      <c r="XQ187" s="200"/>
      <c r="XR187" s="200"/>
      <c r="XS187" s="200"/>
      <c r="XT187" s="200"/>
      <c r="XU187" s="200"/>
      <c r="XV187" s="200"/>
      <c r="XW187" s="200"/>
      <c r="XX187" s="200"/>
      <c r="XY187" s="200"/>
      <c r="XZ187" s="200"/>
      <c r="YA187" s="200"/>
      <c r="YB187" s="200"/>
      <c r="YC187" s="200"/>
      <c r="YD187" s="200"/>
      <c r="YE187" s="200"/>
      <c r="YF187" s="200"/>
      <c r="YG187" s="200"/>
      <c r="YH187" s="200"/>
      <c r="YI187" s="200"/>
      <c r="YJ187" s="200"/>
      <c r="YK187" s="200"/>
      <c r="YL187" s="200"/>
      <c r="YM187" s="200"/>
      <c r="YN187" s="200"/>
      <c r="YO187" s="200"/>
      <c r="YP187" s="200"/>
      <c r="YQ187" s="200"/>
      <c r="YR187" s="200"/>
      <c r="YS187" s="200"/>
      <c r="YT187" s="200"/>
      <c r="YU187" s="200"/>
      <c r="YV187" s="200"/>
      <c r="YW187" s="200"/>
      <c r="YX187" s="200"/>
      <c r="YY187" s="200"/>
      <c r="YZ187" s="200"/>
      <c r="ZA187" s="200"/>
      <c r="ZB187" s="200"/>
      <c r="ZC187" s="200"/>
      <c r="ZD187" s="200"/>
      <c r="ZE187" s="200"/>
      <c r="ZF187" s="200"/>
      <c r="ZG187" s="200"/>
      <c r="ZH187" s="200"/>
      <c r="ZI187" s="200"/>
      <c r="ZJ187" s="200"/>
      <c r="ZK187" s="200"/>
      <c r="ZL187" s="200"/>
      <c r="ZM187" s="200"/>
      <c r="ZN187" s="200"/>
      <c r="ZO187" s="200"/>
      <c r="ZP187" s="200"/>
      <c r="ZQ187" s="200"/>
      <c r="ZR187" s="200"/>
      <c r="ZS187" s="200"/>
      <c r="ZT187" s="200"/>
      <c r="ZU187" s="200"/>
      <c r="ZV187" s="200"/>
      <c r="ZW187" s="200"/>
      <c r="ZX187" s="200"/>
      <c r="ZY187" s="200"/>
      <c r="ZZ187" s="200"/>
      <c r="AAA187" s="200"/>
      <c r="AAB187" s="200"/>
      <c r="AAC187" s="200"/>
      <c r="AAD187" s="200"/>
      <c r="AAE187" s="200"/>
      <c r="AAF187" s="200"/>
      <c r="AAG187" s="200"/>
      <c r="AAH187" s="200"/>
      <c r="AAI187" s="200"/>
      <c r="AAJ187" s="200"/>
      <c r="AAK187" s="200"/>
      <c r="AAL187" s="200"/>
      <c r="AAM187" s="200"/>
      <c r="AAN187" s="200"/>
      <c r="AAO187" s="200"/>
      <c r="AAP187" s="200"/>
      <c r="AAQ187" s="200"/>
      <c r="AAR187" s="200"/>
      <c r="AAS187" s="200"/>
      <c r="AAT187" s="200"/>
      <c r="AAU187" s="200"/>
      <c r="AAV187" s="200"/>
      <c r="AAW187" s="200"/>
      <c r="AAX187" s="200"/>
      <c r="AAY187" s="200"/>
      <c r="AAZ187" s="200"/>
      <c r="ABA187" s="200"/>
      <c r="ABB187" s="200"/>
      <c r="ABC187" s="200"/>
      <c r="ABD187" s="200"/>
      <c r="ABE187" s="200"/>
      <c r="ABF187" s="200"/>
      <c r="ABG187" s="200"/>
      <c r="ABH187" s="200"/>
      <c r="ABI187" s="200"/>
      <c r="ABJ187" s="200"/>
      <c r="ABK187" s="200"/>
      <c r="ABL187" s="200"/>
      <c r="ABM187" s="200"/>
      <c r="ABN187" s="200"/>
      <c r="ABO187" s="200"/>
      <c r="ABP187" s="200"/>
      <c r="ABQ187" s="200"/>
      <c r="ABR187" s="200"/>
      <c r="ABS187" s="200"/>
      <c r="ABT187" s="200"/>
      <c r="ABU187" s="200"/>
      <c r="ABV187" s="200"/>
      <c r="ABW187" s="200"/>
      <c r="ABX187" s="200"/>
      <c r="ABY187" s="200"/>
      <c r="ABZ187" s="200"/>
      <c r="ACA187" s="200"/>
      <c r="ACB187" s="200"/>
      <c r="ACC187" s="200"/>
      <c r="ACD187" s="200"/>
      <c r="ACE187" s="200"/>
      <c r="ACF187" s="200"/>
      <c r="ACG187" s="200"/>
      <c r="ACH187" s="200"/>
      <c r="ACI187" s="200"/>
      <c r="ACJ187" s="200"/>
      <c r="ACK187" s="200"/>
      <c r="ACL187" s="200"/>
      <c r="ACM187" s="200"/>
      <c r="ACN187" s="200"/>
      <c r="ACO187" s="200"/>
      <c r="ACP187" s="200"/>
      <c r="ACQ187" s="200"/>
      <c r="ACR187" s="200"/>
      <c r="ACS187" s="200"/>
      <c r="ACT187" s="200"/>
      <c r="ACU187" s="200"/>
      <c r="ACV187" s="200"/>
      <c r="ACW187" s="200"/>
      <c r="ACX187" s="200"/>
      <c r="ACY187" s="200"/>
      <c r="ACZ187" s="200"/>
      <c r="ADA187" s="200"/>
      <c r="ADB187" s="200"/>
      <c r="ADC187" s="200"/>
      <c r="ADD187" s="200"/>
      <c r="ADE187" s="200"/>
      <c r="ADF187" s="200"/>
      <c r="ADG187" s="200"/>
      <c r="ADH187" s="200"/>
      <c r="ADI187" s="200"/>
      <c r="ADJ187" s="200"/>
      <c r="ADK187" s="200"/>
      <c r="ADL187" s="200"/>
      <c r="ADM187" s="200"/>
      <c r="ADN187" s="200"/>
      <c r="ADO187" s="200"/>
      <c r="ADP187" s="200"/>
      <c r="ADQ187" s="200"/>
      <c r="ADR187" s="200"/>
      <c r="ADS187" s="200"/>
      <c r="ADT187" s="200"/>
      <c r="ADU187" s="200"/>
      <c r="ADV187" s="200"/>
      <c r="ADW187" s="200"/>
      <c r="ADX187" s="200"/>
      <c r="ADY187" s="200"/>
      <c r="ADZ187" s="200"/>
      <c r="AEA187" s="200"/>
      <c r="AEB187" s="200"/>
      <c r="AEC187" s="200"/>
      <c r="AED187" s="200"/>
      <c r="AEE187" s="200"/>
      <c r="AEF187" s="200"/>
      <c r="AEG187" s="200"/>
      <c r="AEH187" s="200"/>
      <c r="AEI187" s="200"/>
      <c r="AEJ187" s="200"/>
      <c r="AEK187" s="200"/>
      <c r="AEL187" s="200"/>
      <c r="AEM187" s="200"/>
      <c r="AEN187" s="200"/>
      <c r="AEO187" s="200"/>
      <c r="AEP187" s="200"/>
      <c r="AEQ187" s="200"/>
      <c r="AER187" s="200"/>
      <c r="AES187" s="200"/>
      <c r="AET187" s="200"/>
      <c r="AEU187" s="200"/>
      <c r="AEV187" s="200"/>
      <c r="AEW187" s="200"/>
      <c r="AEX187" s="200"/>
      <c r="AEY187" s="200"/>
      <c r="AEZ187" s="200"/>
      <c r="AFA187" s="200"/>
      <c r="AFB187" s="200"/>
      <c r="AFC187" s="200"/>
      <c r="AFD187" s="200"/>
      <c r="AFE187" s="200"/>
      <c r="AFF187" s="200"/>
      <c r="AFG187" s="200"/>
      <c r="AFH187" s="200"/>
      <c r="AFI187" s="200"/>
      <c r="AFJ187" s="200"/>
      <c r="AFK187" s="200"/>
      <c r="AFL187" s="200"/>
      <c r="AFM187" s="200"/>
      <c r="AFN187" s="200"/>
      <c r="AFO187" s="200"/>
      <c r="AFP187" s="200"/>
      <c r="AFQ187" s="200"/>
      <c r="AFR187" s="200"/>
      <c r="AFS187" s="200"/>
      <c r="AFT187" s="200"/>
      <c r="AFU187" s="200"/>
      <c r="AFV187" s="200"/>
      <c r="AFW187" s="200"/>
      <c r="AFX187" s="200"/>
      <c r="AFY187" s="200"/>
      <c r="AFZ187" s="200"/>
      <c r="AGA187" s="200"/>
      <c r="AGB187" s="200"/>
      <c r="AGC187" s="200"/>
      <c r="AGD187" s="200"/>
      <c r="AGE187" s="200"/>
      <c r="AGF187" s="200"/>
      <c r="AGG187" s="200"/>
      <c r="AGH187" s="200"/>
      <c r="AGI187" s="200"/>
      <c r="AGJ187" s="200"/>
      <c r="AGK187" s="200"/>
      <c r="AGL187" s="200"/>
      <c r="AGM187" s="200"/>
      <c r="AGN187" s="200"/>
      <c r="AGO187" s="200"/>
      <c r="AGP187" s="200"/>
      <c r="AGQ187" s="200"/>
      <c r="AGR187" s="200"/>
      <c r="AGS187" s="200"/>
      <c r="AGT187" s="200"/>
      <c r="AGU187" s="200"/>
      <c r="AGV187" s="200"/>
      <c r="AGW187" s="200"/>
      <c r="AGX187" s="200"/>
      <c r="AGY187" s="200"/>
      <c r="AGZ187" s="200"/>
      <c r="AHA187" s="200"/>
      <c r="AHB187" s="200"/>
      <c r="AHC187" s="200"/>
      <c r="AHD187" s="200"/>
      <c r="AHE187" s="200"/>
      <c r="AHF187" s="200"/>
      <c r="AHG187" s="200"/>
      <c r="AHH187" s="200"/>
      <c r="AHI187" s="200"/>
      <c r="AHJ187" s="200"/>
      <c r="AHK187" s="200"/>
      <c r="AHL187" s="200"/>
      <c r="AHM187" s="200"/>
      <c r="AHN187" s="200"/>
      <c r="AHO187" s="200"/>
      <c r="AHP187" s="200"/>
      <c r="AHQ187" s="200"/>
      <c r="AHR187" s="200"/>
      <c r="AHS187" s="200"/>
      <c r="AHT187" s="200"/>
      <c r="AHU187" s="200"/>
      <c r="AHV187" s="200"/>
      <c r="AHW187" s="200"/>
      <c r="AHX187" s="200"/>
      <c r="AHY187" s="200"/>
      <c r="AHZ187" s="200"/>
      <c r="AIA187" s="200"/>
      <c r="AIB187" s="200"/>
      <c r="AIC187" s="200"/>
      <c r="AID187" s="200"/>
      <c r="AIE187" s="200"/>
      <c r="AIF187" s="200"/>
      <c r="AIG187" s="200"/>
      <c r="AIH187" s="200"/>
      <c r="AII187" s="200"/>
      <c r="AIJ187" s="200"/>
      <c r="AIK187" s="200"/>
      <c r="AIL187" s="200"/>
      <c r="AIM187" s="200"/>
      <c r="AIN187" s="200"/>
      <c r="AIO187" s="200"/>
      <c r="AIP187" s="200"/>
      <c r="AIQ187" s="200"/>
      <c r="AIR187" s="200"/>
      <c r="AIS187" s="200"/>
      <c r="AIT187" s="200"/>
      <c r="AIU187" s="200"/>
      <c r="AIV187" s="200"/>
      <c r="AIW187" s="200"/>
      <c r="AIX187" s="200"/>
      <c r="AIY187" s="200"/>
      <c r="AIZ187" s="200"/>
      <c r="AJA187" s="200"/>
      <c r="AJB187" s="200"/>
      <c r="AJC187" s="200"/>
      <c r="AJD187" s="200"/>
      <c r="AJE187" s="200"/>
      <c r="AJF187" s="200"/>
      <c r="AJG187" s="200"/>
      <c r="AJH187" s="200"/>
      <c r="AJI187" s="200"/>
      <c r="AJJ187" s="200"/>
      <c r="AJK187" s="200"/>
      <c r="AJL187" s="200"/>
      <c r="AJM187" s="200"/>
      <c r="AJN187" s="200"/>
      <c r="AJO187" s="200"/>
      <c r="AJP187" s="200"/>
      <c r="AJQ187" s="200"/>
      <c r="AJR187" s="200"/>
      <c r="AJS187" s="200"/>
      <c r="AJT187" s="200"/>
      <c r="AJU187" s="200"/>
      <c r="AJV187" s="200"/>
      <c r="AJW187" s="200"/>
      <c r="AJX187" s="200"/>
      <c r="AJY187" s="200"/>
      <c r="AJZ187" s="200"/>
      <c r="AKA187" s="200"/>
      <c r="AKB187" s="200"/>
    </row>
    <row r="188" spans="1:964" s="155" customFormat="1" ht="13.5">
      <c r="A188" s="414"/>
      <c r="B188" s="67" t="s">
        <v>13</v>
      </c>
      <c r="C188" s="243">
        <v>2246417</v>
      </c>
      <c r="D188" s="320">
        <f t="shared" si="64"/>
        <v>7.2715451529010711E-3</v>
      </c>
      <c r="E188" s="142"/>
      <c r="F188" s="316"/>
      <c r="G188" s="320"/>
      <c r="H188" s="133">
        <v>26032</v>
      </c>
      <c r="I188" s="320">
        <f t="shared" si="46"/>
        <v>8.6477462437395625E-2</v>
      </c>
      <c r="J188" s="423">
        <v>30644</v>
      </c>
      <c r="K188" s="395">
        <f>(J188-J176)/J176</f>
        <v>-0.3105341313054043</v>
      </c>
      <c r="L188" s="133"/>
      <c r="M188" s="320"/>
      <c r="N188" s="133"/>
      <c r="O188" s="320"/>
      <c r="P188" s="133"/>
      <c r="Q188" s="320"/>
      <c r="R188" s="133"/>
      <c r="S188" s="320"/>
      <c r="T188" s="134"/>
      <c r="U188" s="135"/>
      <c r="V188" s="316">
        <v>229</v>
      </c>
      <c r="W188" s="320">
        <f t="shared" si="59"/>
        <v>-0.39895013123359579</v>
      </c>
      <c r="X188" s="134">
        <v>277</v>
      </c>
      <c r="Y188" s="320">
        <f t="shared" si="59"/>
        <v>0.16877637130801681</v>
      </c>
      <c r="Z188" s="133"/>
      <c r="AA188" s="320"/>
      <c r="AB188" s="133"/>
      <c r="AC188" s="320"/>
      <c r="AD188" s="133"/>
      <c r="AE188" s="320"/>
      <c r="AF188" s="133"/>
      <c r="AG188" s="320"/>
      <c r="AH188" s="208"/>
      <c r="AI188" s="208"/>
      <c r="AJ188" s="208"/>
      <c r="AK188" s="208"/>
      <c r="AL188" s="208"/>
      <c r="AM188" s="203"/>
      <c r="AN188" s="204"/>
      <c r="AO188" s="203"/>
      <c r="AP188" s="200"/>
      <c r="AQ188" s="200"/>
      <c r="AR188" s="200"/>
      <c r="AS188" s="200"/>
      <c r="AT188" s="200"/>
      <c r="AU188" s="200"/>
      <c r="AV188" s="200"/>
      <c r="AW188" s="200"/>
      <c r="AX188" s="200"/>
      <c r="AY188" s="200"/>
      <c r="AZ188" s="200"/>
      <c r="BA188" s="200"/>
      <c r="BB188" s="200"/>
      <c r="BC188" s="200"/>
      <c r="BD188" s="200"/>
      <c r="BE188" s="200"/>
      <c r="BF188" s="200"/>
      <c r="BG188" s="200"/>
      <c r="BH188" s="200"/>
      <c r="BI188" s="200"/>
      <c r="BJ188" s="200"/>
      <c r="BK188" s="200"/>
      <c r="BL188" s="200"/>
      <c r="BM188" s="200"/>
      <c r="BN188" s="200"/>
      <c r="BO188" s="201"/>
      <c r="BP188" s="200"/>
      <c r="BQ188" s="200"/>
      <c r="BR188" s="200"/>
      <c r="BS188" s="200"/>
      <c r="BT188" s="200"/>
      <c r="BU188" s="200"/>
      <c r="BV188" s="200"/>
      <c r="BW188" s="200"/>
      <c r="BX188" s="200"/>
      <c r="BY188" s="200"/>
      <c r="BZ188" s="200"/>
      <c r="CA188" s="200"/>
      <c r="CB188" s="200"/>
      <c r="CC188" s="200"/>
      <c r="CD188" s="200"/>
      <c r="CE188" s="200"/>
      <c r="CF188" s="200"/>
      <c r="CG188" s="200"/>
      <c r="CH188" s="200"/>
      <c r="CI188" s="200"/>
      <c r="CJ188" s="200"/>
      <c r="CK188" s="200"/>
      <c r="CL188" s="200"/>
      <c r="CM188" s="200"/>
      <c r="CN188" s="200"/>
      <c r="CO188" s="200"/>
      <c r="CP188" s="200"/>
      <c r="CQ188" s="200"/>
      <c r="CR188" s="200"/>
      <c r="CS188" s="200"/>
      <c r="CT188" s="200"/>
      <c r="CU188" s="200"/>
      <c r="CV188" s="200"/>
      <c r="CW188" s="200"/>
      <c r="CX188" s="200"/>
      <c r="CY188" s="200"/>
      <c r="CZ188" s="200"/>
      <c r="DA188" s="200"/>
      <c r="DB188" s="200"/>
      <c r="DC188" s="200"/>
      <c r="DD188" s="200"/>
      <c r="DE188" s="200"/>
      <c r="DF188" s="200"/>
      <c r="DG188" s="200"/>
      <c r="DH188" s="200"/>
      <c r="DI188" s="200"/>
      <c r="DJ188" s="200"/>
      <c r="DK188" s="200"/>
      <c r="DL188" s="200"/>
      <c r="DM188" s="200"/>
      <c r="DN188" s="200"/>
      <c r="DO188" s="200"/>
      <c r="DP188" s="200"/>
      <c r="DQ188" s="200"/>
      <c r="DR188" s="200"/>
      <c r="DS188" s="200"/>
      <c r="DT188" s="200"/>
      <c r="DU188" s="200"/>
      <c r="DV188" s="200"/>
      <c r="DW188" s="200"/>
      <c r="DX188" s="200"/>
      <c r="DY188" s="200"/>
      <c r="DZ188" s="200"/>
      <c r="EA188" s="200"/>
      <c r="EB188" s="200"/>
      <c r="EC188" s="200"/>
      <c r="ED188" s="200"/>
      <c r="EE188" s="200"/>
      <c r="EF188" s="200"/>
      <c r="EG188" s="200"/>
      <c r="EH188" s="200"/>
      <c r="EI188" s="200"/>
      <c r="EJ188" s="200"/>
      <c r="EK188" s="200"/>
      <c r="EL188" s="200"/>
      <c r="EM188" s="200"/>
      <c r="EN188" s="200"/>
      <c r="EO188" s="200"/>
      <c r="EP188" s="200"/>
      <c r="EQ188" s="200"/>
      <c r="ER188" s="200"/>
      <c r="ES188" s="200"/>
      <c r="ET188" s="200"/>
      <c r="EU188" s="200"/>
      <c r="EV188" s="200"/>
      <c r="EW188" s="200"/>
      <c r="EX188" s="200"/>
      <c r="EY188" s="200"/>
      <c r="EZ188" s="200"/>
      <c r="FA188" s="200"/>
      <c r="FB188" s="200"/>
      <c r="FC188" s="200"/>
      <c r="FD188" s="200"/>
      <c r="FE188" s="200"/>
      <c r="FF188" s="200"/>
      <c r="FG188" s="200"/>
      <c r="FH188" s="200"/>
      <c r="FI188" s="200"/>
      <c r="FJ188" s="200"/>
      <c r="FK188" s="200"/>
      <c r="FL188" s="200"/>
      <c r="FM188" s="200"/>
      <c r="FN188" s="200"/>
      <c r="FO188" s="200"/>
      <c r="FP188" s="200"/>
      <c r="FQ188" s="200"/>
      <c r="FR188" s="200"/>
      <c r="FS188" s="200"/>
      <c r="FT188" s="200"/>
      <c r="FU188" s="200"/>
      <c r="FV188" s="200"/>
      <c r="FW188" s="200"/>
      <c r="FX188" s="200"/>
      <c r="FY188" s="200"/>
      <c r="FZ188" s="200"/>
      <c r="GA188" s="200"/>
      <c r="GB188" s="200"/>
      <c r="GC188" s="200"/>
      <c r="GD188" s="200"/>
      <c r="GE188" s="200"/>
      <c r="GF188" s="200"/>
      <c r="GG188" s="200"/>
      <c r="GH188" s="200"/>
      <c r="GI188" s="200"/>
      <c r="GJ188" s="200"/>
      <c r="GK188" s="200"/>
      <c r="GL188" s="200"/>
      <c r="GM188" s="200"/>
      <c r="GN188" s="200"/>
      <c r="GO188" s="200"/>
      <c r="GP188" s="200"/>
      <c r="GQ188" s="200"/>
      <c r="GR188" s="200"/>
      <c r="GS188" s="200"/>
      <c r="GT188" s="200"/>
      <c r="GU188" s="200"/>
      <c r="GV188" s="200"/>
      <c r="GW188" s="200"/>
      <c r="GX188" s="200"/>
      <c r="GY188" s="200"/>
      <c r="GZ188" s="200"/>
      <c r="HA188" s="200"/>
      <c r="HB188" s="200"/>
      <c r="HC188" s="200"/>
      <c r="HD188" s="200"/>
      <c r="HE188" s="200"/>
      <c r="HF188" s="200"/>
      <c r="HG188" s="200"/>
      <c r="HH188" s="200"/>
      <c r="HI188" s="200"/>
      <c r="HJ188" s="200"/>
      <c r="HK188" s="200"/>
      <c r="HL188" s="200"/>
      <c r="HM188" s="200"/>
      <c r="HN188" s="200"/>
      <c r="HO188" s="200"/>
      <c r="HP188" s="200"/>
      <c r="HQ188" s="200"/>
      <c r="HR188" s="200"/>
      <c r="HS188" s="200"/>
      <c r="HT188" s="200"/>
      <c r="HU188" s="200"/>
      <c r="HV188" s="200"/>
      <c r="HW188" s="200"/>
      <c r="HX188" s="200"/>
      <c r="HY188" s="200"/>
      <c r="HZ188" s="200"/>
      <c r="IA188" s="200"/>
      <c r="IB188" s="200"/>
      <c r="IC188" s="200"/>
      <c r="ID188" s="200"/>
      <c r="IE188" s="200"/>
      <c r="IF188" s="200"/>
      <c r="IG188" s="200"/>
      <c r="IH188" s="200"/>
      <c r="II188" s="200"/>
      <c r="IJ188" s="200"/>
      <c r="IK188" s="200"/>
      <c r="IL188" s="200"/>
      <c r="IM188" s="200"/>
      <c r="IN188" s="200"/>
      <c r="IO188" s="200"/>
      <c r="IP188" s="200"/>
      <c r="IQ188" s="200"/>
      <c r="IR188" s="200"/>
      <c r="IS188" s="200"/>
      <c r="IT188" s="200"/>
      <c r="IU188" s="200"/>
      <c r="IV188" s="200"/>
      <c r="IW188" s="200"/>
      <c r="IX188" s="200"/>
      <c r="IY188" s="200"/>
      <c r="IZ188" s="200"/>
      <c r="JA188" s="200"/>
      <c r="JB188" s="200"/>
      <c r="JC188" s="200"/>
      <c r="JD188" s="200"/>
      <c r="JE188" s="200"/>
      <c r="JF188" s="200"/>
      <c r="JG188" s="200"/>
      <c r="JH188" s="200"/>
      <c r="JI188" s="200"/>
      <c r="JJ188" s="200"/>
      <c r="JK188" s="200"/>
      <c r="JL188" s="200"/>
      <c r="JM188" s="200"/>
      <c r="JN188" s="200"/>
      <c r="JO188" s="200"/>
      <c r="JP188" s="200"/>
      <c r="JQ188" s="200"/>
      <c r="JR188" s="200"/>
      <c r="JS188" s="200"/>
      <c r="JT188" s="200"/>
      <c r="JU188" s="200"/>
      <c r="JV188" s="200"/>
      <c r="JW188" s="200"/>
      <c r="JX188" s="200"/>
      <c r="JY188" s="200"/>
      <c r="JZ188" s="200"/>
      <c r="KA188" s="200"/>
      <c r="KB188" s="200"/>
      <c r="KC188" s="200"/>
      <c r="KD188" s="200"/>
      <c r="KE188" s="200"/>
      <c r="KF188" s="200"/>
      <c r="KG188" s="200"/>
      <c r="KH188" s="200"/>
      <c r="KI188" s="200"/>
      <c r="KJ188" s="200"/>
      <c r="KK188" s="200"/>
      <c r="KL188" s="200"/>
      <c r="KM188" s="200"/>
      <c r="KN188" s="200"/>
      <c r="KO188" s="200"/>
      <c r="KP188" s="200"/>
      <c r="KQ188" s="200"/>
      <c r="KR188" s="200"/>
      <c r="KS188" s="200"/>
      <c r="KT188" s="200"/>
      <c r="KU188" s="200"/>
      <c r="KV188" s="200"/>
      <c r="KW188" s="200"/>
      <c r="KX188" s="200"/>
      <c r="KY188" s="200"/>
      <c r="KZ188" s="200"/>
      <c r="LA188" s="200"/>
      <c r="LB188" s="200"/>
      <c r="LC188" s="200"/>
      <c r="LD188" s="200"/>
      <c r="LE188" s="200"/>
      <c r="LF188" s="200"/>
      <c r="LG188" s="200"/>
      <c r="LH188" s="200"/>
      <c r="LI188" s="200"/>
      <c r="LJ188" s="200"/>
      <c r="LK188" s="200"/>
      <c r="LL188" s="200"/>
      <c r="LM188" s="200"/>
      <c r="LN188" s="200"/>
      <c r="LO188" s="200"/>
      <c r="LP188" s="200"/>
      <c r="LQ188" s="200"/>
      <c r="LR188" s="200"/>
      <c r="LS188" s="200"/>
      <c r="LT188" s="200"/>
      <c r="LU188" s="200"/>
      <c r="LV188" s="200"/>
      <c r="LW188" s="200"/>
      <c r="LX188" s="200"/>
      <c r="LY188" s="200"/>
      <c r="LZ188" s="200"/>
      <c r="MA188" s="200"/>
      <c r="MB188" s="200"/>
      <c r="MC188" s="200"/>
      <c r="MD188" s="200"/>
      <c r="ME188" s="200"/>
      <c r="MF188" s="200"/>
      <c r="MG188" s="200"/>
      <c r="MH188" s="200"/>
      <c r="MI188" s="200"/>
      <c r="MJ188" s="200"/>
      <c r="MK188" s="200"/>
      <c r="ML188" s="200"/>
      <c r="MM188" s="200"/>
      <c r="MN188" s="200"/>
      <c r="MO188" s="200"/>
      <c r="MP188" s="200"/>
      <c r="MQ188" s="200"/>
      <c r="MR188" s="200"/>
      <c r="MS188" s="200"/>
      <c r="MT188" s="200"/>
      <c r="MU188" s="200"/>
      <c r="MV188" s="200"/>
      <c r="MW188" s="200"/>
      <c r="MX188" s="200"/>
      <c r="MY188" s="200"/>
      <c r="MZ188" s="200"/>
      <c r="NA188" s="200"/>
      <c r="NB188" s="200"/>
      <c r="NC188" s="200"/>
      <c r="ND188" s="200"/>
      <c r="NE188" s="200"/>
      <c r="NF188" s="200"/>
      <c r="NG188" s="200"/>
      <c r="NH188" s="200"/>
      <c r="NI188" s="200"/>
      <c r="NJ188" s="200"/>
      <c r="NK188" s="200"/>
      <c r="NL188" s="200"/>
      <c r="NM188" s="200"/>
      <c r="NN188" s="200"/>
      <c r="NO188" s="200"/>
      <c r="NP188" s="200"/>
      <c r="NQ188" s="200"/>
      <c r="NR188" s="200"/>
      <c r="NS188" s="200"/>
      <c r="NT188" s="200"/>
      <c r="NU188" s="200"/>
      <c r="NV188" s="200"/>
      <c r="NW188" s="200"/>
      <c r="NX188" s="200"/>
      <c r="NY188" s="200"/>
      <c r="NZ188" s="200"/>
      <c r="OA188" s="200"/>
      <c r="OB188" s="200"/>
      <c r="OC188" s="200"/>
      <c r="OD188" s="200"/>
      <c r="OE188" s="200"/>
      <c r="OF188" s="200"/>
      <c r="OG188" s="200"/>
      <c r="OH188" s="200"/>
      <c r="OI188" s="200"/>
      <c r="OJ188" s="200"/>
      <c r="OK188" s="200"/>
      <c r="OL188" s="200"/>
      <c r="OM188" s="200"/>
      <c r="ON188" s="200"/>
      <c r="OO188" s="200"/>
      <c r="OP188" s="200"/>
      <c r="OQ188" s="200"/>
      <c r="OR188" s="200"/>
      <c r="OS188" s="200"/>
      <c r="OT188" s="200"/>
      <c r="OU188" s="200"/>
      <c r="OV188" s="200"/>
      <c r="OW188" s="200"/>
      <c r="OX188" s="200"/>
      <c r="OY188" s="200"/>
      <c r="OZ188" s="200"/>
      <c r="PA188" s="200"/>
      <c r="PB188" s="200"/>
      <c r="PC188" s="200"/>
      <c r="PD188" s="200"/>
      <c r="PE188" s="200"/>
      <c r="PF188" s="200"/>
      <c r="PG188" s="200"/>
      <c r="PH188" s="200"/>
      <c r="PI188" s="200"/>
      <c r="PJ188" s="200"/>
      <c r="PK188" s="200"/>
      <c r="PL188" s="200"/>
      <c r="PM188" s="200"/>
      <c r="PN188" s="200"/>
      <c r="PO188" s="200"/>
      <c r="PP188" s="200"/>
      <c r="PQ188" s="200"/>
      <c r="PR188" s="200"/>
      <c r="PS188" s="200"/>
      <c r="PT188" s="200"/>
      <c r="PU188" s="200"/>
      <c r="PV188" s="200"/>
      <c r="PW188" s="200"/>
      <c r="PX188" s="200"/>
      <c r="PY188" s="200"/>
      <c r="PZ188" s="200"/>
      <c r="QA188" s="200"/>
      <c r="QB188" s="200"/>
      <c r="QC188" s="200"/>
      <c r="QD188" s="200"/>
      <c r="QE188" s="200"/>
      <c r="QF188" s="200"/>
      <c r="QG188" s="200"/>
      <c r="QH188" s="200"/>
      <c r="QI188" s="200"/>
      <c r="QJ188" s="200"/>
      <c r="QK188" s="200"/>
      <c r="QL188" s="200"/>
      <c r="QM188" s="200"/>
      <c r="QN188" s="200"/>
      <c r="QO188" s="200"/>
      <c r="QP188" s="200"/>
      <c r="QQ188" s="200"/>
      <c r="QR188" s="200"/>
      <c r="QS188" s="200"/>
      <c r="QT188" s="200"/>
      <c r="QU188" s="200"/>
      <c r="QV188" s="200"/>
      <c r="QW188" s="200"/>
      <c r="QX188" s="200"/>
      <c r="QY188" s="200"/>
      <c r="QZ188" s="200"/>
      <c r="RA188" s="200"/>
      <c r="RB188" s="200"/>
      <c r="RC188" s="200"/>
      <c r="RD188" s="200"/>
      <c r="RE188" s="200"/>
      <c r="RF188" s="200"/>
      <c r="RG188" s="200"/>
      <c r="RH188" s="200"/>
      <c r="RI188" s="200"/>
      <c r="RJ188" s="200"/>
      <c r="RK188" s="200"/>
      <c r="RL188" s="200"/>
      <c r="RM188" s="200"/>
      <c r="RN188" s="200"/>
      <c r="RO188" s="200"/>
      <c r="RP188" s="200"/>
      <c r="RQ188" s="200"/>
      <c r="RR188" s="200"/>
      <c r="RS188" s="200"/>
      <c r="RT188" s="200"/>
      <c r="RU188" s="200"/>
      <c r="RV188" s="200"/>
      <c r="RW188" s="200"/>
      <c r="RX188" s="200"/>
      <c r="RY188" s="200"/>
      <c r="RZ188" s="200"/>
      <c r="SA188" s="200"/>
      <c r="SB188" s="200"/>
      <c r="SC188" s="200"/>
      <c r="SD188" s="200"/>
      <c r="SE188" s="200"/>
      <c r="SF188" s="200"/>
      <c r="SG188" s="200"/>
      <c r="SH188" s="200"/>
      <c r="SI188" s="200"/>
      <c r="SJ188" s="200"/>
      <c r="SK188" s="200"/>
      <c r="SL188" s="200"/>
      <c r="SM188" s="200"/>
      <c r="SN188" s="200"/>
      <c r="SO188" s="200"/>
      <c r="SP188" s="200"/>
      <c r="SQ188" s="200"/>
      <c r="SR188" s="200"/>
      <c r="SS188" s="200"/>
      <c r="ST188" s="200"/>
      <c r="SU188" s="200"/>
      <c r="SV188" s="200"/>
      <c r="SW188" s="200"/>
      <c r="SX188" s="200"/>
      <c r="SY188" s="200"/>
      <c r="SZ188" s="200"/>
      <c r="TA188" s="200"/>
      <c r="TB188" s="200"/>
      <c r="TC188" s="200"/>
      <c r="TD188" s="200"/>
      <c r="TE188" s="200"/>
      <c r="TF188" s="200"/>
      <c r="TG188" s="200"/>
      <c r="TH188" s="200"/>
      <c r="TI188" s="200"/>
      <c r="TJ188" s="200"/>
      <c r="TK188" s="200"/>
      <c r="TL188" s="200"/>
      <c r="TM188" s="200"/>
      <c r="TN188" s="200"/>
      <c r="TO188" s="200"/>
      <c r="TP188" s="200"/>
      <c r="TQ188" s="200"/>
      <c r="TR188" s="200"/>
      <c r="TS188" s="200"/>
      <c r="TT188" s="200"/>
      <c r="TU188" s="200"/>
      <c r="TV188" s="200"/>
      <c r="TW188" s="200"/>
      <c r="TX188" s="200"/>
      <c r="TY188" s="200"/>
      <c r="TZ188" s="200"/>
      <c r="UA188" s="200"/>
      <c r="UB188" s="200"/>
      <c r="UC188" s="200"/>
      <c r="UD188" s="200"/>
      <c r="UE188" s="200"/>
      <c r="UF188" s="200"/>
      <c r="UG188" s="200"/>
      <c r="UH188" s="200"/>
      <c r="UI188" s="200"/>
      <c r="UJ188" s="200"/>
      <c r="UK188" s="200"/>
      <c r="UL188" s="200"/>
      <c r="UM188" s="200"/>
      <c r="UN188" s="200"/>
      <c r="UO188" s="200"/>
      <c r="UP188" s="200"/>
      <c r="UQ188" s="200"/>
      <c r="UR188" s="200"/>
      <c r="US188" s="200"/>
      <c r="UT188" s="200"/>
      <c r="UU188" s="200"/>
      <c r="UV188" s="200"/>
      <c r="UW188" s="200"/>
      <c r="UX188" s="200"/>
      <c r="UY188" s="200"/>
      <c r="UZ188" s="200"/>
      <c r="VA188" s="200"/>
      <c r="VB188" s="200"/>
      <c r="VC188" s="200"/>
      <c r="VD188" s="200"/>
      <c r="VE188" s="200"/>
      <c r="VF188" s="200"/>
      <c r="VG188" s="200"/>
      <c r="VH188" s="200"/>
      <c r="VI188" s="200"/>
      <c r="VJ188" s="200"/>
      <c r="VK188" s="200"/>
      <c r="VL188" s="200"/>
      <c r="VM188" s="200"/>
      <c r="VN188" s="200"/>
      <c r="VO188" s="200"/>
      <c r="VP188" s="200"/>
      <c r="VQ188" s="200"/>
      <c r="VR188" s="200"/>
      <c r="VS188" s="200"/>
      <c r="VT188" s="200"/>
      <c r="VU188" s="200"/>
      <c r="VV188" s="200"/>
      <c r="VW188" s="200"/>
      <c r="VX188" s="200"/>
      <c r="VY188" s="200"/>
      <c r="VZ188" s="200"/>
      <c r="WA188" s="200"/>
      <c r="WB188" s="200"/>
      <c r="WC188" s="200"/>
      <c r="WD188" s="200"/>
      <c r="WE188" s="200"/>
      <c r="WF188" s="200"/>
      <c r="WG188" s="200"/>
      <c r="WH188" s="200"/>
      <c r="WI188" s="200"/>
      <c r="WJ188" s="200"/>
      <c r="WK188" s="200"/>
      <c r="WL188" s="200"/>
      <c r="WM188" s="200"/>
      <c r="WN188" s="200"/>
      <c r="WO188" s="200"/>
      <c r="WP188" s="200"/>
      <c r="WQ188" s="200"/>
      <c r="WR188" s="200"/>
      <c r="WS188" s="200"/>
      <c r="WT188" s="200"/>
      <c r="WU188" s="200"/>
      <c r="WV188" s="200"/>
      <c r="WW188" s="200"/>
      <c r="WX188" s="200"/>
      <c r="WY188" s="200"/>
      <c r="WZ188" s="200"/>
      <c r="XA188" s="200"/>
      <c r="XB188" s="200"/>
      <c r="XC188" s="200"/>
      <c r="XD188" s="200"/>
      <c r="XE188" s="200"/>
      <c r="XF188" s="200"/>
      <c r="XG188" s="200"/>
      <c r="XH188" s="200"/>
      <c r="XI188" s="200"/>
      <c r="XJ188" s="200"/>
      <c r="XK188" s="200"/>
      <c r="XL188" s="200"/>
      <c r="XM188" s="200"/>
      <c r="XN188" s="200"/>
      <c r="XO188" s="200"/>
      <c r="XP188" s="200"/>
      <c r="XQ188" s="200"/>
      <c r="XR188" s="200"/>
      <c r="XS188" s="200"/>
      <c r="XT188" s="200"/>
      <c r="XU188" s="200"/>
      <c r="XV188" s="200"/>
      <c r="XW188" s="200"/>
      <c r="XX188" s="200"/>
      <c r="XY188" s="200"/>
      <c r="XZ188" s="200"/>
      <c r="YA188" s="200"/>
      <c r="YB188" s="200"/>
      <c r="YC188" s="200"/>
      <c r="YD188" s="200"/>
      <c r="YE188" s="200"/>
      <c r="YF188" s="200"/>
      <c r="YG188" s="200"/>
      <c r="YH188" s="200"/>
      <c r="YI188" s="200"/>
      <c r="YJ188" s="200"/>
      <c r="YK188" s="200"/>
      <c r="YL188" s="200"/>
      <c r="YM188" s="200"/>
      <c r="YN188" s="200"/>
      <c r="YO188" s="200"/>
      <c r="YP188" s="200"/>
      <c r="YQ188" s="200"/>
      <c r="YR188" s="200"/>
      <c r="YS188" s="200"/>
      <c r="YT188" s="200"/>
      <c r="YU188" s="200"/>
      <c r="YV188" s="200"/>
      <c r="YW188" s="200"/>
      <c r="YX188" s="200"/>
      <c r="YY188" s="200"/>
      <c r="YZ188" s="200"/>
      <c r="ZA188" s="200"/>
      <c r="ZB188" s="200"/>
      <c r="ZC188" s="200"/>
      <c r="ZD188" s="200"/>
      <c r="ZE188" s="200"/>
      <c r="ZF188" s="200"/>
      <c r="ZG188" s="200"/>
      <c r="ZH188" s="200"/>
      <c r="ZI188" s="200"/>
      <c r="ZJ188" s="200"/>
      <c r="ZK188" s="200"/>
      <c r="ZL188" s="200"/>
      <c r="ZM188" s="200"/>
      <c r="ZN188" s="200"/>
      <c r="ZO188" s="200"/>
      <c r="ZP188" s="200"/>
      <c r="ZQ188" s="200"/>
      <c r="ZR188" s="200"/>
      <c r="ZS188" s="200"/>
      <c r="ZT188" s="200"/>
      <c r="ZU188" s="200"/>
      <c r="ZV188" s="200"/>
      <c r="ZW188" s="200"/>
      <c r="ZX188" s="200"/>
      <c r="ZY188" s="200"/>
      <c r="ZZ188" s="200"/>
      <c r="AAA188" s="200"/>
      <c r="AAB188" s="200"/>
      <c r="AAC188" s="200"/>
      <c r="AAD188" s="200"/>
      <c r="AAE188" s="200"/>
      <c r="AAF188" s="200"/>
      <c r="AAG188" s="200"/>
      <c r="AAH188" s="200"/>
      <c r="AAI188" s="200"/>
      <c r="AAJ188" s="200"/>
      <c r="AAK188" s="200"/>
      <c r="AAL188" s="200"/>
      <c r="AAM188" s="200"/>
      <c r="AAN188" s="200"/>
      <c r="AAO188" s="200"/>
      <c r="AAP188" s="200"/>
      <c r="AAQ188" s="200"/>
      <c r="AAR188" s="200"/>
      <c r="AAS188" s="200"/>
      <c r="AAT188" s="200"/>
      <c r="AAU188" s="200"/>
      <c r="AAV188" s="200"/>
      <c r="AAW188" s="200"/>
      <c r="AAX188" s="200"/>
      <c r="AAY188" s="200"/>
      <c r="AAZ188" s="200"/>
      <c r="ABA188" s="200"/>
      <c r="ABB188" s="200"/>
      <c r="ABC188" s="200"/>
      <c r="ABD188" s="200"/>
      <c r="ABE188" s="200"/>
      <c r="ABF188" s="200"/>
      <c r="ABG188" s="200"/>
      <c r="ABH188" s="200"/>
      <c r="ABI188" s="200"/>
      <c r="ABJ188" s="200"/>
      <c r="ABK188" s="200"/>
      <c r="ABL188" s="200"/>
      <c r="ABM188" s="200"/>
      <c r="ABN188" s="200"/>
      <c r="ABO188" s="200"/>
      <c r="ABP188" s="200"/>
      <c r="ABQ188" s="200"/>
      <c r="ABR188" s="200"/>
      <c r="ABS188" s="200"/>
      <c r="ABT188" s="200"/>
      <c r="ABU188" s="200"/>
      <c r="ABV188" s="200"/>
      <c r="ABW188" s="200"/>
      <c r="ABX188" s="200"/>
      <c r="ABY188" s="200"/>
      <c r="ABZ188" s="200"/>
      <c r="ACA188" s="200"/>
      <c r="ACB188" s="200"/>
      <c r="ACC188" s="200"/>
      <c r="ACD188" s="200"/>
      <c r="ACE188" s="200"/>
      <c r="ACF188" s="200"/>
      <c r="ACG188" s="200"/>
      <c r="ACH188" s="200"/>
      <c r="ACI188" s="200"/>
      <c r="ACJ188" s="200"/>
      <c r="ACK188" s="200"/>
      <c r="ACL188" s="200"/>
      <c r="ACM188" s="200"/>
      <c r="ACN188" s="200"/>
      <c r="ACO188" s="200"/>
      <c r="ACP188" s="200"/>
      <c r="ACQ188" s="200"/>
      <c r="ACR188" s="200"/>
      <c r="ACS188" s="200"/>
      <c r="ACT188" s="200"/>
      <c r="ACU188" s="200"/>
      <c r="ACV188" s="200"/>
      <c r="ACW188" s="200"/>
      <c r="ACX188" s="200"/>
      <c r="ACY188" s="200"/>
      <c r="ACZ188" s="200"/>
      <c r="ADA188" s="200"/>
      <c r="ADB188" s="200"/>
      <c r="ADC188" s="200"/>
      <c r="ADD188" s="200"/>
      <c r="ADE188" s="200"/>
      <c r="ADF188" s="200"/>
      <c r="ADG188" s="200"/>
      <c r="ADH188" s="200"/>
      <c r="ADI188" s="200"/>
      <c r="ADJ188" s="200"/>
      <c r="ADK188" s="200"/>
      <c r="ADL188" s="200"/>
      <c r="ADM188" s="200"/>
      <c r="ADN188" s="200"/>
      <c r="ADO188" s="200"/>
      <c r="ADP188" s="200"/>
      <c r="ADQ188" s="200"/>
      <c r="ADR188" s="200"/>
      <c r="ADS188" s="200"/>
      <c r="ADT188" s="200"/>
      <c r="ADU188" s="200"/>
      <c r="ADV188" s="200"/>
      <c r="ADW188" s="200"/>
      <c r="ADX188" s="200"/>
      <c r="ADY188" s="200"/>
      <c r="ADZ188" s="200"/>
      <c r="AEA188" s="200"/>
      <c r="AEB188" s="200"/>
      <c r="AEC188" s="200"/>
      <c r="AED188" s="200"/>
      <c r="AEE188" s="200"/>
      <c r="AEF188" s="200"/>
      <c r="AEG188" s="200"/>
      <c r="AEH188" s="200"/>
      <c r="AEI188" s="200"/>
      <c r="AEJ188" s="200"/>
      <c r="AEK188" s="200"/>
      <c r="AEL188" s="200"/>
      <c r="AEM188" s="200"/>
      <c r="AEN188" s="200"/>
      <c r="AEO188" s="200"/>
      <c r="AEP188" s="200"/>
      <c r="AEQ188" s="200"/>
      <c r="AER188" s="200"/>
      <c r="AES188" s="200"/>
      <c r="AET188" s="200"/>
      <c r="AEU188" s="200"/>
      <c r="AEV188" s="200"/>
      <c r="AEW188" s="200"/>
      <c r="AEX188" s="200"/>
      <c r="AEY188" s="200"/>
      <c r="AEZ188" s="200"/>
      <c r="AFA188" s="200"/>
      <c r="AFB188" s="200"/>
      <c r="AFC188" s="200"/>
      <c r="AFD188" s="200"/>
      <c r="AFE188" s="200"/>
      <c r="AFF188" s="200"/>
      <c r="AFG188" s="200"/>
      <c r="AFH188" s="200"/>
      <c r="AFI188" s="200"/>
      <c r="AFJ188" s="200"/>
      <c r="AFK188" s="200"/>
      <c r="AFL188" s="200"/>
      <c r="AFM188" s="200"/>
      <c r="AFN188" s="200"/>
      <c r="AFO188" s="200"/>
      <c r="AFP188" s="200"/>
      <c r="AFQ188" s="200"/>
      <c r="AFR188" s="200"/>
      <c r="AFS188" s="200"/>
      <c r="AFT188" s="200"/>
      <c r="AFU188" s="200"/>
      <c r="AFV188" s="200"/>
      <c r="AFW188" s="200"/>
      <c r="AFX188" s="200"/>
      <c r="AFY188" s="200"/>
      <c r="AFZ188" s="200"/>
      <c r="AGA188" s="200"/>
      <c r="AGB188" s="200"/>
      <c r="AGC188" s="200"/>
      <c r="AGD188" s="200"/>
      <c r="AGE188" s="200"/>
      <c r="AGF188" s="200"/>
      <c r="AGG188" s="200"/>
      <c r="AGH188" s="200"/>
      <c r="AGI188" s="200"/>
      <c r="AGJ188" s="200"/>
      <c r="AGK188" s="200"/>
      <c r="AGL188" s="200"/>
      <c r="AGM188" s="200"/>
      <c r="AGN188" s="200"/>
      <c r="AGO188" s="200"/>
      <c r="AGP188" s="200"/>
      <c r="AGQ188" s="200"/>
      <c r="AGR188" s="200"/>
      <c r="AGS188" s="200"/>
      <c r="AGT188" s="200"/>
      <c r="AGU188" s="200"/>
      <c r="AGV188" s="200"/>
      <c r="AGW188" s="200"/>
      <c r="AGX188" s="200"/>
      <c r="AGY188" s="200"/>
      <c r="AGZ188" s="200"/>
      <c r="AHA188" s="200"/>
      <c r="AHB188" s="200"/>
      <c r="AHC188" s="200"/>
      <c r="AHD188" s="200"/>
      <c r="AHE188" s="200"/>
      <c r="AHF188" s="200"/>
      <c r="AHG188" s="200"/>
      <c r="AHH188" s="200"/>
      <c r="AHI188" s="200"/>
      <c r="AHJ188" s="200"/>
      <c r="AHK188" s="200"/>
      <c r="AHL188" s="200"/>
      <c r="AHM188" s="200"/>
      <c r="AHN188" s="200"/>
      <c r="AHO188" s="200"/>
      <c r="AHP188" s="200"/>
      <c r="AHQ188" s="200"/>
      <c r="AHR188" s="200"/>
      <c r="AHS188" s="200"/>
      <c r="AHT188" s="200"/>
      <c r="AHU188" s="200"/>
      <c r="AHV188" s="200"/>
      <c r="AHW188" s="200"/>
      <c r="AHX188" s="200"/>
      <c r="AHY188" s="200"/>
      <c r="AHZ188" s="200"/>
      <c r="AIA188" s="200"/>
      <c r="AIB188" s="200"/>
      <c r="AIC188" s="200"/>
      <c r="AID188" s="200"/>
      <c r="AIE188" s="200"/>
      <c r="AIF188" s="200"/>
      <c r="AIG188" s="200"/>
      <c r="AIH188" s="200"/>
      <c r="AII188" s="200"/>
      <c r="AIJ188" s="200"/>
      <c r="AIK188" s="200"/>
      <c r="AIL188" s="200"/>
      <c r="AIM188" s="200"/>
      <c r="AIN188" s="200"/>
      <c r="AIO188" s="200"/>
      <c r="AIP188" s="200"/>
      <c r="AIQ188" s="200"/>
      <c r="AIR188" s="200"/>
      <c r="AIS188" s="200"/>
      <c r="AIT188" s="200"/>
      <c r="AIU188" s="200"/>
      <c r="AIV188" s="200"/>
      <c r="AIW188" s="200"/>
      <c r="AIX188" s="200"/>
      <c r="AIY188" s="200"/>
      <c r="AIZ188" s="200"/>
      <c r="AJA188" s="200"/>
      <c r="AJB188" s="200"/>
      <c r="AJC188" s="200"/>
      <c r="AJD188" s="200"/>
      <c r="AJE188" s="200"/>
      <c r="AJF188" s="200"/>
      <c r="AJG188" s="200"/>
      <c r="AJH188" s="200"/>
      <c r="AJI188" s="200"/>
      <c r="AJJ188" s="200"/>
      <c r="AJK188" s="200"/>
      <c r="AJL188" s="200"/>
      <c r="AJM188" s="200"/>
      <c r="AJN188" s="200"/>
      <c r="AJO188" s="200"/>
      <c r="AJP188" s="200"/>
      <c r="AJQ188" s="200"/>
      <c r="AJR188" s="200"/>
      <c r="AJS188" s="200"/>
      <c r="AJT188" s="200"/>
      <c r="AJU188" s="200"/>
      <c r="AJV188" s="200"/>
      <c r="AJW188" s="200"/>
      <c r="AJX188" s="200"/>
      <c r="AJY188" s="200"/>
      <c r="AJZ188" s="200"/>
      <c r="AKA188" s="200"/>
      <c r="AKB188" s="200"/>
    </row>
    <row r="189" spans="1:964" s="155" customFormat="1" ht="13.5">
      <c r="A189" s="414"/>
      <c r="B189" s="67" t="s">
        <v>14</v>
      </c>
      <c r="C189" s="243">
        <v>2401204</v>
      </c>
      <c r="D189" s="320">
        <f t="shared" si="64"/>
        <v>2.9867921331809377E-2</v>
      </c>
      <c r="E189" s="142"/>
      <c r="F189" s="316"/>
      <c r="G189" s="320"/>
      <c r="H189" s="133">
        <v>32149</v>
      </c>
      <c r="I189" s="320">
        <f t="shared" si="46"/>
        <v>9.8998393327180079E-2</v>
      </c>
      <c r="J189" s="423"/>
      <c r="K189" s="395"/>
      <c r="L189" s="133"/>
      <c r="M189" s="320"/>
      <c r="N189" s="133"/>
      <c r="O189" s="320"/>
      <c r="P189" s="133"/>
      <c r="Q189" s="320"/>
      <c r="R189" s="133"/>
      <c r="S189" s="320"/>
      <c r="T189" s="134"/>
      <c r="U189" s="135"/>
      <c r="V189" s="316">
        <v>443</v>
      </c>
      <c r="W189" s="320">
        <f t="shared" si="59"/>
        <v>6.8181818181818343E-3</v>
      </c>
      <c r="X189" s="134">
        <v>315</v>
      </c>
      <c r="Y189" s="320">
        <f t="shared" si="59"/>
        <v>-0.16666666666666663</v>
      </c>
      <c r="Z189" s="133"/>
      <c r="AA189" s="320"/>
      <c r="AB189" s="133"/>
      <c r="AC189" s="320"/>
      <c r="AD189" s="133"/>
      <c r="AE189" s="320"/>
      <c r="AF189" s="133"/>
      <c r="AG189" s="320"/>
      <c r="AH189" s="208"/>
      <c r="AI189" s="208"/>
      <c r="AJ189" s="208"/>
      <c r="AK189" s="208"/>
      <c r="AL189" s="208"/>
      <c r="AM189" s="203"/>
      <c r="AN189" s="204"/>
      <c r="AO189" s="203"/>
      <c r="AP189" s="200"/>
      <c r="AQ189" s="200"/>
      <c r="AR189" s="200"/>
      <c r="AS189" s="200"/>
      <c r="AT189" s="200"/>
      <c r="AU189" s="200"/>
      <c r="AV189" s="200"/>
      <c r="AW189" s="200"/>
      <c r="AX189" s="200"/>
      <c r="AY189" s="200"/>
      <c r="AZ189" s="200"/>
      <c r="BA189" s="200"/>
      <c r="BB189" s="200"/>
      <c r="BC189" s="200"/>
      <c r="BD189" s="200"/>
      <c r="BE189" s="200"/>
      <c r="BF189" s="200"/>
      <c r="BG189" s="200"/>
      <c r="BH189" s="200"/>
      <c r="BI189" s="200"/>
      <c r="BJ189" s="200"/>
      <c r="BK189" s="200"/>
      <c r="BL189" s="200"/>
      <c r="BM189" s="200"/>
      <c r="BN189" s="200"/>
      <c r="BO189" s="201"/>
      <c r="BP189" s="200"/>
      <c r="BQ189" s="200"/>
      <c r="BR189" s="200"/>
      <c r="BS189" s="200"/>
      <c r="BT189" s="200"/>
      <c r="BU189" s="200"/>
      <c r="BV189" s="200"/>
      <c r="BW189" s="200"/>
      <c r="BX189" s="200"/>
      <c r="BY189" s="200"/>
      <c r="BZ189" s="200"/>
      <c r="CA189" s="200"/>
      <c r="CB189" s="200"/>
      <c r="CC189" s="200"/>
      <c r="CD189" s="200"/>
      <c r="CE189" s="200"/>
      <c r="CF189" s="200"/>
      <c r="CG189" s="200"/>
      <c r="CH189" s="200"/>
      <c r="CI189" s="200"/>
      <c r="CJ189" s="200"/>
      <c r="CK189" s="200"/>
      <c r="CL189" s="200"/>
      <c r="CM189" s="200"/>
      <c r="CN189" s="200"/>
      <c r="CO189" s="200"/>
      <c r="CP189" s="200"/>
      <c r="CQ189" s="200"/>
      <c r="CR189" s="200"/>
      <c r="CS189" s="200"/>
      <c r="CT189" s="200"/>
      <c r="CU189" s="200"/>
      <c r="CV189" s="200"/>
      <c r="CW189" s="200"/>
      <c r="CX189" s="200"/>
      <c r="CY189" s="200"/>
      <c r="CZ189" s="200"/>
      <c r="DA189" s="200"/>
      <c r="DB189" s="200"/>
      <c r="DC189" s="200"/>
      <c r="DD189" s="200"/>
      <c r="DE189" s="200"/>
      <c r="DF189" s="200"/>
      <c r="DG189" s="200"/>
      <c r="DH189" s="200"/>
      <c r="DI189" s="200"/>
      <c r="DJ189" s="200"/>
      <c r="DK189" s="200"/>
      <c r="DL189" s="200"/>
      <c r="DM189" s="200"/>
      <c r="DN189" s="200"/>
      <c r="DO189" s="200"/>
      <c r="DP189" s="200"/>
      <c r="DQ189" s="200"/>
      <c r="DR189" s="200"/>
      <c r="DS189" s="200"/>
      <c r="DT189" s="200"/>
      <c r="DU189" s="200"/>
      <c r="DV189" s="200"/>
      <c r="DW189" s="200"/>
      <c r="DX189" s="200"/>
      <c r="DY189" s="200"/>
      <c r="DZ189" s="200"/>
      <c r="EA189" s="200"/>
      <c r="EB189" s="200"/>
      <c r="EC189" s="200"/>
      <c r="ED189" s="200"/>
      <c r="EE189" s="200"/>
      <c r="EF189" s="200"/>
      <c r="EG189" s="200"/>
      <c r="EH189" s="200"/>
      <c r="EI189" s="200"/>
      <c r="EJ189" s="200"/>
      <c r="EK189" s="200"/>
      <c r="EL189" s="200"/>
      <c r="EM189" s="200"/>
      <c r="EN189" s="200"/>
      <c r="EO189" s="200"/>
      <c r="EP189" s="200"/>
      <c r="EQ189" s="200"/>
      <c r="ER189" s="200"/>
      <c r="ES189" s="200"/>
      <c r="ET189" s="200"/>
      <c r="EU189" s="200"/>
      <c r="EV189" s="200"/>
      <c r="EW189" s="200"/>
      <c r="EX189" s="200"/>
      <c r="EY189" s="200"/>
      <c r="EZ189" s="200"/>
      <c r="FA189" s="200"/>
      <c r="FB189" s="200"/>
      <c r="FC189" s="200"/>
      <c r="FD189" s="200"/>
      <c r="FE189" s="200"/>
      <c r="FF189" s="200"/>
      <c r="FG189" s="200"/>
      <c r="FH189" s="200"/>
      <c r="FI189" s="200"/>
      <c r="FJ189" s="200"/>
      <c r="FK189" s="200"/>
      <c r="FL189" s="200"/>
      <c r="FM189" s="200"/>
      <c r="FN189" s="200"/>
      <c r="FO189" s="200"/>
      <c r="FP189" s="200"/>
      <c r="FQ189" s="200"/>
      <c r="FR189" s="200"/>
      <c r="FS189" s="200"/>
      <c r="FT189" s="200"/>
      <c r="FU189" s="200"/>
      <c r="FV189" s="200"/>
      <c r="FW189" s="200"/>
      <c r="FX189" s="200"/>
      <c r="FY189" s="200"/>
      <c r="FZ189" s="200"/>
      <c r="GA189" s="200"/>
      <c r="GB189" s="200"/>
      <c r="GC189" s="200"/>
      <c r="GD189" s="200"/>
      <c r="GE189" s="200"/>
      <c r="GF189" s="200"/>
      <c r="GG189" s="200"/>
      <c r="GH189" s="200"/>
      <c r="GI189" s="200"/>
      <c r="GJ189" s="200"/>
      <c r="GK189" s="200"/>
      <c r="GL189" s="200"/>
      <c r="GM189" s="200"/>
      <c r="GN189" s="200"/>
      <c r="GO189" s="200"/>
      <c r="GP189" s="200"/>
      <c r="GQ189" s="200"/>
      <c r="GR189" s="200"/>
      <c r="GS189" s="200"/>
      <c r="GT189" s="200"/>
      <c r="GU189" s="200"/>
      <c r="GV189" s="200"/>
      <c r="GW189" s="200"/>
      <c r="GX189" s="200"/>
      <c r="GY189" s="200"/>
      <c r="GZ189" s="200"/>
      <c r="HA189" s="200"/>
      <c r="HB189" s="200"/>
      <c r="HC189" s="200"/>
      <c r="HD189" s="200"/>
      <c r="HE189" s="200"/>
      <c r="HF189" s="200"/>
      <c r="HG189" s="200"/>
      <c r="HH189" s="200"/>
      <c r="HI189" s="200"/>
      <c r="HJ189" s="200"/>
      <c r="HK189" s="200"/>
      <c r="HL189" s="200"/>
      <c r="HM189" s="200"/>
      <c r="HN189" s="200"/>
      <c r="HO189" s="200"/>
      <c r="HP189" s="200"/>
      <c r="HQ189" s="200"/>
      <c r="HR189" s="200"/>
      <c r="HS189" s="200"/>
      <c r="HT189" s="200"/>
      <c r="HU189" s="200"/>
      <c r="HV189" s="200"/>
      <c r="HW189" s="200"/>
      <c r="HX189" s="200"/>
      <c r="HY189" s="200"/>
      <c r="HZ189" s="200"/>
      <c r="IA189" s="200"/>
      <c r="IB189" s="200"/>
      <c r="IC189" s="200"/>
      <c r="ID189" s="200"/>
      <c r="IE189" s="200"/>
      <c r="IF189" s="200"/>
      <c r="IG189" s="200"/>
      <c r="IH189" s="200"/>
      <c r="II189" s="200"/>
      <c r="IJ189" s="200"/>
      <c r="IK189" s="200"/>
      <c r="IL189" s="200"/>
      <c r="IM189" s="200"/>
      <c r="IN189" s="200"/>
      <c r="IO189" s="200"/>
      <c r="IP189" s="200"/>
      <c r="IQ189" s="200"/>
      <c r="IR189" s="200"/>
      <c r="IS189" s="200"/>
      <c r="IT189" s="200"/>
      <c r="IU189" s="200"/>
      <c r="IV189" s="200"/>
      <c r="IW189" s="200"/>
      <c r="IX189" s="200"/>
      <c r="IY189" s="200"/>
      <c r="IZ189" s="200"/>
      <c r="JA189" s="200"/>
      <c r="JB189" s="200"/>
      <c r="JC189" s="200"/>
      <c r="JD189" s="200"/>
      <c r="JE189" s="200"/>
      <c r="JF189" s="200"/>
      <c r="JG189" s="200"/>
      <c r="JH189" s="200"/>
      <c r="JI189" s="200"/>
      <c r="JJ189" s="200"/>
      <c r="JK189" s="200"/>
      <c r="JL189" s="200"/>
      <c r="JM189" s="200"/>
      <c r="JN189" s="200"/>
      <c r="JO189" s="200"/>
      <c r="JP189" s="200"/>
      <c r="JQ189" s="200"/>
      <c r="JR189" s="200"/>
      <c r="JS189" s="200"/>
      <c r="JT189" s="200"/>
      <c r="JU189" s="200"/>
      <c r="JV189" s="200"/>
      <c r="JW189" s="200"/>
      <c r="JX189" s="200"/>
      <c r="JY189" s="200"/>
      <c r="JZ189" s="200"/>
      <c r="KA189" s="200"/>
      <c r="KB189" s="200"/>
      <c r="KC189" s="200"/>
      <c r="KD189" s="200"/>
      <c r="KE189" s="200"/>
      <c r="KF189" s="200"/>
      <c r="KG189" s="200"/>
      <c r="KH189" s="200"/>
      <c r="KI189" s="200"/>
      <c r="KJ189" s="200"/>
      <c r="KK189" s="200"/>
      <c r="KL189" s="200"/>
      <c r="KM189" s="200"/>
      <c r="KN189" s="200"/>
      <c r="KO189" s="200"/>
      <c r="KP189" s="200"/>
      <c r="KQ189" s="200"/>
      <c r="KR189" s="200"/>
      <c r="KS189" s="200"/>
      <c r="KT189" s="200"/>
      <c r="KU189" s="200"/>
      <c r="KV189" s="200"/>
      <c r="KW189" s="200"/>
      <c r="KX189" s="200"/>
      <c r="KY189" s="200"/>
      <c r="KZ189" s="200"/>
      <c r="LA189" s="200"/>
      <c r="LB189" s="200"/>
      <c r="LC189" s="200"/>
      <c r="LD189" s="200"/>
      <c r="LE189" s="200"/>
      <c r="LF189" s="200"/>
      <c r="LG189" s="200"/>
      <c r="LH189" s="200"/>
      <c r="LI189" s="200"/>
      <c r="LJ189" s="200"/>
      <c r="LK189" s="200"/>
      <c r="LL189" s="200"/>
      <c r="LM189" s="200"/>
      <c r="LN189" s="200"/>
      <c r="LO189" s="200"/>
      <c r="LP189" s="200"/>
      <c r="LQ189" s="200"/>
      <c r="LR189" s="200"/>
      <c r="LS189" s="200"/>
      <c r="LT189" s="200"/>
      <c r="LU189" s="200"/>
      <c r="LV189" s="200"/>
      <c r="LW189" s="200"/>
      <c r="LX189" s="200"/>
      <c r="LY189" s="200"/>
      <c r="LZ189" s="200"/>
      <c r="MA189" s="200"/>
      <c r="MB189" s="200"/>
      <c r="MC189" s="200"/>
      <c r="MD189" s="200"/>
      <c r="ME189" s="200"/>
      <c r="MF189" s="200"/>
      <c r="MG189" s="200"/>
      <c r="MH189" s="200"/>
      <c r="MI189" s="200"/>
      <c r="MJ189" s="200"/>
      <c r="MK189" s="200"/>
      <c r="ML189" s="200"/>
      <c r="MM189" s="200"/>
      <c r="MN189" s="200"/>
      <c r="MO189" s="200"/>
      <c r="MP189" s="200"/>
      <c r="MQ189" s="200"/>
      <c r="MR189" s="200"/>
      <c r="MS189" s="200"/>
      <c r="MT189" s="200"/>
      <c r="MU189" s="200"/>
      <c r="MV189" s="200"/>
      <c r="MW189" s="200"/>
      <c r="MX189" s="200"/>
      <c r="MY189" s="200"/>
      <c r="MZ189" s="200"/>
      <c r="NA189" s="200"/>
      <c r="NB189" s="200"/>
      <c r="NC189" s="200"/>
      <c r="ND189" s="200"/>
      <c r="NE189" s="200"/>
      <c r="NF189" s="200"/>
      <c r="NG189" s="200"/>
      <c r="NH189" s="200"/>
      <c r="NI189" s="200"/>
      <c r="NJ189" s="200"/>
      <c r="NK189" s="200"/>
      <c r="NL189" s="200"/>
      <c r="NM189" s="200"/>
      <c r="NN189" s="200"/>
      <c r="NO189" s="200"/>
      <c r="NP189" s="200"/>
      <c r="NQ189" s="200"/>
      <c r="NR189" s="200"/>
      <c r="NS189" s="200"/>
      <c r="NT189" s="200"/>
      <c r="NU189" s="200"/>
      <c r="NV189" s="200"/>
      <c r="NW189" s="200"/>
      <c r="NX189" s="200"/>
      <c r="NY189" s="200"/>
      <c r="NZ189" s="200"/>
      <c r="OA189" s="200"/>
      <c r="OB189" s="200"/>
      <c r="OC189" s="200"/>
      <c r="OD189" s="200"/>
      <c r="OE189" s="200"/>
      <c r="OF189" s="200"/>
      <c r="OG189" s="200"/>
      <c r="OH189" s="200"/>
      <c r="OI189" s="200"/>
      <c r="OJ189" s="200"/>
      <c r="OK189" s="200"/>
      <c r="OL189" s="200"/>
      <c r="OM189" s="200"/>
      <c r="ON189" s="200"/>
      <c r="OO189" s="200"/>
      <c r="OP189" s="200"/>
      <c r="OQ189" s="200"/>
      <c r="OR189" s="200"/>
      <c r="OS189" s="200"/>
      <c r="OT189" s="200"/>
      <c r="OU189" s="200"/>
      <c r="OV189" s="200"/>
      <c r="OW189" s="200"/>
      <c r="OX189" s="200"/>
      <c r="OY189" s="200"/>
      <c r="OZ189" s="200"/>
      <c r="PA189" s="200"/>
      <c r="PB189" s="200"/>
      <c r="PC189" s="200"/>
      <c r="PD189" s="200"/>
      <c r="PE189" s="200"/>
      <c r="PF189" s="200"/>
      <c r="PG189" s="200"/>
      <c r="PH189" s="200"/>
      <c r="PI189" s="200"/>
      <c r="PJ189" s="200"/>
      <c r="PK189" s="200"/>
      <c r="PL189" s="200"/>
      <c r="PM189" s="200"/>
      <c r="PN189" s="200"/>
      <c r="PO189" s="200"/>
      <c r="PP189" s="200"/>
      <c r="PQ189" s="200"/>
      <c r="PR189" s="200"/>
      <c r="PS189" s="200"/>
      <c r="PT189" s="200"/>
      <c r="PU189" s="200"/>
      <c r="PV189" s="200"/>
      <c r="PW189" s="200"/>
      <c r="PX189" s="200"/>
      <c r="PY189" s="200"/>
      <c r="PZ189" s="200"/>
      <c r="QA189" s="200"/>
      <c r="QB189" s="200"/>
      <c r="QC189" s="200"/>
      <c r="QD189" s="200"/>
      <c r="QE189" s="200"/>
      <c r="QF189" s="200"/>
      <c r="QG189" s="200"/>
      <c r="QH189" s="200"/>
      <c r="QI189" s="200"/>
      <c r="QJ189" s="200"/>
      <c r="QK189" s="200"/>
      <c r="QL189" s="200"/>
      <c r="QM189" s="200"/>
      <c r="QN189" s="200"/>
      <c r="QO189" s="200"/>
      <c r="QP189" s="200"/>
      <c r="QQ189" s="200"/>
      <c r="QR189" s="200"/>
      <c r="QS189" s="200"/>
      <c r="QT189" s="200"/>
      <c r="QU189" s="200"/>
      <c r="QV189" s="200"/>
      <c r="QW189" s="200"/>
      <c r="QX189" s="200"/>
      <c r="QY189" s="200"/>
      <c r="QZ189" s="200"/>
      <c r="RA189" s="200"/>
      <c r="RB189" s="200"/>
      <c r="RC189" s="200"/>
      <c r="RD189" s="200"/>
      <c r="RE189" s="200"/>
      <c r="RF189" s="200"/>
      <c r="RG189" s="200"/>
      <c r="RH189" s="200"/>
      <c r="RI189" s="200"/>
      <c r="RJ189" s="200"/>
      <c r="RK189" s="200"/>
      <c r="RL189" s="200"/>
      <c r="RM189" s="200"/>
      <c r="RN189" s="200"/>
      <c r="RO189" s="200"/>
      <c r="RP189" s="200"/>
      <c r="RQ189" s="200"/>
      <c r="RR189" s="200"/>
      <c r="RS189" s="200"/>
      <c r="RT189" s="200"/>
      <c r="RU189" s="200"/>
      <c r="RV189" s="200"/>
      <c r="RW189" s="200"/>
      <c r="RX189" s="200"/>
      <c r="RY189" s="200"/>
      <c r="RZ189" s="200"/>
      <c r="SA189" s="200"/>
      <c r="SB189" s="200"/>
      <c r="SC189" s="200"/>
      <c r="SD189" s="200"/>
      <c r="SE189" s="200"/>
      <c r="SF189" s="200"/>
      <c r="SG189" s="200"/>
      <c r="SH189" s="200"/>
      <c r="SI189" s="200"/>
      <c r="SJ189" s="200"/>
      <c r="SK189" s="200"/>
      <c r="SL189" s="200"/>
      <c r="SM189" s="200"/>
      <c r="SN189" s="200"/>
      <c r="SO189" s="200"/>
      <c r="SP189" s="200"/>
      <c r="SQ189" s="200"/>
      <c r="SR189" s="200"/>
      <c r="SS189" s="200"/>
      <c r="ST189" s="200"/>
      <c r="SU189" s="200"/>
      <c r="SV189" s="200"/>
      <c r="SW189" s="200"/>
      <c r="SX189" s="200"/>
      <c r="SY189" s="200"/>
      <c r="SZ189" s="200"/>
      <c r="TA189" s="200"/>
      <c r="TB189" s="200"/>
      <c r="TC189" s="200"/>
      <c r="TD189" s="200"/>
      <c r="TE189" s="200"/>
      <c r="TF189" s="200"/>
      <c r="TG189" s="200"/>
      <c r="TH189" s="200"/>
      <c r="TI189" s="200"/>
      <c r="TJ189" s="200"/>
      <c r="TK189" s="200"/>
      <c r="TL189" s="200"/>
      <c r="TM189" s="200"/>
      <c r="TN189" s="200"/>
      <c r="TO189" s="200"/>
      <c r="TP189" s="200"/>
      <c r="TQ189" s="200"/>
      <c r="TR189" s="200"/>
      <c r="TS189" s="200"/>
      <c r="TT189" s="200"/>
      <c r="TU189" s="200"/>
      <c r="TV189" s="200"/>
      <c r="TW189" s="200"/>
      <c r="TX189" s="200"/>
      <c r="TY189" s="200"/>
      <c r="TZ189" s="200"/>
      <c r="UA189" s="200"/>
      <c r="UB189" s="200"/>
      <c r="UC189" s="200"/>
      <c r="UD189" s="200"/>
      <c r="UE189" s="200"/>
      <c r="UF189" s="200"/>
      <c r="UG189" s="200"/>
      <c r="UH189" s="200"/>
      <c r="UI189" s="200"/>
      <c r="UJ189" s="200"/>
      <c r="UK189" s="200"/>
      <c r="UL189" s="200"/>
      <c r="UM189" s="200"/>
      <c r="UN189" s="200"/>
      <c r="UO189" s="200"/>
      <c r="UP189" s="200"/>
      <c r="UQ189" s="200"/>
      <c r="UR189" s="200"/>
      <c r="US189" s="200"/>
      <c r="UT189" s="200"/>
      <c r="UU189" s="200"/>
      <c r="UV189" s="200"/>
      <c r="UW189" s="200"/>
      <c r="UX189" s="200"/>
      <c r="UY189" s="200"/>
      <c r="UZ189" s="200"/>
      <c r="VA189" s="200"/>
      <c r="VB189" s="200"/>
      <c r="VC189" s="200"/>
      <c r="VD189" s="200"/>
      <c r="VE189" s="200"/>
      <c r="VF189" s="200"/>
      <c r="VG189" s="200"/>
      <c r="VH189" s="200"/>
      <c r="VI189" s="200"/>
      <c r="VJ189" s="200"/>
      <c r="VK189" s="200"/>
      <c r="VL189" s="200"/>
      <c r="VM189" s="200"/>
      <c r="VN189" s="200"/>
      <c r="VO189" s="200"/>
      <c r="VP189" s="200"/>
      <c r="VQ189" s="200"/>
      <c r="VR189" s="200"/>
      <c r="VS189" s="200"/>
      <c r="VT189" s="200"/>
      <c r="VU189" s="200"/>
      <c r="VV189" s="200"/>
      <c r="VW189" s="200"/>
      <c r="VX189" s="200"/>
      <c r="VY189" s="200"/>
      <c r="VZ189" s="200"/>
      <c r="WA189" s="200"/>
      <c r="WB189" s="200"/>
      <c r="WC189" s="200"/>
      <c r="WD189" s="200"/>
      <c r="WE189" s="200"/>
      <c r="WF189" s="200"/>
      <c r="WG189" s="200"/>
      <c r="WH189" s="200"/>
      <c r="WI189" s="200"/>
      <c r="WJ189" s="200"/>
      <c r="WK189" s="200"/>
      <c r="WL189" s="200"/>
      <c r="WM189" s="200"/>
      <c r="WN189" s="200"/>
      <c r="WO189" s="200"/>
      <c r="WP189" s="200"/>
      <c r="WQ189" s="200"/>
      <c r="WR189" s="200"/>
      <c r="WS189" s="200"/>
      <c r="WT189" s="200"/>
      <c r="WU189" s="200"/>
      <c r="WV189" s="200"/>
      <c r="WW189" s="200"/>
      <c r="WX189" s="200"/>
      <c r="WY189" s="200"/>
      <c r="WZ189" s="200"/>
      <c r="XA189" s="200"/>
      <c r="XB189" s="200"/>
      <c r="XC189" s="200"/>
      <c r="XD189" s="200"/>
      <c r="XE189" s="200"/>
      <c r="XF189" s="200"/>
      <c r="XG189" s="200"/>
      <c r="XH189" s="200"/>
      <c r="XI189" s="200"/>
      <c r="XJ189" s="200"/>
      <c r="XK189" s="200"/>
      <c r="XL189" s="200"/>
      <c r="XM189" s="200"/>
      <c r="XN189" s="200"/>
      <c r="XO189" s="200"/>
      <c r="XP189" s="200"/>
      <c r="XQ189" s="200"/>
      <c r="XR189" s="200"/>
      <c r="XS189" s="200"/>
      <c r="XT189" s="200"/>
      <c r="XU189" s="200"/>
      <c r="XV189" s="200"/>
      <c r="XW189" s="200"/>
      <c r="XX189" s="200"/>
      <c r="XY189" s="200"/>
      <c r="XZ189" s="200"/>
      <c r="YA189" s="200"/>
      <c r="YB189" s="200"/>
      <c r="YC189" s="200"/>
      <c r="YD189" s="200"/>
      <c r="YE189" s="200"/>
      <c r="YF189" s="200"/>
      <c r="YG189" s="200"/>
      <c r="YH189" s="200"/>
      <c r="YI189" s="200"/>
      <c r="YJ189" s="200"/>
      <c r="YK189" s="200"/>
      <c r="YL189" s="200"/>
      <c r="YM189" s="200"/>
      <c r="YN189" s="200"/>
      <c r="YO189" s="200"/>
      <c r="YP189" s="200"/>
      <c r="YQ189" s="200"/>
      <c r="YR189" s="200"/>
      <c r="YS189" s="200"/>
      <c r="YT189" s="200"/>
      <c r="YU189" s="200"/>
      <c r="YV189" s="200"/>
      <c r="YW189" s="200"/>
      <c r="YX189" s="200"/>
      <c r="YY189" s="200"/>
      <c r="YZ189" s="200"/>
      <c r="ZA189" s="200"/>
      <c r="ZB189" s="200"/>
      <c r="ZC189" s="200"/>
      <c r="ZD189" s="200"/>
      <c r="ZE189" s="200"/>
      <c r="ZF189" s="200"/>
      <c r="ZG189" s="200"/>
      <c r="ZH189" s="200"/>
      <c r="ZI189" s="200"/>
      <c r="ZJ189" s="200"/>
      <c r="ZK189" s="200"/>
      <c r="ZL189" s="200"/>
      <c r="ZM189" s="200"/>
      <c r="ZN189" s="200"/>
      <c r="ZO189" s="200"/>
      <c r="ZP189" s="200"/>
      <c r="ZQ189" s="200"/>
      <c r="ZR189" s="200"/>
      <c r="ZS189" s="200"/>
      <c r="ZT189" s="200"/>
      <c r="ZU189" s="200"/>
      <c r="ZV189" s="200"/>
      <c r="ZW189" s="200"/>
      <c r="ZX189" s="200"/>
      <c r="ZY189" s="200"/>
      <c r="ZZ189" s="200"/>
      <c r="AAA189" s="200"/>
      <c r="AAB189" s="200"/>
      <c r="AAC189" s="200"/>
      <c r="AAD189" s="200"/>
      <c r="AAE189" s="200"/>
      <c r="AAF189" s="200"/>
      <c r="AAG189" s="200"/>
      <c r="AAH189" s="200"/>
      <c r="AAI189" s="200"/>
      <c r="AAJ189" s="200"/>
      <c r="AAK189" s="200"/>
      <c r="AAL189" s="200"/>
      <c r="AAM189" s="200"/>
      <c r="AAN189" s="200"/>
      <c r="AAO189" s="200"/>
      <c r="AAP189" s="200"/>
      <c r="AAQ189" s="200"/>
      <c r="AAR189" s="200"/>
      <c r="AAS189" s="200"/>
      <c r="AAT189" s="200"/>
      <c r="AAU189" s="200"/>
      <c r="AAV189" s="200"/>
      <c r="AAW189" s="200"/>
      <c r="AAX189" s="200"/>
      <c r="AAY189" s="200"/>
      <c r="AAZ189" s="200"/>
      <c r="ABA189" s="200"/>
      <c r="ABB189" s="200"/>
      <c r="ABC189" s="200"/>
      <c r="ABD189" s="200"/>
      <c r="ABE189" s="200"/>
      <c r="ABF189" s="200"/>
      <c r="ABG189" s="200"/>
      <c r="ABH189" s="200"/>
      <c r="ABI189" s="200"/>
      <c r="ABJ189" s="200"/>
      <c r="ABK189" s="200"/>
      <c r="ABL189" s="200"/>
      <c r="ABM189" s="200"/>
      <c r="ABN189" s="200"/>
      <c r="ABO189" s="200"/>
      <c r="ABP189" s="200"/>
      <c r="ABQ189" s="200"/>
      <c r="ABR189" s="200"/>
      <c r="ABS189" s="200"/>
      <c r="ABT189" s="200"/>
      <c r="ABU189" s="200"/>
      <c r="ABV189" s="200"/>
      <c r="ABW189" s="200"/>
      <c r="ABX189" s="200"/>
      <c r="ABY189" s="200"/>
      <c r="ABZ189" s="200"/>
      <c r="ACA189" s="200"/>
      <c r="ACB189" s="200"/>
      <c r="ACC189" s="200"/>
      <c r="ACD189" s="200"/>
      <c r="ACE189" s="200"/>
      <c r="ACF189" s="200"/>
      <c r="ACG189" s="200"/>
      <c r="ACH189" s="200"/>
      <c r="ACI189" s="200"/>
      <c r="ACJ189" s="200"/>
      <c r="ACK189" s="200"/>
      <c r="ACL189" s="200"/>
      <c r="ACM189" s="200"/>
      <c r="ACN189" s="200"/>
      <c r="ACO189" s="200"/>
      <c r="ACP189" s="200"/>
      <c r="ACQ189" s="200"/>
      <c r="ACR189" s="200"/>
      <c r="ACS189" s="200"/>
      <c r="ACT189" s="200"/>
      <c r="ACU189" s="200"/>
      <c r="ACV189" s="200"/>
      <c r="ACW189" s="200"/>
      <c r="ACX189" s="200"/>
      <c r="ACY189" s="200"/>
      <c r="ACZ189" s="200"/>
      <c r="ADA189" s="200"/>
      <c r="ADB189" s="200"/>
      <c r="ADC189" s="200"/>
      <c r="ADD189" s="200"/>
      <c r="ADE189" s="200"/>
      <c r="ADF189" s="200"/>
      <c r="ADG189" s="200"/>
      <c r="ADH189" s="200"/>
      <c r="ADI189" s="200"/>
      <c r="ADJ189" s="200"/>
      <c r="ADK189" s="200"/>
      <c r="ADL189" s="200"/>
      <c r="ADM189" s="200"/>
      <c r="ADN189" s="200"/>
      <c r="ADO189" s="200"/>
      <c r="ADP189" s="200"/>
      <c r="ADQ189" s="200"/>
      <c r="ADR189" s="200"/>
      <c r="ADS189" s="200"/>
      <c r="ADT189" s="200"/>
      <c r="ADU189" s="200"/>
      <c r="ADV189" s="200"/>
      <c r="ADW189" s="200"/>
      <c r="ADX189" s="200"/>
      <c r="ADY189" s="200"/>
      <c r="ADZ189" s="200"/>
      <c r="AEA189" s="200"/>
      <c r="AEB189" s="200"/>
      <c r="AEC189" s="200"/>
      <c r="AED189" s="200"/>
      <c r="AEE189" s="200"/>
      <c r="AEF189" s="200"/>
      <c r="AEG189" s="200"/>
      <c r="AEH189" s="200"/>
      <c r="AEI189" s="200"/>
      <c r="AEJ189" s="200"/>
      <c r="AEK189" s="200"/>
      <c r="AEL189" s="200"/>
      <c r="AEM189" s="200"/>
      <c r="AEN189" s="200"/>
      <c r="AEO189" s="200"/>
      <c r="AEP189" s="200"/>
      <c r="AEQ189" s="200"/>
      <c r="AER189" s="200"/>
      <c r="AES189" s="200"/>
      <c r="AET189" s="200"/>
      <c r="AEU189" s="200"/>
      <c r="AEV189" s="200"/>
      <c r="AEW189" s="200"/>
      <c r="AEX189" s="200"/>
      <c r="AEY189" s="200"/>
      <c r="AEZ189" s="200"/>
      <c r="AFA189" s="200"/>
      <c r="AFB189" s="200"/>
      <c r="AFC189" s="200"/>
      <c r="AFD189" s="200"/>
      <c r="AFE189" s="200"/>
      <c r="AFF189" s="200"/>
      <c r="AFG189" s="200"/>
      <c r="AFH189" s="200"/>
      <c r="AFI189" s="200"/>
      <c r="AFJ189" s="200"/>
      <c r="AFK189" s="200"/>
      <c r="AFL189" s="200"/>
      <c r="AFM189" s="200"/>
      <c r="AFN189" s="200"/>
      <c r="AFO189" s="200"/>
      <c r="AFP189" s="200"/>
      <c r="AFQ189" s="200"/>
      <c r="AFR189" s="200"/>
      <c r="AFS189" s="200"/>
      <c r="AFT189" s="200"/>
      <c r="AFU189" s="200"/>
      <c r="AFV189" s="200"/>
      <c r="AFW189" s="200"/>
      <c r="AFX189" s="200"/>
      <c r="AFY189" s="200"/>
      <c r="AFZ189" s="200"/>
      <c r="AGA189" s="200"/>
      <c r="AGB189" s="200"/>
      <c r="AGC189" s="200"/>
      <c r="AGD189" s="200"/>
      <c r="AGE189" s="200"/>
      <c r="AGF189" s="200"/>
      <c r="AGG189" s="200"/>
      <c r="AGH189" s="200"/>
      <c r="AGI189" s="200"/>
      <c r="AGJ189" s="200"/>
      <c r="AGK189" s="200"/>
      <c r="AGL189" s="200"/>
      <c r="AGM189" s="200"/>
      <c r="AGN189" s="200"/>
      <c r="AGO189" s="200"/>
      <c r="AGP189" s="200"/>
      <c r="AGQ189" s="200"/>
      <c r="AGR189" s="200"/>
      <c r="AGS189" s="200"/>
      <c r="AGT189" s="200"/>
      <c r="AGU189" s="200"/>
      <c r="AGV189" s="200"/>
      <c r="AGW189" s="200"/>
      <c r="AGX189" s="200"/>
      <c r="AGY189" s="200"/>
      <c r="AGZ189" s="200"/>
      <c r="AHA189" s="200"/>
      <c r="AHB189" s="200"/>
      <c r="AHC189" s="200"/>
      <c r="AHD189" s="200"/>
      <c r="AHE189" s="200"/>
      <c r="AHF189" s="200"/>
      <c r="AHG189" s="200"/>
      <c r="AHH189" s="200"/>
      <c r="AHI189" s="200"/>
      <c r="AHJ189" s="200"/>
      <c r="AHK189" s="200"/>
      <c r="AHL189" s="200"/>
      <c r="AHM189" s="200"/>
      <c r="AHN189" s="200"/>
      <c r="AHO189" s="200"/>
      <c r="AHP189" s="200"/>
      <c r="AHQ189" s="200"/>
      <c r="AHR189" s="200"/>
      <c r="AHS189" s="200"/>
      <c r="AHT189" s="200"/>
      <c r="AHU189" s="200"/>
      <c r="AHV189" s="200"/>
      <c r="AHW189" s="200"/>
      <c r="AHX189" s="200"/>
      <c r="AHY189" s="200"/>
      <c r="AHZ189" s="200"/>
      <c r="AIA189" s="200"/>
      <c r="AIB189" s="200"/>
      <c r="AIC189" s="200"/>
      <c r="AID189" s="200"/>
      <c r="AIE189" s="200"/>
      <c r="AIF189" s="200"/>
      <c r="AIG189" s="200"/>
      <c r="AIH189" s="200"/>
      <c r="AII189" s="200"/>
      <c r="AIJ189" s="200"/>
      <c r="AIK189" s="200"/>
      <c r="AIL189" s="200"/>
      <c r="AIM189" s="200"/>
      <c r="AIN189" s="200"/>
      <c r="AIO189" s="200"/>
      <c r="AIP189" s="200"/>
      <c r="AIQ189" s="200"/>
      <c r="AIR189" s="200"/>
      <c r="AIS189" s="200"/>
      <c r="AIT189" s="200"/>
      <c r="AIU189" s="200"/>
      <c r="AIV189" s="200"/>
      <c r="AIW189" s="200"/>
      <c r="AIX189" s="200"/>
      <c r="AIY189" s="200"/>
      <c r="AIZ189" s="200"/>
      <c r="AJA189" s="200"/>
      <c r="AJB189" s="200"/>
      <c r="AJC189" s="200"/>
      <c r="AJD189" s="200"/>
      <c r="AJE189" s="200"/>
      <c r="AJF189" s="200"/>
      <c r="AJG189" s="200"/>
      <c r="AJH189" s="200"/>
      <c r="AJI189" s="200"/>
      <c r="AJJ189" s="200"/>
      <c r="AJK189" s="200"/>
      <c r="AJL189" s="200"/>
      <c r="AJM189" s="200"/>
      <c r="AJN189" s="200"/>
      <c r="AJO189" s="200"/>
      <c r="AJP189" s="200"/>
      <c r="AJQ189" s="200"/>
      <c r="AJR189" s="200"/>
      <c r="AJS189" s="200"/>
      <c r="AJT189" s="200"/>
      <c r="AJU189" s="200"/>
      <c r="AJV189" s="200"/>
      <c r="AJW189" s="200"/>
      <c r="AJX189" s="200"/>
      <c r="AJY189" s="200"/>
      <c r="AJZ189" s="200"/>
      <c r="AKA189" s="200"/>
      <c r="AKB189" s="200"/>
    </row>
    <row r="190" spans="1:964" s="155" customFormat="1" ht="13.5">
      <c r="A190" s="414"/>
      <c r="B190" s="67" t="s">
        <v>316</v>
      </c>
      <c r="C190" s="243">
        <v>2495798</v>
      </c>
      <c r="D190" s="320">
        <f t="shared" si="64"/>
        <v>7.3929877374476538E-2</v>
      </c>
      <c r="E190" s="142"/>
      <c r="F190" s="316"/>
      <c r="G190" s="320"/>
      <c r="H190" s="133">
        <v>33074</v>
      </c>
      <c r="I190" s="320">
        <f t="shared" si="46"/>
        <v>5.8639011586966161E-2</v>
      </c>
      <c r="J190" s="423"/>
      <c r="K190" s="395"/>
      <c r="L190" s="133"/>
      <c r="M190" s="320"/>
      <c r="N190" s="133"/>
      <c r="O190" s="320"/>
      <c r="P190" s="133"/>
      <c r="Q190" s="320"/>
      <c r="R190" s="133"/>
      <c r="S190" s="320"/>
      <c r="T190" s="134"/>
      <c r="U190" s="135"/>
      <c r="V190" s="316">
        <v>274</v>
      </c>
      <c r="W190" s="320">
        <f t="shared" si="59"/>
        <v>-0.36279069767441863</v>
      </c>
      <c r="X190" s="134">
        <v>284</v>
      </c>
      <c r="Y190" s="320">
        <f t="shared" ref="Y190:Y196" si="65">X190/X178-1</f>
        <v>-0.46212121212121215</v>
      </c>
      <c r="Z190" s="133"/>
      <c r="AA190" s="320"/>
      <c r="AB190" s="133"/>
      <c r="AC190" s="320"/>
      <c r="AD190" s="133"/>
      <c r="AE190" s="320"/>
      <c r="AF190" s="133"/>
      <c r="AG190" s="320"/>
      <c r="AH190" s="208"/>
      <c r="AI190" s="208"/>
      <c r="AJ190" s="208"/>
      <c r="AK190" s="208"/>
      <c r="AL190" s="208"/>
      <c r="AM190" s="203"/>
      <c r="AN190" s="204"/>
      <c r="AO190" s="203"/>
      <c r="AP190" s="200"/>
      <c r="AQ190" s="200"/>
      <c r="AR190" s="200"/>
      <c r="AS190" s="200"/>
      <c r="AT190" s="200"/>
      <c r="AU190" s="200"/>
      <c r="AV190" s="200"/>
      <c r="AW190" s="200"/>
      <c r="AX190" s="200"/>
      <c r="AY190" s="200"/>
      <c r="AZ190" s="200"/>
      <c r="BA190" s="200"/>
      <c r="BB190" s="200"/>
      <c r="BC190" s="200"/>
      <c r="BD190" s="200"/>
      <c r="BE190" s="200"/>
      <c r="BF190" s="200"/>
      <c r="BG190" s="200"/>
      <c r="BH190" s="200"/>
      <c r="BI190" s="200"/>
      <c r="BJ190" s="200"/>
      <c r="BK190" s="200"/>
      <c r="BL190" s="200"/>
      <c r="BM190" s="200"/>
      <c r="BN190" s="200"/>
      <c r="BO190" s="201"/>
      <c r="BP190" s="200"/>
      <c r="BQ190" s="200"/>
      <c r="BR190" s="200"/>
      <c r="BS190" s="200"/>
      <c r="BT190" s="200"/>
      <c r="BU190" s="200"/>
      <c r="BV190" s="200"/>
      <c r="BW190" s="200"/>
      <c r="BX190" s="200"/>
      <c r="BY190" s="200"/>
      <c r="BZ190" s="200"/>
      <c r="CA190" s="200"/>
      <c r="CB190" s="200"/>
      <c r="CC190" s="200"/>
      <c r="CD190" s="200"/>
      <c r="CE190" s="200"/>
      <c r="CF190" s="200"/>
      <c r="CG190" s="200"/>
      <c r="CH190" s="200"/>
      <c r="CI190" s="200"/>
      <c r="CJ190" s="200"/>
      <c r="CK190" s="200"/>
      <c r="CL190" s="200"/>
      <c r="CM190" s="200"/>
      <c r="CN190" s="200"/>
      <c r="CO190" s="200"/>
      <c r="CP190" s="200"/>
      <c r="CQ190" s="200"/>
      <c r="CR190" s="200"/>
      <c r="CS190" s="200"/>
      <c r="CT190" s="200"/>
      <c r="CU190" s="200"/>
      <c r="CV190" s="200"/>
      <c r="CW190" s="200"/>
      <c r="CX190" s="200"/>
      <c r="CY190" s="200"/>
      <c r="CZ190" s="200"/>
      <c r="DA190" s="200"/>
      <c r="DB190" s="200"/>
      <c r="DC190" s="200"/>
      <c r="DD190" s="200"/>
      <c r="DE190" s="200"/>
      <c r="DF190" s="200"/>
      <c r="DG190" s="200"/>
      <c r="DH190" s="200"/>
      <c r="DI190" s="200"/>
      <c r="DJ190" s="200"/>
      <c r="DK190" s="200"/>
      <c r="DL190" s="200"/>
      <c r="DM190" s="200"/>
      <c r="DN190" s="200"/>
      <c r="DO190" s="200"/>
      <c r="DP190" s="200"/>
      <c r="DQ190" s="200"/>
      <c r="DR190" s="200"/>
      <c r="DS190" s="200"/>
      <c r="DT190" s="200"/>
      <c r="DU190" s="200"/>
      <c r="DV190" s="200"/>
      <c r="DW190" s="200"/>
      <c r="DX190" s="200"/>
      <c r="DY190" s="200"/>
      <c r="DZ190" s="200"/>
      <c r="EA190" s="200"/>
      <c r="EB190" s="200"/>
      <c r="EC190" s="200"/>
      <c r="ED190" s="200"/>
      <c r="EE190" s="200"/>
      <c r="EF190" s="200"/>
      <c r="EG190" s="200"/>
      <c r="EH190" s="200"/>
      <c r="EI190" s="200"/>
      <c r="EJ190" s="200"/>
      <c r="EK190" s="200"/>
      <c r="EL190" s="200"/>
      <c r="EM190" s="200"/>
      <c r="EN190" s="200"/>
      <c r="EO190" s="200"/>
      <c r="EP190" s="200"/>
      <c r="EQ190" s="200"/>
      <c r="ER190" s="200"/>
      <c r="ES190" s="200"/>
      <c r="ET190" s="200"/>
      <c r="EU190" s="200"/>
      <c r="EV190" s="200"/>
      <c r="EW190" s="200"/>
      <c r="EX190" s="200"/>
      <c r="EY190" s="200"/>
      <c r="EZ190" s="200"/>
      <c r="FA190" s="200"/>
      <c r="FB190" s="200"/>
      <c r="FC190" s="200"/>
      <c r="FD190" s="200"/>
      <c r="FE190" s="200"/>
      <c r="FF190" s="200"/>
      <c r="FG190" s="200"/>
      <c r="FH190" s="200"/>
      <c r="FI190" s="200"/>
      <c r="FJ190" s="200"/>
      <c r="FK190" s="200"/>
      <c r="FL190" s="200"/>
      <c r="FM190" s="200"/>
      <c r="FN190" s="200"/>
      <c r="FO190" s="200"/>
      <c r="FP190" s="200"/>
      <c r="FQ190" s="200"/>
      <c r="FR190" s="200"/>
      <c r="FS190" s="200"/>
      <c r="FT190" s="200"/>
      <c r="FU190" s="200"/>
      <c r="FV190" s="200"/>
      <c r="FW190" s="200"/>
      <c r="FX190" s="200"/>
      <c r="FY190" s="200"/>
      <c r="FZ190" s="200"/>
      <c r="GA190" s="200"/>
      <c r="GB190" s="200"/>
      <c r="GC190" s="200"/>
      <c r="GD190" s="200"/>
      <c r="GE190" s="200"/>
      <c r="GF190" s="200"/>
      <c r="GG190" s="200"/>
      <c r="GH190" s="200"/>
      <c r="GI190" s="200"/>
      <c r="GJ190" s="200"/>
      <c r="GK190" s="200"/>
      <c r="GL190" s="200"/>
      <c r="GM190" s="200"/>
      <c r="GN190" s="200"/>
      <c r="GO190" s="200"/>
      <c r="GP190" s="200"/>
      <c r="GQ190" s="200"/>
      <c r="GR190" s="200"/>
      <c r="GS190" s="200"/>
      <c r="GT190" s="200"/>
      <c r="GU190" s="200"/>
      <c r="GV190" s="200"/>
      <c r="GW190" s="200"/>
      <c r="GX190" s="200"/>
      <c r="GY190" s="200"/>
      <c r="GZ190" s="200"/>
      <c r="HA190" s="200"/>
      <c r="HB190" s="200"/>
      <c r="HC190" s="200"/>
      <c r="HD190" s="200"/>
      <c r="HE190" s="200"/>
      <c r="HF190" s="200"/>
      <c r="HG190" s="200"/>
      <c r="HH190" s="200"/>
      <c r="HI190" s="200"/>
      <c r="HJ190" s="200"/>
      <c r="HK190" s="200"/>
      <c r="HL190" s="200"/>
      <c r="HM190" s="200"/>
      <c r="HN190" s="200"/>
      <c r="HO190" s="200"/>
      <c r="HP190" s="200"/>
      <c r="HQ190" s="200"/>
      <c r="HR190" s="200"/>
      <c r="HS190" s="200"/>
      <c r="HT190" s="200"/>
      <c r="HU190" s="200"/>
      <c r="HV190" s="200"/>
      <c r="HW190" s="200"/>
      <c r="HX190" s="200"/>
      <c r="HY190" s="200"/>
      <c r="HZ190" s="200"/>
      <c r="IA190" s="200"/>
      <c r="IB190" s="200"/>
      <c r="IC190" s="200"/>
      <c r="ID190" s="200"/>
      <c r="IE190" s="200"/>
      <c r="IF190" s="200"/>
      <c r="IG190" s="200"/>
      <c r="IH190" s="200"/>
      <c r="II190" s="200"/>
      <c r="IJ190" s="200"/>
      <c r="IK190" s="200"/>
      <c r="IL190" s="200"/>
      <c r="IM190" s="200"/>
      <c r="IN190" s="200"/>
      <c r="IO190" s="200"/>
      <c r="IP190" s="200"/>
      <c r="IQ190" s="200"/>
      <c r="IR190" s="200"/>
      <c r="IS190" s="200"/>
      <c r="IT190" s="200"/>
      <c r="IU190" s="200"/>
      <c r="IV190" s="200"/>
      <c r="IW190" s="200"/>
      <c r="IX190" s="200"/>
      <c r="IY190" s="200"/>
      <c r="IZ190" s="200"/>
      <c r="JA190" s="200"/>
      <c r="JB190" s="200"/>
      <c r="JC190" s="200"/>
      <c r="JD190" s="200"/>
      <c r="JE190" s="200"/>
      <c r="JF190" s="200"/>
      <c r="JG190" s="200"/>
      <c r="JH190" s="200"/>
      <c r="JI190" s="200"/>
      <c r="JJ190" s="200"/>
      <c r="JK190" s="200"/>
      <c r="JL190" s="200"/>
      <c r="JM190" s="200"/>
      <c r="JN190" s="200"/>
      <c r="JO190" s="200"/>
      <c r="JP190" s="200"/>
      <c r="JQ190" s="200"/>
      <c r="JR190" s="200"/>
      <c r="JS190" s="200"/>
      <c r="JT190" s="200"/>
      <c r="JU190" s="200"/>
      <c r="JV190" s="200"/>
      <c r="JW190" s="200"/>
      <c r="JX190" s="200"/>
      <c r="JY190" s="200"/>
      <c r="JZ190" s="200"/>
      <c r="KA190" s="200"/>
      <c r="KB190" s="200"/>
      <c r="KC190" s="200"/>
      <c r="KD190" s="200"/>
      <c r="KE190" s="200"/>
      <c r="KF190" s="200"/>
      <c r="KG190" s="200"/>
      <c r="KH190" s="200"/>
      <c r="KI190" s="200"/>
      <c r="KJ190" s="200"/>
      <c r="KK190" s="200"/>
      <c r="KL190" s="200"/>
      <c r="KM190" s="200"/>
      <c r="KN190" s="200"/>
      <c r="KO190" s="200"/>
      <c r="KP190" s="200"/>
      <c r="KQ190" s="200"/>
      <c r="KR190" s="200"/>
      <c r="KS190" s="200"/>
      <c r="KT190" s="200"/>
      <c r="KU190" s="200"/>
      <c r="KV190" s="200"/>
      <c r="KW190" s="200"/>
      <c r="KX190" s="200"/>
      <c r="KY190" s="200"/>
      <c r="KZ190" s="200"/>
      <c r="LA190" s="200"/>
      <c r="LB190" s="200"/>
      <c r="LC190" s="200"/>
      <c r="LD190" s="200"/>
      <c r="LE190" s="200"/>
      <c r="LF190" s="200"/>
      <c r="LG190" s="200"/>
      <c r="LH190" s="200"/>
      <c r="LI190" s="200"/>
      <c r="LJ190" s="200"/>
      <c r="LK190" s="200"/>
      <c r="LL190" s="200"/>
      <c r="LM190" s="200"/>
      <c r="LN190" s="200"/>
      <c r="LO190" s="200"/>
      <c r="LP190" s="200"/>
      <c r="LQ190" s="200"/>
      <c r="LR190" s="200"/>
      <c r="LS190" s="200"/>
      <c r="LT190" s="200"/>
      <c r="LU190" s="200"/>
      <c r="LV190" s="200"/>
      <c r="LW190" s="200"/>
      <c r="LX190" s="200"/>
      <c r="LY190" s="200"/>
      <c r="LZ190" s="200"/>
      <c r="MA190" s="200"/>
      <c r="MB190" s="200"/>
      <c r="MC190" s="200"/>
      <c r="MD190" s="200"/>
      <c r="ME190" s="200"/>
      <c r="MF190" s="200"/>
      <c r="MG190" s="200"/>
      <c r="MH190" s="200"/>
      <c r="MI190" s="200"/>
      <c r="MJ190" s="200"/>
      <c r="MK190" s="200"/>
      <c r="ML190" s="200"/>
      <c r="MM190" s="200"/>
      <c r="MN190" s="200"/>
      <c r="MO190" s="200"/>
      <c r="MP190" s="200"/>
      <c r="MQ190" s="200"/>
      <c r="MR190" s="200"/>
      <c r="MS190" s="200"/>
      <c r="MT190" s="200"/>
      <c r="MU190" s="200"/>
      <c r="MV190" s="200"/>
      <c r="MW190" s="200"/>
      <c r="MX190" s="200"/>
      <c r="MY190" s="200"/>
      <c r="MZ190" s="200"/>
      <c r="NA190" s="200"/>
      <c r="NB190" s="200"/>
      <c r="NC190" s="200"/>
      <c r="ND190" s="200"/>
      <c r="NE190" s="200"/>
      <c r="NF190" s="200"/>
      <c r="NG190" s="200"/>
      <c r="NH190" s="200"/>
      <c r="NI190" s="200"/>
      <c r="NJ190" s="200"/>
      <c r="NK190" s="200"/>
      <c r="NL190" s="200"/>
      <c r="NM190" s="200"/>
      <c r="NN190" s="200"/>
      <c r="NO190" s="200"/>
      <c r="NP190" s="200"/>
      <c r="NQ190" s="200"/>
      <c r="NR190" s="200"/>
      <c r="NS190" s="200"/>
      <c r="NT190" s="200"/>
      <c r="NU190" s="200"/>
      <c r="NV190" s="200"/>
      <c r="NW190" s="200"/>
      <c r="NX190" s="200"/>
      <c r="NY190" s="200"/>
      <c r="NZ190" s="200"/>
      <c r="OA190" s="200"/>
      <c r="OB190" s="200"/>
      <c r="OC190" s="200"/>
      <c r="OD190" s="200"/>
      <c r="OE190" s="200"/>
      <c r="OF190" s="200"/>
      <c r="OG190" s="200"/>
      <c r="OH190" s="200"/>
      <c r="OI190" s="200"/>
      <c r="OJ190" s="200"/>
      <c r="OK190" s="200"/>
      <c r="OL190" s="200"/>
      <c r="OM190" s="200"/>
      <c r="ON190" s="200"/>
      <c r="OO190" s="200"/>
      <c r="OP190" s="200"/>
      <c r="OQ190" s="200"/>
      <c r="OR190" s="200"/>
      <c r="OS190" s="200"/>
      <c r="OT190" s="200"/>
      <c r="OU190" s="200"/>
      <c r="OV190" s="200"/>
      <c r="OW190" s="200"/>
      <c r="OX190" s="200"/>
      <c r="OY190" s="200"/>
      <c r="OZ190" s="200"/>
      <c r="PA190" s="200"/>
      <c r="PB190" s="200"/>
      <c r="PC190" s="200"/>
      <c r="PD190" s="200"/>
      <c r="PE190" s="200"/>
      <c r="PF190" s="200"/>
      <c r="PG190" s="200"/>
      <c r="PH190" s="200"/>
      <c r="PI190" s="200"/>
      <c r="PJ190" s="200"/>
      <c r="PK190" s="200"/>
      <c r="PL190" s="200"/>
      <c r="PM190" s="200"/>
      <c r="PN190" s="200"/>
      <c r="PO190" s="200"/>
      <c r="PP190" s="200"/>
      <c r="PQ190" s="200"/>
      <c r="PR190" s="200"/>
      <c r="PS190" s="200"/>
      <c r="PT190" s="200"/>
      <c r="PU190" s="200"/>
      <c r="PV190" s="200"/>
      <c r="PW190" s="200"/>
      <c r="PX190" s="200"/>
      <c r="PY190" s="200"/>
      <c r="PZ190" s="200"/>
      <c r="QA190" s="200"/>
      <c r="QB190" s="200"/>
      <c r="QC190" s="200"/>
      <c r="QD190" s="200"/>
      <c r="QE190" s="200"/>
      <c r="QF190" s="200"/>
      <c r="QG190" s="200"/>
      <c r="QH190" s="200"/>
      <c r="QI190" s="200"/>
      <c r="QJ190" s="200"/>
      <c r="QK190" s="200"/>
      <c r="QL190" s="200"/>
      <c r="QM190" s="200"/>
      <c r="QN190" s="200"/>
      <c r="QO190" s="200"/>
      <c r="QP190" s="200"/>
      <c r="QQ190" s="200"/>
      <c r="QR190" s="200"/>
      <c r="QS190" s="200"/>
      <c r="QT190" s="200"/>
      <c r="QU190" s="200"/>
      <c r="QV190" s="200"/>
      <c r="QW190" s="200"/>
      <c r="QX190" s="200"/>
      <c r="QY190" s="200"/>
      <c r="QZ190" s="200"/>
      <c r="RA190" s="200"/>
      <c r="RB190" s="200"/>
      <c r="RC190" s="200"/>
      <c r="RD190" s="200"/>
      <c r="RE190" s="200"/>
      <c r="RF190" s="200"/>
      <c r="RG190" s="200"/>
      <c r="RH190" s="200"/>
      <c r="RI190" s="200"/>
      <c r="RJ190" s="200"/>
      <c r="RK190" s="200"/>
      <c r="RL190" s="200"/>
      <c r="RM190" s="200"/>
      <c r="RN190" s="200"/>
      <c r="RO190" s="200"/>
      <c r="RP190" s="200"/>
      <c r="RQ190" s="200"/>
      <c r="RR190" s="200"/>
      <c r="RS190" s="200"/>
      <c r="RT190" s="200"/>
      <c r="RU190" s="200"/>
      <c r="RV190" s="200"/>
      <c r="RW190" s="200"/>
      <c r="RX190" s="200"/>
      <c r="RY190" s="200"/>
      <c r="RZ190" s="200"/>
      <c r="SA190" s="200"/>
      <c r="SB190" s="200"/>
      <c r="SC190" s="200"/>
      <c r="SD190" s="200"/>
      <c r="SE190" s="200"/>
      <c r="SF190" s="200"/>
      <c r="SG190" s="200"/>
      <c r="SH190" s="200"/>
      <c r="SI190" s="200"/>
      <c r="SJ190" s="200"/>
      <c r="SK190" s="200"/>
      <c r="SL190" s="200"/>
      <c r="SM190" s="200"/>
      <c r="SN190" s="200"/>
      <c r="SO190" s="200"/>
      <c r="SP190" s="200"/>
      <c r="SQ190" s="200"/>
      <c r="SR190" s="200"/>
      <c r="SS190" s="200"/>
      <c r="ST190" s="200"/>
      <c r="SU190" s="200"/>
      <c r="SV190" s="200"/>
      <c r="SW190" s="200"/>
      <c r="SX190" s="200"/>
      <c r="SY190" s="200"/>
      <c r="SZ190" s="200"/>
      <c r="TA190" s="200"/>
      <c r="TB190" s="200"/>
      <c r="TC190" s="200"/>
      <c r="TD190" s="200"/>
      <c r="TE190" s="200"/>
      <c r="TF190" s="200"/>
      <c r="TG190" s="200"/>
      <c r="TH190" s="200"/>
      <c r="TI190" s="200"/>
      <c r="TJ190" s="200"/>
      <c r="TK190" s="200"/>
      <c r="TL190" s="200"/>
      <c r="TM190" s="200"/>
      <c r="TN190" s="200"/>
      <c r="TO190" s="200"/>
      <c r="TP190" s="200"/>
      <c r="TQ190" s="200"/>
      <c r="TR190" s="200"/>
      <c r="TS190" s="200"/>
      <c r="TT190" s="200"/>
      <c r="TU190" s="200"/>
      <c r="TV190" s="200"/>
      <c r="TW190" s="200"/>
      <c r="TX190" s="200"/>
      <c r="TY190" s="200"/>
      <c r="TZ190" s="200"/>
      <c r="UA190" s="200"/>
      <c r="UB190" s="200"/>
      <c r="UC190" s="200"/>
      <c r="UD190" s="200"/>
      <c r="UE190" s="200"/>
      <c r="UF190" s="200"/>
      <c r="UG190" s="200"/>
      <c r="UH190" s="200"/>
      <c r="UI190" s="200"/>
      <c r="UJ190" s="200"/>
      <c r="UK190" s="200"/>
      <c r="UL190" s="200"/>
      <c r="UM190" s="200"/>
      <c r="UN190" s="200"/>
      <c r="UO190" s="200"/>
      <c r="UP190" s="200"/>
      <c r="UQ190" s="200"/>
      <c r="UR190" s="200"/>
      <c r="US190" s="200"/>
      <c r="UT190" s="200"/>
      <c r="UU190" s="200"/>
      <c r="UV190" s="200"/>
      <c r="UW190" s="200"/>
      <c r="UX190" s="200"/>
      <c r="UY190" s="200"/>
      <c r="UZ190" s="200"/>
      <c r="VA190" s="200"/>
      <c r="VB190" s="200"/>
      <c r="VC190" s="200"/>
      <c r="VD190" s="200"/>
      <c r="VE190" s="200"/>
      <c r="VF190" s="200"/>
      <c r="VG190" s="200"/>
      <c r="VH190" s="200"/>
      <c r="VI190" s="200"/>
      <c r="VJ190" s="200"/>
      <c r="VK190" s="200"/>
      <c r="VL190" s="200"/>
      <c r="VM190" s="200"/>
      <c r="VN190" s="200"/>
      <c r="VO190" s="200"/>
      <c r="VP190" s="200"/>
      <c r="VQ190" s="200"/>
      <c r="VR190" s="200"/>
      <c r="VS190" s="200"/>
      <c r="VT190" s="200"/>
      <c r="VU190" s="200"/>
      <c r="VV190" s="200"/>
      <c r="VW190" s="200"/>
      <c r="VX190" s="200"/>
      <c r="VY190" s="200"/>
      <c r="VZ190" s="200"/>
      <c r="WA190" s="200"/>
      <c r="WB190" s="200"/>
      <c r="WC190" s="200"/>
      <c r="WD190" s="200"/>
      <c r="WE190" s="200"/>
      <c r="WF190" s="200"/>
      <c r="WG190" s="200"/>
      <c r="WH190" s="200"/>
      <c r="WI190" s="200"/>
      <c r="WJ190" s="200"/>
      <c r="WK190" s="200"/>
      <c r="WL190" s="200"/>
      <c r="WM190" s="200"/>
      <c r="WN190" s="200"/>
      <c r="WO190" s="200"/>
      <c r="WP190" s="200"/>
      <c r="WQ190" s="200"/>
      <c r="WR190" s="200"/>
      <c r="WS190" s="200"/>
      <c r="WT190" s="200"/>
      <c r="WU190" s="200"/>
      <c r="WV190" s="200"/>
      <c r="WW190" s="200"/>
      <c r="WX190" s="200"/>
      <c r="WY190" s="200"/>
      <c r="WZ190" s="200"/>
      <c r="XA190" s="200"/>
      <c r="XB190" s="200"/>
      <c r="XC190" s="200"/>
      <c r="XD190" s="200"/>
      <c r="XE190" s="200"/>
      <c r="XF190" s="200"/>
      <c r="XG190" s="200"/>
      <c r="XH190" s="200"/>
      <c r="XI190" s="200"/>
      <c r="XJ190" s="200"/>
      <c r="XK190" s="200"/>
      <c r="XL190" s="200"/>
      <c r="XM190" s="200"/>
      <c r="XN190" s="200"/>
      <c r="XO190" s="200"/>
      <c r="XP190" s="200"/>
      <c r="XQ190" s="200"/>
      <c r="XR190" s="200"/>
      <c r="XS190" s="200"/>
      <c r="XT190" s="200"/>
      <c r="XU190" s="200"/>
      <c r="XV190" s="200"/>
      <c r="XW190" s="200"/>
      <c r="XX190" s="200"/>
      <c r="XY190" s="200"/>
      <c r="XZ190" s="200"/>
      <c r="YA190" s="200"/>
      <c r="YB190" s="200"/>
      <c r="YC190" s="200"/>
      <c r="YD190" s="200"/>
      <c r="YE190" s="200"/>
      <c r="YF190" s="200"/>
      <c r="YG190" s="200"/>
      <c r="YH190" s="200"/>
      <c r="YI190" s="200"/>
      <c r="YJ190" s="200"/>
      <c r="YK190" s="200"/>
      <c r="YL190" s="200"/>
      <c r="YM190" s="200"/>
      <c r="YN190" s="200"/>
      <c r="YO190" s="200"/>
      <c r="YP190" s="200"/>
      <c r="YQ190" s="200"/>
      <c r="YR190" s="200"/>
      <c r="YS190" s="200"/>
      <c r="YT190" s="200"/>
      <c r="YU190" s="200"/>
      <c r="YV190" s="200"/>
      <c r="YW190" s="200"/>
      <c r="YX190" s="200"/>
      <c r="YY190" s="200"/>
      <c r="YZ190" s="200"/>
      <c r="ZA190" s="200"/>
      <c r="ZB190" s="200"/>
      <c r="ZC190" s="200"/>
      <c r="ZD190" s="200"/>
      <c r="ZE190" s="200"/>
      <c r="ZF190" s="200"/>
      <c r="ZG190" s="200"/>
      <c r="ZH190" s="200"/>
      <c r="ZI190" s="200"/>
      <c r="ZJ190" s="200"/>
      <c r="ZK190" s="200"/>
      <c r="ZL190" s="200"/>
      <c r="ZM190" s="200"/>
      <c r="ZN190" s="200"/>
      <c r="ZO190" s="200"/>
      <c r="ZP190" s="200"/>
      <c r="ZQ190" s="200"/>
      <c r="ZR190" s="200"/>
      <c r="ZS190" s="200"/>
      <c r="ZT190" s="200"/>
      <c r="ZU190" s="200"/>
      <c r="ZV190" s="200"/>
      <c r="ZW190" s="200"/>
      <c r="ZX190" s="200"/>
      <c r="ZY190" s="200"/>
      <c r="ZZ190" s="200"/>
      <c r="AAA190" s="200"/>
      <c r="AAB190" s="200"/>
      <c r="AAC190" s="200"/>
      <c r="AAD190" s="200"/>
      <c r="AAE190" s="200"/>
      <c r="AAF190" s="200"/>
      <c r="AAG190" s="200"/>
      <c r="AAH190" s="200"/>
      <c r="AAI190" s="200"/>
      <c r="AAJ190" s="200"/>
      <c r="AAK190" s="200"/>
      <c r="AAL190" s="200"/>
      <c r="AAM190" s="200"/>
      <c r="AAN190" s="200"/>
      <c r="AAO190" s="200"/>
      <c r="AAP190" s="200"/>
      <c r="AAQ190" s="200"/>
      <c r="AAR190" s="200"/>
      <c r="AAS190" s="200"/>
      <c r="AAT190" s="200"/>
      <c r="AAU190" s="200"/>
      <c r="AAV190" s="200"/>
      <c r="AAW190" s="200"/>
      <c r="AAX190" s="200"/>
      <c r="AAY190" s="200"/>
      <c r="AAZ190" s="200"/>
      <c r="ABA190" s="200"/>
      <c r="ABB190" s="200"/>
      <c r="ABC190" s="200"/>
      <c r="ABD190" s="200"/>
      <c r="ABE190" s="200"/>
      <c r="ABF190" s="200"/>
      <c r="ABG190" s="200"/>
      <c r="ABH190" s="200"/>
      <c r="ABI190" s="200"/>
      <c r="ABJ190" s="200"/>
      <c r="ABK190" s="200"/>
      <c r="ABL190" s="200"/>
      <c r="ABM190" s="200"/>
      <c r="ABN190" s="200"/>
      <c r="ABO190" s="200"/>
      <c r="ABP190" s="200"/>
      <c r="ABQ190" s="200"/>
      <c r="ABR190" s="200"/>
      <c r="ABS190" s="200"/>
      <c r="ABT190" s="200"/>
      <c r="ABU190" s="200"/>
      <c r="ABV190" s="200"/>
      <c r="ABW190" s="200"/>
      <c r="ABX190" s="200"/>
      <c r="ABY190" s="200"/>
      <c r="ABZ190" s="200"/>
      <c r="ACA190" s="200"/>
      <c r="ACB190" s="200"/>
      <c r="ACC190" s="200"/>
      <c r="ACD190" s="200"/>
      <c r="ACE190" s="200"/>
      <c r="ACF190" s="200"/>
      <c r="ACG190" s="200"/>
      <c r="ACH190" s="200"/>
      <c r="ACI190" s="200"/>
      <c r="ACJ190" s="200"/>
      <c r="ACK190" s="200"/>
      <c r="ACL190" s="200"/>
      <c r="ACM190" s="200"/>
      <c r="ACN190" s="200"/>
      <c r="ACO190" s="200"/>
      <c r="ACP190" s="200"/>
      <c r="ACQ190" s="200"/>
      <c r="ACR190" s="200"/>
      <c r="ACS190" s="200"/>
      <c r="ACT190" s="200"/>
      <c r="ACU190" s="200"/>
      <c r="ACV190" s="200"/>
      <c r="ACW190" s="200"/>
      <c r="ACX190" s="200"/>
      <c r="ACY190" s="200"/>
      <c r="ACZ190" s="200"/>
      <c r="ADA190" s="200"/>
      <c r="ADB190" s="200"/>
      <c r="ADC190" s="200"/>
      <c r="ADD190" s="200"/>
      <c r="ADE190" s="200"/>
      <c r="ADF190" s="200"/>
      <c r="ADG190" s="200"/>
      <c r="ADH190" s="200"/>
      <c r="ADI190" s="200"/>
      <c r="ADJ190" s="200"/>
      <c r="ADK190" s="200"/>
      <c r="ADL190" s="200"/>
      <c r="ADM190" s="200"/>
      <c r="ADN190" s="200"/>
      <c r="ADO190" s="200"/>
      <c r="ADP190" s="200"/>
      <c r="ADQ190" s="200"/>
      <c r="ADR190" s="200"/>
      <c r="ADS190" s="200"/>
      <c r="ADT190" s="200"/>
      <c r="ADU190" s="200"/>
      <c r="ADV190" s="200"/>
      <c r="ADW190" s="200"/>
      <c r="ADX190" s="200"/>
      <c r="ADY190" s="200"/>
      <c r="ADZ190" s="200"/>
      <c r="AEA190" s="200"/>
      <c r="AEB190" s="200"/>
      <c r="AEC190" s="200"/>
      <c r="AED190" s="200"/>
      <c r="AEE190" s="200"/>
      <c r="AEF190" s="200"/>
      <c r="AEG190" s="200"/>
      <c r="AEH190" s="200"/>
      <c r="AEI190" s="200"/>
      <c r="AEJ190" s="200"/>
      <c r="AEK190" s="200"/>
      <c r="AEL190" s="200"/>
      <c r="AEM190" s="200"/>
      <c r="AEN190" s="200"/>
      <c r="AEO190" s="200"/>
      <c r="AEP190" s="200"/>
      <c r="AEQ190" s="200"/>
      <c r="AER190" s="200"/>
      <c r="AES190" s="200"/>
      <c r="AET190" s="200"/>
      <c r="AEU190" s="200"/>
      <c r="AEV190" s="200"/>
      <c r="AEW190" s="200"/>
      <c r="AEX190" s="200"/>
      <c r="AEY190" s="200"/>
      <c r="AEZ190" s="200"/>
      <c r="AFA190" s="200"/>
      <c r="AFB190" s="200"/>
      <c r="AFC190" s="200"/>
      <c r="AFD190" s="200"/>
      <c r="AFE190" s="200"/>
      <c r="AFF190" s="200"/>
      <c r="AFG190" s="200"/>
      <c r="AFH190" s="200"/>
      <c r="AFI190" s="200"/>
      <c r="AFJ190" s="200"/>
      <c r="AFK190" s="200"/>
      <c r="AFL190" s="200"/>
      <c r="AFM190" s="200"/>
      <c r="AFN190" s="200"/>
      <c r="AFO190" s="200"/>
      <c r="AFP190" s="200"/>
      <c r="AFQ190" s="200"/>
      <c r="AFR190" s="200"/>
      <c r="AFS190" s="200"/>
      <c r="AFT190" s="200"/>
      <c r="AFU190" s="200"/>
      <c r="AFV190" s="200"/>
      <c r="AFW190" s="200"/>
      <c r="AFX190" s="200"/>
      <c r="AFY190" s="200"/>
      <c r="AFZ190" s="200"/>
      <c r="AGA190" s="200"/>
      <c r="AGB190" s="200"/>
      <c r="AGC190" s="200"/>
      <c r="AGD190" s="200"/>
      <c r="AGE190" s="200"/>
      <c r="AGF190" s="200"/>
      <c r="AGG190" s="200"/>
      <c r="AGH190" s="200"/>
      <c r="AGI190" s="200"/>
      <c r="AGJ190" s="200"/>
      <c r="AGK190" s="200"/>
      <c r="AGL190" s="200"/>
      <c r="AGM190" s="200"/>
      <c r="AGN190" s="200"/>
      <c r="AGO190" s="200"/>
      <c r="AGP190" s="200"/>
      <c r="AGQ190" s="200"/>
      <c r="AGR190" s="200"/>
      <c r="AGS190" s="200"/>
      <c r="AGT190" s="200"/>
      <c r="AGU190" s="200"/>
      <c r="AGV190" s="200"/>
      <c r="AGW190" s="200"/>
      <c r="AGX190" s="200"/>
      <c r="AGY190" s="200"/>
      <c r="AGZ190" s="200"/>
      <c r="AHA190" s="200"/>
      <c r="AHB190" s="200"/>
      <c r="AHC190" s="200"/>
      <c r="AHD190" s="200"/>
      <c r="AHE190" s="200"/>
      <c r="AHF190" s="200"/>
      <c r="AHG190" s="200"/>
      <c r="AHH190" s="200"/>
      <c r="AHI190" s="200"/>
      <c r="AHJ190" s="200"/>
      <c r="AHK190" s="200"/>
      <c r="AHL190" s="200"/>
      <c r="AHM190" s="200"/>
      <c r="AHN190" s="200"/>
      <c r="AHO190" s="200"/>
      <c r="AHP190" s="200"/>
      <c r="AHQ190" s="200"/>
      <c r="AHR190" s="200"/>
      <c r="AHS190" s="200"/>
      <c r="AHT190" s="200"/>
      <c r="AHU190" s="200"/>
      <c r="AHV190" s="200"/>
      <c r="AHW190" s="200"/>
      <c r="AHX190" s="200"/>
      <c r="AHY190" s="200"/>
      <c r="AHZ190" s="200"/>
      <c r="AIA190" s="200"/>
      <c r="AIB190" s="200"/>
      <c r="AIC190" s="200"/>
      <c r="AID190" s="200"/>
      <c r="AIE190" s="200"/>
      <c r="AIF190" s="200"/>
      <c r="AIG190" s="200"/>
      <c r="AIH190" s="200"/>
      <c r="AII190" s="200"/>
      <c r="AIJ190" s="200"/>
      <c r="AIK190" s="200"/>
      <c r="AIL190" s="200"/>
      <c r="AIM190" s="200"/>
      <c r="AIN190" s="200"/>
      <c r="AIO190" s="200"/>
      <c r="AIP190" s="200"/>
      <c r="AIQ190" s="200"/>
      <c r="AIR190" s="200"/>
      <c r="AIS190" s="200"/>
      <c r="AIT190" s="200"/>
      <c r="AIU190" s="200"/>
      <c r="AIV190" s="200"/>
      <c r="AIW190" s="200"/>
      <c r="AIX190" s="200"/>
      <c r="AIY190" s="200"/>
      <c r="AIZ190" s="200"/>
      <c r="AJA190" s="200"/>
      <c r="AJB190" s="200"/>
      <c r="AJC190" s="200"/>
      <c r="AJD190" s="200"/>
      <c r="AJE190" s="200"/>
      <c r="AJF190" s="200"/>
      <c r="AJG190" s="200"/>
      <c r="AJH190" s="200"/>
      <c r="AJI190" s="200"/>
      <c r="AJJ190" s="200"/>
      <c r="AJK190" s="200"/>
      <c r="AJL190" s="200"/>
      <c r="AJM190" s="200"/>
      <c r="AJN190" s="200"/>
      <c r="AJO190" s="200"/>
      <c r="AJP190" s="200"/>
      <c r="AJQ190" s="200"/>
      <c r="AJR190" s="200"/>
      <c r="AJS190" s="200"/>
      <c r="AJT190" s="200"/>
      <c r="AJU190" s="200"/>
      <c r="AJV190" s="200"/>
      <c r="AJW190" s="200"/>
      <c r="AJX190" s="200"/>
      <c r="AJY190" s="200"/>
      <c r="AJZ190" s="200"/>
      <c r="AKA190" s="200"/>
      <c r="AKB190" s="200"/>
    </row>
    <row r="191" spans="1:964" s="155" customFormat="1" ht="13.5">
      <c r="A191" s="414"/>
      <c r="B191" s="67" t="s">
        <v>317</v>
      </c>
      <c r="C191" s="243">
        <v>2642585</v>
      </c>
      <c r="D191" s="320">
        <f t="shared" si="64"/>
        <v>5.9026240162994625E-2</v>
      </c>
      <c r="E191" s="142"/>
      <c r="F191" s="316"/>
      <c r="G191" s="320"/>
      <c r="H191" s="133">
        <v>38957</v>
      </c>
      <c r="I191" s="320">
        <f t="shared" si="46"/>
        <v>9.6176031964883668E-2</v>
      </c>
      <c r="J191" s="133"/>
      <c r="K191" s="320"/>
      <c r="L191" s="133"/>
      <c r="M191" s="320"/>
      <c r="N191" s="133"/>
      <c r="O191" s="320"/>
      <c r="P191" s="133"/>
      <c r="Q191" s="320"/>
      <c r="R191" s="133"/>
      <c r="S191" s="320"/>
      <c r="T191" s="134"/>
      <c r="U191" s="135"/>
      <c r="V191" s="316">
        <v>152</v>
      </c>
      <c r="W191" s="320">
        <f t="shared" si="59"/>
        <v>-0.60416666666666674</v>
      </c>
      <c r="X191" s="134">
        <v>136</v>
      </c>
      <c r="Y191" s="320">
        <f t="shared" si="65"/>
        <v>-0.63243243243243241</v>
      </c>
      <c r="Z191" s="133"/>
      <c r="AA191" s="320"/>
      <c r="AB191" s="133"/>
      <c r="AC191" s="320"/>
      <c r="AD191" s="133"/>
      <c r="AE191" s="320"/>
      <c r="AF191" s="133"/>
      <c r="AG191" s="320"/>
      <c r="AH191" s="208"/>
      <c r="AI191" s="208"/>
      <c r="AJ191" s="208"/>
      <c r="AK191" s="208"/>
      <c r="AL191" s="208"/>
      <c r="AM191" s="203"/>
      <c r="AN191" s="204"/>
      <c r="AO191" s="203"/>
      <c r="AP191" s="200"/>
      <c r="AQ191" s="200"/>
      <c r="AR191" s="200"/>
      <c r="AS191" s="200"/>
      <c r="AT191" s="200"/>
      <c r="AU191" s="200"/>
      <c r="AV191" s="200"/>
      <c r="AW191" s="200"/>
      <c r="AX191" s="200"/>
      <c r="AY191" s="200"/>
      <c r="AZ191" s="200"/>
      <c r="BA191" s="200"/>
      <c r="BB191" s="200"/>
      <c r="BC191" s="200"/>
      <c r="BD191" s="200"/>
      <c r="BE191" s="200"/>
      <c r="BF191" s="200"/>
      <c r="BG191" s="200"/>
      <c r="BH191" s="200"/>
      <c r="BI191" s="200"/>
      <c r="BJ191" s="200"/>
      <c r="BK191" s="200"/>
      <c r="BL191" s="200"/>
      <c r="BM191" s="200"/>
      <c r="BN191" s="200"/>
      <c r="BO191" s="201"/>
      <c r="BP191" s="200"/>
      <c r="BQ191" s="200"/>
      <c r="BR191" s="200"/>
      <c r="BS191" s="200"/>
      <c r="BT191" s="200"/>
      <c r="BU191" s="200"/>
      <c r="BV191" s="200"/>
      <c r="BW191" s="200"/>
      <c r="BX191" s="200"/>
      <c r="BY191" s="200"/>
      <c r="BZ191" s="200"/>
      <c r="CA191" s="200"/>
      <c r="CB191" s="200"/>
      <c r="CC191" s="200"/>
      <c r="CD191" s="200"/>
      <c r="CE191" s="200"/>
      <c r="CF191" s="200"/>
      <c r="CG191" s="200"/>
      <c r="CH191" s="200"/>
      <c r="CI191" s="200"/>
      <c r="CJ191" s="200"/>
      <c r="CK191" s="200"/>
      <c r="CL191" s="200"/>
      <c r="CM191" s="200"/>
      <c r="CN191" s="200"/>
      <c r="CO191" s="200"/>
      <c r="CP191" s="200"/>
      <c r="CQ191" s="200"/>
      <c r="CR191" s="200"/>
      <c r="CS191" s="200"/>
      <c r="CT191" s="200"/>
      <c r="CU191" s="200"/>
      <c r="CV191" s="200"/>
      <c r="CW191" s="200"/>
      <c r="CX191" s="200"/>
      <c r="CY191" s="200"/>
      <c r="CZ191" s="200"/>
      <c r="DA191" s="200"/>
      <c r="DB191" s="200"/>
      <c r="DC191" s="200"/>
      <c r="DD191" s="200"/>
      <c r="DE191" s="200"/>
      <c r="DF191" s="200"/>
      <c r="DG191" s="200"/>
      <c r="DH191" s="200"/>
      <c r="DI191" s="200"/>
      <c r="DJ191" s="200"/>
      <c r="DK191" s="200"/>
      <c r="DL191" s="200"/>
      <c r="DM191" s="200"/>
      <c r="DN191" s="200"/>
      <c r="DO191" s="200"/>
      <c r="DP191" s="200"/>
      <c r="DQ191" s="200"/>
      <c r="DR191" s="200"/>
      <c r="DS191" s="200"/>
      <c r="DT191" s="200"/>
      <c r="DU191" s="200"/>
      <c r="DV191" s="200"/>
      <c r="DW191" s="200"/>
      <c r="DX191" s="200"/>
      <c r="DY191" s="200"/>
      <c r="DZ191" s="200"/>
      <c r="EA191" s="200"/>
      <c r="EB191" s="200"/>
      <c r="EC191" s="200"/>
      <c r="ED191" s="200"/>
      <c r="EE191" s="200"/>
      <c r="EF191" s="200"/>
      <c r="EG191" s="200"/>
      <c r="EH191" s="200"/>
      <c r="EI191" s="200"/>
      <c r="EJ191" s="200"/>
      <c r="EK191" s="200"/>
      <c r="EL191" s="200"/>
      <c r="EM191" s="200"/>
      <c r="EN191" s="200"/>
      <c r="EO191" s="200"/>
      <c r="EP191" s="200"/>
      <c r="EQ191" s="200"/>
      <c r="ER191" s="200"/>
      <c r="ES191" s="200"/>
      <c r="ET191" s="200"/>
      <c r="EU191" s="200"/>
      <c r="EV191" s="200"/>
      <c r="EW191" s="200"/>
      <c r="EX191" s="200"/>
      <c r="EY191" s="200"/>
      <c r="EZ191" s="200"/>
      <c r="FA191" s="200"/>
      <c r="FB191" s="200"/>
      <c r="FC191" s="200"/>
      <c r="FD191" s="200"/>
      <c r="FE191" s="200"/>
      <c r="FF191" s="200"/>
      <c r="FG191" s="200"/>
      <c r="FH191" s="200"/>
      <c r="FI191" s="200"/>
      <c r="FJ191" s="200"/>
      <c r="FK191" s="200"/>
      <c r="FL191" s="200"/>
      <c r="FM191" s="200"/>
      <c r="FN191" s="200"/>
      <c r="FO191" s="200"/>
      <c r="FP191" s="200"/>
      <c r="FQ191" s="200"/>
      <c r="FR191" s="200"/>
      <c r="FS191" s="200"/>
      <c r="FT191" s="200"/>
      <c r="FU191" s="200"/>
      <c r="FV191" s="200"/>
      <c r="FW191" s="200"/>
      <c r="FX191" s="200"/>
      <c r="FY191" s="200"/>
      <c r="FZ191" s="200"/>
      <c r="GA191" s="200"/>
      <c r="GB191" s="200"/>
      <c r="GC191" s="200"/>
      <c r="GD191" s="200"/>
      <c r="GE191" s="200"/>
      <c r="GF191" s="200"/>
      <c r="GG191" s="200"/>
      <c r="GH191" s="200"/>
      <c r="GI191" s="200"/>
      <c r="GJ191" s="200"/>
      <c r="GK191" s="200"/>
      <c r="GL191" s="200"/>
      <c r="GM191" s="200"/>
      <c r="GN191" s="200"/>
      <c r="GO191" s="200"/>
      <c r="GP191" s="200"/>
      <c r="GQ191" s="200"/>
      <c r="GR191" s="200"/>
      <c r="GS191" s="200"/>
      <c r="GT191" s="200"/>
      <c r="GU191" s="200"/>
      <c r="GV191" s="200"/>
      <c r="GW191" s="200"/>
      <c r="GX191" s="200"/>
      <c r="GY191" s="200"/>
      <c r="GZ191" s="200"/>
      <c r="HA191" s="200"/>
      <c r="HB191" s="200"/>
      <c r="HC191" s="200"/>
      <c r="HD191" s="200"/>
      <c r="HE191" s="200"/>
      <c r="HF191" s="200"/>
      <c r="HG191" s="200"/>
      <c r="HH191" s="200"/>
      <c r="HI191" s="200"/>
      <c r="HJ191" s="200"/>
      <c r="HK191" s="200"/>
      <c r="HL191" s="200"/>
      <c r="HM191" s="200"/>
      <c r="HN191" s="200"/>
      <c r="HO191" s="200"/>
      <c r="HP191" s="200"/>
      <c r="HQ191" s="200"/>
      <c r="HR191" s="200"/>
      <c r="HS191" s="200"/>
      <c r="HT191" s="200"/>
      <c r="HU191" s="200"/>
      <c r="HV191" s="200"/>
      <c r="HW191" s="200"/>
      <c r="HX191" s="200"/>
      <c r="HY191" s="200"/>
      <c r="HZ191" s="200"/>
      <c r="IA191" s="200"/>
      <c r="IB191" s="200"/>
      <c r="IC191" s="200"/>
      <c r="ID191" s="200"/>
      <c r="IE191" s="200"/>
      <c r="IF191" s="200"/>
      <c r="IG191" s="200"/>
      <c r="IH191" s="200"/>
      <c r="II191" s="200"/>
      <c r="IJ191" s="200"/>
      <c r="IK191" s="200"/>
      <c r="IL191" s="200"/>
      <c r="IM191" s="200"/>
      <c r="IN191" s="200"/>
      <c r="IO191" s="200"/>
      <c r="IP191" s="200"/>
      <c r="IQ191" s="200"/>
      <c r="IR191" s="200"/>
      <c r="IS191" s="200"/>
      <c r="IT191" s="200"/>
      <c r="IU191" s="200"/>
      <c r="IV191" s="200"/>
      <c r="IW191" s="200"/>
      <c r="IX191" s="200"/>
      <c r="IY191" s="200"/>
      <c r="IZ191" s="200"/>
      <c r="JA191" s="200"/>
      <c r="JB191" s="200"/>
      <c r="JC191" s="200"/>
      <c r="JD191" s="200"/>
      <c r="JE191" s="200"/>
      <c r="JF191" s="200"/>
      <c r="JG191" s="200"/>
      <c r="JH191" s="200"/>
      <c r="JI191" s="200"/>
      <c r="JJ191" s="200"/>
      <c r="JK191" s="200"/>
      <c r="JL191" s="200"/>
      <c r="JM191" s="200"/>
      <c r="JN191" s="200"/>
      <c r="JO191" s="200"/>
      <c r="JP191" s="200"/>
      <c r="JQ191" s="200"/>
      <c r="JR191" s="200"/>
      <c r="JS191" s="200"/>
      <c r="JT191" s="200"/>
      <c r="JU191" s="200"/>
      <c r="JV191" s="200"/>
      <c r="JW191" s="200"/>
      <c r="JX191" s="200"/>
      <c r="JY191" s="200"/>
      <c r="JZ191" s="200"/>
      <c r="KA191" s="200"/>
      <c r="KB191" s="200"/>
      <c r="KC191" s="200"/>
      <c r="KD191" s="200"/>
      <c r="KE191" s="200"/>
      <c r="KF191" s="200"/>
      <c r="KG191" s="200"/>
      <c r="KH191" s="200"/>
      <c r="KI191" s="200"/>
      <c r="KJ191" s="200"/>
      <c r="KK191" s="200"/>
      <c r="KL191" s="200"/>
      <c r="KM191" s="200"/>
      <c r="KN191" s="200"/>
      <c r="KO191" s="200"/>
      <c r="KP191" s="200"/>
      <c r="KQ191" s="200"/>
      <c r="KR191" s="200"/>
      <c r="KS191" s="200"/>
      <c r="KT191" s="200"/>
      <c r="KU191" s="200"/>
      <c r="KV191" s="200"/>
      <c r="KW191" s="200"/>
      <c r="KX191" s="200"/>
      <c r="KY191" s="200"/>
      <c r="KZ191" s="200"/>
      <c r="LA191" s="200"/>
      <c r="LB191" s="200"/>
      <c r="LC191" s="200"/>
      <c r="LD191" s="200"/>
      <c r="LE191" s="200"/>
      <c r="LF191" s="200"/>
      <c r="LG191" s="200"/>
      <c r="LH191" s="200"/>
      <c r="LI191" s="200"/>
      <c r="LJ191" s="200"/>
      <c r="LK191" s="200"/>
      <c r="LL191" s="200"/>
      <c r="LM191" s="200"/>
      <c r="LN191" s="200"/>
      <c r="LO191" s="200"/>
      <c r="LP191" s="200"/>
      <c r="LQ191" s="200"/>
      <c r="LR191" s="200"/>
      <c r="LS191" s="200"/>
      <c r="LT191" s="200"/>
      <c r="LU191" s="200"/>
      <c r="LV191" s="200"/>
      <c r="LW191" s="200"/>
      <c r="LX191" s="200"/>
      <c r="LY191" s="200"/>
      <c r="LZ191" s="200"/>
      <c r="MA191" s="200"/>
      <c r="MB191" s="200"/>
      <c r="MC191" s="200"/>
      <c r="MD191" s="200"/>
      <c r="ME191" s="200"/>
      <c r="MF191" s="200"/>
      <c r="MG191" s="200"/>
      <c r="MH191" s="200"/>
      <c r="MI191" s="200"/>
      <c r="MJ191" s="200"/>
      <c r="MK191" s="200"/>
      <c r="ML191" s="200"/>
      <c r="MM191" s="200"/>
      <c r="MN191" s="200"/>
      <c r="MO191" s="200"/>
      <c r="MP191" s="200"/>
      <c r="MQ191" s="200"/>
      <c r="MR191" s="200"/>
      <c r="MS191" s="200"/>
      <c r="MT191" s="200"/>
      <c r="MU191" s="200"/>
      <c r="MV191" s="200"/>
      <c r="MW191" s="200"/>
      <c r="MX191" s="200"/>
      <c r="MY191" s="200"/>
      <c r="MZ191" s="200"/>
      <c r="NA191" s="200"/>
      <c r="NB191" s="200"/>
      <c r="NC191" s="200"/>
      <c r="ND191" s="200"/>
      <c r="NE191" s="200"/>
      <c r="NF191" s="200"/>
      <c r="NG191" s="200"/>
      <c r="NH191" s="200"/>
      <c r="NI191" s="200"/>
      <c r="NJ191" s="200"/>
      <c r="NK191" s="200"/>
      <c r="NL191" s="200"/>
      <c r="NM191" s="200"/>
      <c r="NN191" s="200"/>
      <c r="NO191" s="200"/>
      <c r="NP191" s="200"/>
      <c r="NQ191" s="200"/>
      <c r="NR191" s="200"/>
      <c r="NS191" s="200"/>
      <c r="NT191" s="200"/>
      <c r="NU191" s="200"/>
      <c r="NV191" s="200"/>
      <c r="NW191" s="200"/>
      <c r="NX191" s="200"/>
      <c r="NY191" s="200"/>
      <c r="NZ191" s="200"/>
      <c r="OA191" s="200"/>
      <c r="OB191" s="200"/>
      <c r="OC191" s="200"/>
      <c r="OD191" s="200"/>
      <c r="OE191" s="200"/>
      <c r="OF191" s="200"/>
      <c r="OG191" s="200"/>
      <c r="OH191" s="200"/>
      <c r="OI191" s="200"/>
      <c r="OJ191" s="200"/>
      <c r="OK191" s="200"/>
      <c r="OL191" s="200"/>
      <c r="OM191" s="200"/>
      <c r="ON191" s="200"/>
      <c r="OO191" s="200"/>
      <c r="OP191" s="200"/>
      <c r="OQ191" s="200"/>
      <c r="OR191" s="200"/>
      <c r="OS191" s="200"/>
      <c r="OT191" s="200"/>
      <c r="OU191" s="200"/>
      <c r="OV191" s="200"/>
      <c r="OW191" s="200"/>
      <c r="OX191" s="200"/>
      <c r="OY191" s="200"/>
      <c r="OZ191" s="200"/>
      <c r="PA191" s="200"/>
      <c r="PB191" s="200"/>
      <c r="PC191" s="200"/>
      <c r="PD191" s="200"/>
      <c r="PE191" s="200"/>
      <c r="PF191" s="200"/>
      <c r="PG191" s="200"/>
      <c r="PH191" s="200"/>
      <c r="PI191" s="200"/>
      <c r="PJ191" s="200"/>
      <c r="PK191" s="200"/>
      <c r="PL191" s="200"/>
      <c r="PM191" s="200"/>
      <c r="PN191" s="200"/>
      <c r="PO191" s="200"/>
      <c r="PP191" s="200"/>
      <c r="PQ191" s="200"/>
      <c r="PR191" s="200"/>
      <c r="PS191" s="200"/>
      <c r="PT191" s="200"/>
      <c r="PU191" s="200"/>
      <c r="PV191" s="200"/>
      <c r="PW191" s="200"/>
      <c r="PX191" s="200"/>
      <c r="PY191" s="200"/>
      <c r="PZ191" s="200"/>
      <c r="QA191" s="200"/>
      <c r="QB191" s="200"/>
      <c r="QC191" s="200"/>
      <c r="QD191" s="200"/>
      <c r="QE191" s="200"/>
      <c r="QF191" s="200"/>
      <c r="QG191" s="200"/>
      <c r="QH191" s="200"/>
      <c r="QI191" s="200"/>
      <c r="QJ191" s="200"/>
      <c r="QK191" s="200"/>
      <c r="QL191" s="200"/>
      <c r="QM191" s="200"/>
      <c r="QN191" s="200"/>
      <c r="QO191" s="200"/>
      <c r="QP191" s="200"/>
      <c r="QQ191" s="200"/>
      <c r="QR191" s="200"/>
      <c r="QS191" s="200"/>
      <c r="QT191" s="200"/>
      <c r="QU191" s="200"/>
      <c r="QV191" s="200"/>
      <c r="QW191" s="200"/>
      <c r="QX191" s="200"/>
      <c r="QY191" s="200"/>
      <c r="QZ191" s="200"/>
      <c r="RA191" s="200"/>
      <c r="RB191" s="200"/>
      <c r="RC191" s="200"/>
      <c r="RD191" s="200"/>
      <c r="RE191" s="200"/>
      <c r="RF191" s="200"/>
      <c r="RG191" s="200"/>
      <c r="RH191" s="200"/>
      <c r="RI191" s="200"/>
      <c r="RJ191" s="200"/>
      <c r="RK191" s="200"/>
      <c r="RL191" s="200"/>
      <c r="RM191" s="200"/>
      <c r="RN191" s="200"/>
      <c r="RO191" s="200"/>
      <c r="RP191" s="200"/>
      <c r="RQ191" s="200"/>
      <c r="RR191" s="200"/>
      <c r="RS191" s="200"/>
      <c r="RT191" s="200"/>
      <c r="RU191" s="200"/>
      <c r="RV191" s="200"/>
      <c r="RW191" s="200"/>
      <c r="RX191" s="200"/>
      <c r="RY191" s="200"/>
      <c r="RZ191" s="200"/>
      <c r="SA191" s="200"/>
      <c r="SB191" s="200"/>
      <c r="SC191" s="200"/>
      <c r="SD191" s="200"/>
      <c r="SE191" s="200"/>
      <c r="SF191" s="200"/>
      <c r="SG191" s="200"/>
      <c r="SH191" s="200"/>
      <c r="SI191" s="200"/>
      <c r="SJ191" s="200"/>
      <c r="SK191" s="200"/>
      <c r="SL191" s="200"/>
      <c r="SM191" s="200"/>
      <c r="SN191" s="200"/>
      <c r="SO191" s="200"/>
      <c r="SP191" s="200"/>
      <c r="SQ191" s="200"/>
      <c r="SR191" s="200"/>
      <c r="SS191" s="200"/>
      <c r="ST191" s="200"/>
      <c r="SU191" s="200"/>
      <c r="SV191" s="200"/>
      <c r="SW191" s="200"/>
      <c r="SX191" s="200"/>
      <c r="SY191" s="200"/>
      <c r="SZ191" s="200"/>
      <c r="TA191" s="200"/>
      <c r="TB191" s="200"/>
      <c r="TC191" s="200"/>
      <c r="TD191" s="200"/>
      <c r="TE191" s="200"/>
      <c r="TF191" s="200"/>
      <c r="TG191" s="200"/>
      <c r="TH191" s="200"/>
      <c r="TI191" s="200"/>
      <c r="TJ191" s="200"/>
      <c r="TK191" s="200"/>
      <c r="TL191" s="200"/>
      <c r="TM191" s="200"/>
      <c r="TN191" s="200"/>
      <c r="TO191" s="200"/>
      <c r="TP191" s="200"/>
      <c r="TQ191" s="200"/>
      <c r="TR191" s="200"/>
      <c r="TS191" s="200"/>
      <c r="TT191" s="200"/>
      <c r="TU191" s="200"/>
      <c r="TV191" s="200"/>
      <c r="TW191" s="200"/>
      <c r="TX191" s="200"/>
      <c r="TY191" s="200"/>
      <c r="TZ191" s="200"/>
      <c r="UA191" s="200"/>
      <c r="UB191" s="200"/>
      <c r="UC191" s="200"/>
      <c r="UD191" s="200"/>
      <c r="UE191" s="200"/>
      <c r="UF191" s="200"/>
      <c r="UG191" s="200"/>
      <c r="UH191" s="200"/>
      <c r="UI191" s="200"/>
      <c r="UJ191" s="200"/>
      <c r="UK191" s="200"/>
      <c r="UL191" s="200"/>
      <c r="UM191" s="200"/>
      <c r="UN191" s="200"/>
      <c r="UO191" s="200"/>
      <c r="UP191" s="200"/>
      <c r="UQ191" s="200"/>
      <c r="UR191" s="200"/>
      <c r="US191" s="200"/>
      <c r="UT191" s="200"/>
      <c r="UU191" s="200"/>
      <c r="UV191" s="200"/>
      <c r="UW191" s="200"/>
      <c r="UX191" s="200"/>
      <c r="UY191" s="200"/>
      <c r="UZ191" s="200"/>
      <c r="VA191" s="200"/>
      <c r="VB191" s="200"/>
      <c r="VC191" s="200"/>
      <c r="VD191" s="200"/>
      <c r="VE191" s="200"/>
      <c r="VF191" s="200"/>
      <c r="VG191" s="200"/>
      <c r="VH191" s="200"/>
      <c r="VI191" s="200"/>
      <c r="VJ191" s="200"/>
      <c r="VK191" s="200"/>
      <c r="VL191" s="200"/>
      <c r="VM191" s="200"/>
      <c r="VN191" s="200"/>
      <c r="VO191" s="200"/>
      <c r="VP191" s="200"/>
      <c r="VQ191" s="200"/>
      <c r="VR191" s="200"/>
      <c r="VS191" s="200"/>
      <c r="VT191" s="200"/>
      <c r="VU191" s="200"/>
      <c r="VV191" s="200"/>
      <c r="VW191" s="200"/>
      <c r="VX191" s="200"/>
      <c r="VY191" s="200"/>
      <c r="VZ191" s="200"/>
      <c r="WA191" s="200"/>
      <c r="WB191" s="200"/>
      <c r="WC191" s="200"/>
      <c r="WD191" s="200"/>
      <c r="WE191" s="200"/>
      <c r="WF191" s="200"/>
      <c r="WG191" s="200"/>
      <c r="WH191" s="200"/>
      <c r="WI191" s="200"/>
      <c r="WJ191" s="200"/>
      <c r="WK191" s="200"/>
      <c r="WL191" s="200"/>
      <c r="WM191" s="200"/>
      <c r="WN191" s="200"/>
      <c r="WO191" s="200"/>
      <c r="WP191" s="200"/>
      <c r="WQ191" s="200"/>
      <c r="WR191" s="200"/>
      <c r="WS191" s="200"/>
      <c r="WT191" s="200"/>
      <c r="WU191" s="200"/>
      <c r="WV191" s="200"/>
      <c r="WW191" s="200"/>
      <c r="WX191" s="200"/>
      <c r="WY191" s="200"/>
      <c r="WZ191" s="200"/>
      <c r="XA191" s="200"/>
      <c r="XB191" s="200"/>
      <c r="XC191" s="200"/>
      <c r="XD191" s="200"/>
      <c r="XE191" s="200"/>
      <c r="XF191" s="200"/>
      <c r="XG191" s="200"/>
      <c r="XH191" s="200"/>
      <c r="XI191" s="200"/>
      <c r="XJ191" s="200"/>
      <c r="XK191" s="200"/>
      <c r="XL191" s="200"/>
      <c r="XM191" s="200"/>
      <c r="XN191" s="200"/>
      <c r="XO191" s="200"/>
      <c r="XP191" s="200"/>
      <c r="XQ191" s="200"/>
      <c r="XR191" s="200"/>
      <c r="XS191" s="200"/>
      <c r="XT191" s="200"/>
      <c r="XU191" s="200"/>
      <c r="XV191" s="200"/>
      <c r="XW191" s="200"/>
      <c r="XX191" s="200"/>
      <c r="XY191" s="200"/>
      <c r="XZ191" s="200"/>
      <c r="YA191" s="200"/>
      <c r="YB191" s="200"/>
      <c r="YC191" s="200"/>
      <c r="YD191" s="200"/>
      <c r="YE191" s="200"/>
      <c r="YF191" s="200"/>
      <c r="YG191" s="200"/>
      <c r="YH191" s="200"/>
      <c r="YI191" s="200"/>
      <c r="YJ191" s="200"/>
      <c r="YK191" s="200"/>
      <c r="YL191" s="200"/>
      <c r="YM191" s="200"/>
      <c r="YN191" s="200"/>
      <c r="YO191" s="200"/>
      <c r="YP191" s="200"/>
      <c r="YQ191" s="200"/>
      <c r="YR191" s="200"/>
      <c r="YS191" s="200"/>
      <c r="YT191" s="200"/>
      <c r="YU191" s="200"/>
      <c r="YV191" s="200"/>
      <c r="YW191" s="200"/>
      <c r="YX191" s="200"/>
      <c r="YY191" s="200"/>
      <c r="YZ191" s="200"/>
      <c r="ZA191" s="200"/>
      <c r="ZB191" s="200"/>
      <c r="ZC191" s="200"/>
      <c r="ZD191" s="200"/>
      <c r="ZE191" s="200"/>
      <c r="ZF191" s="200"/>
      <c r="ZG191" s="200"/>
      <c r="ZH191" s="200"/>
      <c r="ZI191" s="200"/>
      <c r="ZJ191" s="200"/>
      <c r="ZK191" s="200"/>
      <c r="ZL191" s="200"/>
      <c r="ZM191" s="200"/>
      <c r="ZN191" s="200"/>
      <c r="ZO191" s="200"/>
      <c r="ZP191" s="200"/>
      <c r="ZQ191" s="200"/>
      <c r="ZR191" s="200"/>
      <c r="ZS191" s="200"/>
      <c r="ZT191" s="200"/>
      <c r="ZU191" s="200"/>
      <c r="ZV191" s="200"/>
      <c r="ZW191" s="200"/>
      <c r="ZX191" s="200"/>
      <c r="ZY191" s="200"/>
      <c r="ZZ191" s="200"/>
      <c r="AAA191" s="200"/>
      <c r="AAB191" s="200"/>
      <c r="AAC191" s="200"/>
      <c r="AAD191" s="200"/>
      <c r="AAE191" s="200"/>
      <c r="AAF191" s="200"/>
      <c r="AAG191" s="200"/>
      <c r="AAH191" s="200"/>
      <c r="AAI191" s="200"/>
      <c r="AAJ191" s="200"/>
      <c r="AAK191" s="200"/>
      <c r="AAL191" s="200"/>
      <c r="AAM191" s="200"/>
      <c r="AAN191" s="200"/>
      <c r="AAO191" s="200"/>
      <c r="AAP191" s="200"/>
      <c r="AAQ191" s="200"/>
      <c r="AAR191" s="200"/>
      <c r="AAS191" s="200"/>
      <c r="AAT191" s="200"/>
      <c r="AAU191" s="200"/>
      <c r="AAV191" s="200"/>
      <c r="AAW191" s="200"/>
      <c r="AAX191" s="200"/>
      <c r="AAY191" s="200"/>
      <c r="AAZ191" s="200"/>
      <c r="ABA191" s="200"/>
      <c r="ABB191" s="200"/>
      <c r="ABC191" s="200"/>
      <c r="ABD191" s="200"/>
      <c r="ABE191" s="200"/>
      <c r="ABF191" s="200"/>
      <c r="ABG191" s="200"/>
      <c r="ABH191" s="200"/>
      <c r="ABI191" s="200"/>
      <c r="ABJ191" s="200"/>
      <c r="ABK191" s="200"/>
      <c r="ABL191" s="200"/>
      <c r="ABM191" s="200"/>
      <c r="ABN191" s="200"/>
      <c r="ABO191" s="200"/>
      <c r="ABP191" s="200"/>
      <c r="ABQ191" s="200"/>
      <c r="ABR191" s="200"/>
      <c r="ABS191" s="200"/>
      <c r="ABT191" s="200"/>
      <c r="ABU191" s="200"/>
      <c r="ABV191" s="200"/>
      <c r="ABW191" s="200"/>
      <c r="ABX191" s="200"/>
      <c r="ABY191" s="200"/>
      <c r="ABZ191" s="200"/>
      <c r="ACA191" s="200"/>
      <c r="ACB191" s="200"/>
      <c r="ACC191" s="200"/>
      <c r="ACD191" s="200"/>
      <c r="ACE191" s="200"/>
      <c r="ACF191" s="200"/>
      <c r="ACG191" s="200"/>
      <c r="ACH191" s="200"/>
      <c r="ACI191" s="200"/>
      <c r="ACJ191" s="200"/>
      <c r="ACK191" s="200"/>
      <c r="ACL191" s="200"/>
      <c r="ACM191" s="200"/>
      <c r="ACN191" s="200"/>
      <c r="ACO191" s="200"/>
      <c r="ACP191" s="200"/>
      <c r="ACQ191" s="200"/>
      <c r="ACR191" s="200"/>
      <c r="ACS191" s="200"/>
      <c r="ACT191" s="200"/>
      <c r="ACU191" s="200"/>
      <c r="ACV191" s="200"/>
      <c r="ACW191" s="200"/>
      <c r="ACX191" s="200"/>
      <c r="ACY191" s="200"/>
      <c r="ACZ191" s="200"/>
      <c r="ADA191" s="200"/>
      <c r="ADB191" s="200"/>
      <c r="ADC191" s="200"/>
      <c r="ADD191" s="200"/>
      <c r="ADE191" s="200"/>
      <c r="ADF191" s="200"/>
      <c r="ADG191" s="200"/>
      <c r="ADH191" s="200"/>
      <c r="ADI191" s="200"/>
      <c r="ADJ191" s="200"/>
      <c r="ADK191" s="200"/>
      <c r="ADL191" s="200"/>
      <c r="ADM191" s="200"/>
      <c r="ADN191" s="200"/>
      <c r="ADO191" s="200"/>
      <c r="ADP191" s="200"/>
      <c r="ADQ191" s="200"/>
      <c r="ADR191" s="200"/>
      <c r="ADS191" s="200"/>
      <c r="ADT191" s="200"/>
      <c r="ADU191" s="200"/>
      <c r="ADV191" s="200"/>
      <c r="ADW191" s="200"/>
      <c r="ADX191" s="200"/>
      <c r="ADY191" s="200"/>
      <c r="ADZ191" s="200"/>
      <c r="AEA191" s="200"/>
      <c r="AEB191" s="200"/>
      <c r="AEC191" s="200"/>
      <c r="AED191" s="200"/>
      <c r="AEE191" s="200"/>
      <c r="AEF191" s="200"/>
      <c r="AEG191" s="200"/>
      <c r="AEH191" s="200"/>
      <c r="AEI191" s="200"/>
      <c r="AEJ191" s="200"/>
      <c r="AEK191" s="200"/>
      <c r="AEL191" s="200"/>
      <c r="AEM191" s="200"/>
      <c r="AEN191" s="200"/>
      <c r="AEO191" s="200"/>
      <c r="AEP191" s="200"/>
      <c r="AEQ191" s="200"/>
      <c r="AER191" s="200"/>
      <c r="AES191" s="200"/>
      <c r="AET191" s="200"/>
      <c r="AEU191" s="200"/>
      <c r="AEV191" s="200"/>
      <c r="AEW191" s="200"/>
      <c r="AEX191" s="200"/>
      <c r="AEY191" s="200"/>
      <c r="AEZ191" s="200"/>
      <c r="AFA191" s="200"/>
      <c r="AFB191" s="200"/>
      <c r="AFC191" s="200"/>
      <c r="AFD191" s="200"/>
      <c r="AFE191" s="200"/>
      <c r="AFF191" s="200"/>
      <c r="AFG191" s="200"/>
      <c r="AFH191" s="200"/>
      <c r="AFI191" s="200"/>
      <c r="AFJ191" s="200"/>
      <c r="AFK191" s="200"/>
      <c r="AFL191" s="200"/>
      <c r="AFM191" s="200"/>
      <c r="AFN191" s="200"/>
      <c r="AFO191" s="200"/>
      <c r="AFP191" s="200"/>
      <c r="AFQ191" s="200"/>
      <c r="AFR191" s="200"/>
      <c r="AFS191" s="200"/>
      <c r="AFT191" s="200"/>
      <c r="AFU191" s="200"/>
      <c r="AFV191" s="200"/>
      <c r="AFW191" s="200"/>
      <c r="AFX191" s="200"/>
      <c r="AFY191" s="200"/>
      <c r="AFZ191" s="200"/>
      <c r="AGA191" s="200"/>
      <c r="AGB191" s="200"/>
      <c r="AGC191" s="200"/>
      <c r="AGD191" s="200"/>
      <c r="AGE191" s="200"/>
      <c r="AGF191" s="200"/>
      <c r="AGG191" s="200"/>
      <c r="AGH191" s="200"/>
      <c r="AGI191" s="200"/>
      <c r="AGJ191" s="200"/>
      <c r="AGK191" s="200"/>
      <c r="AGL191" s="200"/>
      <c r="AGM191" s="200"/>
      <c r="AGN191" s="200"/>
      <c r="AGO191" s="200"/>
      <c r="AGP191" s="200"/>
      <c r="AGQ191" s="200"/>
      <c r="AGR191" s="200"/>
      <c r="AGS191" s="200"/>
      <c r="AGT191" s="200"/>
      <c r="AGU191" s="200"/>
      <c r="AGV191" s="200"/>
      <c r="AGW191" s="200"/>
      <c r="AGX191" s="200"/>
      <c r="AGY191" s="200"/>
      <c r="AGZ191" s="200"/>
      <c r="AHA191" s="200"/>
      <c r="AHB191" s="200"/>
      <c r="AHC191" s="200"/>
      <c r="AHD191" s="200"/>
      <c r="AHE191" s="200"/>
      <c r="AHF191" s="200"/>
      <c r="AHG191" s="200"/>
      <c r="AHH191" s="200"/>
      <c r="AHI191" s="200"/>
      <c r="AHJ191" s="200"/>
      <c r="AHK191" s="200"/>
      <c r="AHL191" s="200"/>
      <c r="AHM191" s="200"/>
      <c r="AHN191" s="200"/>
      <c r="AHO191" s="200"/>
      <c r="AHP191" s="200"/>
      <c r="AHQ191" s="200"/>
      <c r="AHR191" s="200"/>
      <c r="AHS191" s="200"/>
      <c r="AHT191" s="200"/>
      <c r="AHU191" s="200"/>
      <c r="AHV191" s="200"/>
      <c r="AHW191" s="200"/>
      <c r="AHX191" s="200"/>
      <c r="AHY191" s="200"/>
      <c r="AHZ191" s="200"/>
      <c r="AIA191" s="200"/>
      <c r="AIB191" s="200"/>
      <c r="AIC191" s="200"/>
      <c r="AID191" s="200"/>
      <c r="AIE191" s="200"/>
      <c r="AIF191" s="200"/>
      <c r="AIG191" s="200"/>
      <c r="AIH191" s="200"/>
      <c r="AII191" s="200"/>
      <c r="AIJ191" s="200"/>
      <c r="AIK191" s="200"/>
      <c r="AIL191" s="200"/>
      <c r="AIM191" s="200"/>
      <c r="AIN191" s="200"/>
      <c r="AIO191" s="200"/>
      <c r="AIP191" s="200"/>
      <c r="AIQ191" s="200"/>
      <c r="AIR191" s="200"/>
      <c r="AIS191" s="200"/>
      <c r="AIT191" s="200"/>
      <c r="AIU191" s="200"/>
      <c r="AIV191" s="200"/>
      <c r="AIW191" s="200"/>
      <c r="AIX191" s="200"/>
      <c r="AIY191" s="200"/>
      <c r="AIZ191" s="200"/>
      <c r="AJA191" s="200"/>
      <c r="AJB191" s="200"/>
      <c r="AJC191" s="200"/>
      <c r="AJD191" s="200"/>
      <c r="AJE191" s="200"/>
      <c r="AJF191" s="200"/>
      <c r="AJG191" s="200"/>
      <c r="AJH191" s="200"/>
      <c r="AJI191" s="200"/>
      <c r="AJJ191" s="200"/>
      <c r="AJK191" s="200"/>
      <c r="AJL191" s="200"/>
      <c r="AJM191" s="200"/>
      <c r="AJN191" s="200"/>
      <c r="AJO191" s="200"/>
      <c r="AJP191" s="200"/>
      <c r="AJQ191" s="200"/>
      <c r="AJR191" s="200"/>
      <c r="AJS191" s="200"/>
      <c r="AJT191" s="200"/>
      <c r="AJU191" s="200"/>
      <c r="AJV191" s="200"/>
      <c r="AJW191" s="200"/>
      <c r="AJX191" s="200"/>
      <c r="AJY191" s="200"/>
      <c r="AJZ191" s="200"/>
      <c r="AKA191" s="200"/>
      <c r="AKB191" s="200"/>
    </row>
    <row r="192" spans="1:964" s="155" customFormat="1" ht="13.5">
      <c r="A192" s="414"/>
      <c r="B192" s="67" t="s">
        <v>336</v>
      </c>
      <c r="C192" s="243">
        <v>2427634</v>
      </c>
      <c r="D192" s="320">
        <f t="shared" si="64"/>
        <v>-3.659965236163909E-2</v>
      </c>
      <c r="E192" s="142"/>
      <c r="F192" s="316"/>
      <c r="G192" s="320"/>
      <c r="H192" s="133">
        <v>36110</v>
      </c>
      <c r="I192" s="320">
        <f>H192/H180-1</f>
        <v>-2.2971400741362058E-2</v>
      </c>
      <c r="J192" s="133"/>
      <c r="K192" s="320"/>
      <c r="L192" s="133"/>
      <c r="M192" s="320"/>
      <c r="N192" s="133"/>
      <c r="O192" s="320"/>
      <c r="P192" s="133"/>
      <c r="Q192" s="320"/>
      <c r="R192" s="133"/>
      <c r="S192" s="320"/>
      <c r="T192" s="134"/>
      <c r="U192" s="135"/>
      <c r="V192" s="316">
        <v>285</v>
      </c>
      <c r="W192" s="320">
        <f t="shared" si="59"/>
        <v>-0.10094637223974767</v>
      </c>
      <c r="X192" s="134">
        <v>143</v>
      </c>
      <c r="Y192" s="320">
        <f t="shared" si="65"/>
        <v>-0.69574468085106389</v>
      </c>
      <c r="Z192" s="133"/>
      <c r="AA192" s="320"/>
      <c r="AB192" s="133"/>
      <c r="AC192" s="320"/>
      <c r="AD192" s="133"/>
      <c r="AE192" s="320"/>
      <c r="AF192" s="133"/>
      <c r="AG192" s="320"/>
      <c r="AH192" s="208"/>
      <c r="AI192" s="208"/>
      <c r="AJ192" s="208"/>
      <c r="AK192" s="208"/>
      <c r="AL192" s="208"/>
      <c r="AM192" s="203"/>
      <c r="AN192" s="204"/>
      <c r="AO192" s="203"/>
      <c r="AP192" s="200"/>
      <c r="AQ192" s="200"/>
      <c r="AR192" s="200"/>
      <c r="AS192" s="200"/>
      <c r="AT192" s="200"/>
      <c r="AU192" s="200"/>
      <c r="AV192" s="200"/>
      <c r="AW192" s="200"/>
      <c r="AX192" s="200"/>
      <c r="AY192" s="200"/>
      <c r="AZ192" s="200"/>
      <c r="BA192" s="200"/>
      <c r="BB192" s="200"/>
      <c r="BC192" s="200"/>
      <c r="BD192" s="200"/>
      <c r="BE192" s="200"/>
      <c r="BF192" s="200"/>
      <c r="BG192" s="200"/>
      <c r="BH192" s="200"/>
      <c r="BI192" s="200"/>
      <c r="BJ192" s="200"/>
      <c r="BK192" s="200"/>
      <c r="BL192" s="200"/>
      <c r="BM192" s="200"/>
      <c r="BN192" s="200"/>
      <c r="BO192" s="201"/>
      <c r="BP192" s="200"/>
      <c r="BQ192" s="200"/>
      <c r="BR192" s="200"/>
      <c r="BS192" s="200"/>
      <c r="BT192" s="200"/>
      <c r="BU192" s="200"/>
      <c r="BV192" s="200"/>
      <c r="BW192" s="200"/>
      <c r="BX192" s="200"/>
      <c r="BY192" s="200"/>
      <c r="BZ192" s="200"/>
      <c r="CA192" s="200"/>
      <c r="CB192" s="200"/>
      <c r="CC192" s="200"/>
      <c r="CD192" s="200"/>
      <c r="CE192" s="200"/>
      <c r="CF192" s="200"/>
      <c r="CG192" s="200"/>
      <c r="CH192" s="200"/>
      <c r="CI192" s="200"/>
      <c r="CJ192" s="200"/>
      <c r="CK192" s="200"/>
      <c r="CL192" s="200"/>
      <c r="CM192" s="200"/>
      <c r="CN192" s="200"/>
      <c r="CO192" s="200"/>
      <c r="CP192" s="200"/>
      <c r="CQ192" s="200"/>
      <c r="CR192" s="200"/>
      <c r="CS192" s="200"/>
      <c r="CT192" s="200"/>
      <c r="CU192" s="200"/>
      <c r="CV192" s="200"/>
      <c r="CW192" s="200"/>
      <c r="CX192" s="200"/>
      <c r="CY192" s="200"/>
      <c r="CZ192" s="200"/>
      <c r="DA192" s="200"/>
      <c r="DB192" s="200"/>
      <c r="DC192" s="200"/>
      <c r="DD192" s="200"/>
      <c r="DE192" s="200"/>
      <c r="DF192" s="200"/>
      <c r="DG192" s="200"/>
      <c r="DH192" s="200"/>
      <c r="DI192" s="200"/>
      <c r="DJ192" s="200"/>
      <c r="DK192" s="200"/>
      <c r="DL192" s="200"/>
      <c r="DM192" s="200"/>
      <c r="DN192" s="200"/>
      <c r="DO192" s="200"/>
      <c r="DP192" s="200"/>
      <c r="DQ192" s="200"/>
      <c r="DR192" s="200"/>
      <c r="DS192" s="200"/>
      <c r="DT192" s="200"/>
      <c r="DU192" s="200"/>
      <c r="DV192" s="200"/>
      <c r="DW192" s="200"/>
      <c r="DX192" s="200"/>
      <c r="DY192" s="200"/>
      <c r="DZ192" s="200"/>
      <c r="EA192" s="200"/>
      <c r="EB192" s="200"/>
      <c r="EC192" s="200"/>
      <c r="ED192" s="200"/>
      <c r="EE192" s="200"/>
      <c r="EF192" s="200"/>
      <c r="EG192" s="200"/>
      <c r="EH192" s="200"/>
      <c r="EI192" s="200"/>
      <c r="EJ192" s="200"/>
      <c r="EK192" s="200"/>
      <c r="EL192" s="200"/>
      <c r="EM192" s="200"/>
      <c r="EN192" s="200"/>
      <c r="EO192" s="200"/>
      <c r="EP192" s="200"/>
      <c r="EQ192" s="200"/>
      <c r="ER192" s="200"/>
      <c r="ES192" s="200"/>
      <c r="ET192" s="200"/>
      <c r="EU192" s="200"/>
      <c r="EV192" s="200"/>
      <c r="EW192" s="200"/>
      <c r="EX192" s="200"/>
      <c r="EY192" s="200"/>
      <c r="EZ192" s="200"/>
      <c r="FA192" s="200"/>
      <c r="FB192" s="200"/>
      <c r="FC192" s="200"/>
      <c r="FD192" s="200"/>
      <c r="FE192" s="200"/>
      <c r="FF192" s="200"/>
      <c r="FG192" s="200"/>
      <c r="FH192" s="200"/>
      <c r="FI192" s="200"/>
      <c r="FJ192" s="200"/>
      <c r="FK192" s="200"/>
      <c r="FL192" s="200"/>
      <c r="FM192" s="200"/>
      <c r="FN192" s="200"/>
      <c r="FO192" s="200"/>
      <c r="FP192" s="200"/>
      <c r="FQ192" s="200"/>
      <c r="FR192" s="200"/>
      <c r="FS192" s="200"/>
      <c r="FT192" s="200"/>
      <c r="FU192" s="200"/>
      <c r="FV192" s="200"/>
      <c r="FW192" s="200"/>
      <c r="FX192" s="200"/>
      <c r="FY192" s="200"/>
      <c r="FZ192" s="200"/>
      <c r="GA192" s="200"/>
      <c r="GB192" s="200"/>
      <c r="GC192" s="200"/>
      <c r="GD192" s="200"/>
      <c r="GE192" s="200"/>
      <c r="GF192" s="200"/>
      <c r="GG192" s="200"/>
      <c r="GH192" s="200"/>
      <c r="GI192" s="200"/>
      <c r="GJ192" s="200"/>
      <c r="GK192" s="200"/>
      <c r="GL192" s="200"/>
      <c r="GM192" s="200"/>
      <c r="GN192" s="200"/>
      <c r="GO192" s="200"/>
      <c r="GP192" s="200"/>
      <c r="GQ192" s="200"/>
      <c r="GR192" s="200"/>
      <c r="GS192" s="200"/>
      <c r="GT192" s="200"/>
      <c r="GU192" s="200"/>
      <c r="GV192" s="200"/>
      <c r="GW192" s="200"/>
      <c r="GX192" s="200"/>
      <c r="GY192" s="200"/>
      <c r="GZ192" s="200"/>
      <c r="HA192" s="200"/>
      <c r="HB192" s="200"/>
      <c r="HC192" s="200"/>
      <c r="HD192" s="200"/>
      <c r="HE192" s="200"/>
      <c r="HF192" s="200"/>
      <c r="HG192" s="200"/>
      <c r="HH192" s="200"/>
      <c r="HI192" s="200"/>
      <c r="HJ192" s="200"/>
      <c r="HK192" s="200"/>
      <c r="HL192" s="200"/>
      <c r="HM192" s="200"/>
      <c r="HN192" s="200"/>
      <c r="HO192" s="200"/>
      <c r="HP192" s="200"/>
      <c r="HQ192" s="200"/>
      <c r="HR192" s="200"/>
      <c r="HS192" s="200"/>
      <c r="HT192" s="200"/>
      <c r="HU192" s="200"/>
      <c r="HV192" s="200"/>
      <c r="HW192" s="200"/>
      <c r="HX192" s="200"/>
      <c r="HY192" s="200"/>
      <c r="HZ192" s="200"/>
      <c r="IA192" s="200"/>
      <c r="IB192" s="200"/>
      <c r="IC192" s="200"/>
      <c r="ID192" s="200"/>
      <c r="IE192" s="200"/>
      <c r="IF192" s="200"/>
      <c r="IG192" s="200"/>
      <c r="IH192" s="200"/>
      <c r="II192" s="200"/>
      <c r="IJ192" s="200"/>
      <c r="IK192" s="200"/>
      <c r="IL192" s="200"/>
      <c r="IM192" s="200"/>
      <c r="IN192" s="200"/>
      <c r="IO192" s="200"/>
      <c r="IP192" s="200"/>
      <c r="IQ192" s="200"/>
      <c r="IR192" s="200"/>
      <c r="IS192" s="200"/>
      <c r="IT192" s="200"/>
      <c r="IU192" s="200"/>
      <c r="IV192" s="200"/>
      <c r="IW192" s="200"/>
      <c r="IX192" s="200"/>
      <c r="IY192" s="200"/>
      <c r="IZ192" s="200"/>
      <c r="JA192" s="200"/>
      <c r="JB192" s="200"/>
      <c r="JC192" s="200"/>
      <c r="JD192" s="200"/>
      <c r="JE192" s="200"/>
      <c r="JF192" s="200"/>
      <c r="JG192" s="200"/>
      <c r="JH192" s="200"/>
      <c r="JI192" s="200"/>
      <c r="JJ192" s="200"/>
      <c r="JK192" s="200"/>
      <c r="JL192" s="200"/>
      <c r="JM192" s="200"/>
      <c r="JN192" s="200"/>
      <c r="JO192" s="200"/>
      <c r="JP192" s="200"/>
      <c r="JQ192" s="200"/>
      <c r="JR192" s="200"/>
      <c r="JS192" s="200"/>
      <c r="JT192" s="200"/>
      <c r="JU192" s="200"/>
      <c r="JV192" s="200"/>
      <c r="JW192" s="200"/>
      <c r="JX192" s="200"/>
      <c r="JY192" s="200"/>
      <c r="JZ192" s="200"/>
      <c r="KA192" s="200"/>
      <c r="KB192" s="200"/>
      <c r="KC192" s="200"/>
      <c r="KD192" s="200"/>
      <c r="KE192" s="200"/>
      <c r="KF192" s="200"/>
      <c r="KG192" s="200"/>
      <c r="KH192" s="200"/>
      <c r="KI192" s="200"/>
      <c r="KJ192" s="200"/>
      <c r="KK192" s="200"/>
      <c r="KL192" s="200"/>
      <c r="KM192" s="200"/>
      <c r="KN192" s="200"/>
      <c r="KO192" s="200"/>
      <c r="KP192" s="200"/>
      <c r="KQ192" s="200"/>
      <c r="KR192" s="200"/>
      <c r="KS192" s="200"/>
      <c r="KT192" s="200"/>
      <c r="KU192" s="200"/>
      <c r="KV192" s="200"/>
      <c r="KW192" s="200"/>
      <c r="KX192" s="200"/>
      <c r="KY192" s="200"/>
      <c r="KZ192" s="200"/>
      <c r="LA192" s="200"/>
      <c r="LB192" s="200"/>
      <c r="LC192" s="200"/>
      <c r="LD192" s="200"/>
      <c r="LE192" s="200"/>
      <c r="LF192" s="200"/>
      <c r="LG192" s="200"/>
      <c r="LH192" s="200"/>
      <c r="LI192" s="200"/>
      <c r="LJ192" s="200"/>
      <c r="LK192" s="200"/>
      <c r="LL192" s="200"/>
      <c r="LM192" s="200"/>
      <c r="LN192" s="200"/>
      <c r="LO192" s="200"/>
      <c r="LP192" s="200"/>
      <c r="LQ192" s="200"/>
      <c r="LR192" s="200"/>
      <c r="LS192" s="200"/>
      <c r="LT192" s="200"/>
      <c r="LU192" s="200"/>
      <c r="LV192" s="200"/>
      <c r="LW192" s="200"/>
      <c r="LX192" s="200"/>
      <c r="LY192" s="200"/>
      <c r="LZ192" s="200"/>
      <c r="MA192" s="200"/>
      <c r="MB192" s="200"/>
      <c r="MC192" s="200"/>
      <c r="MD192" s="200"/>
      <c r="ME192" s="200"/>
      <c r="MF192" s="200"/>
      <c r="MG192" s="200"/>
      <c r="MH192" s="200"/>
      <c r="MI192" s="200"/>
      <c r="MJ192" s="200"/>
      <c r="MK192" s="200"/>
      <c r="ML192" s="200"/>
      <c r="MM192" s="200"/>
      <c r="MN192" s="200"/>
      <c r="MO192" s="200"/>
      <c r="MP192" s="200"/>
      <c r="MQ192" s="200"/>
      <c r="MR192" s="200"/>
      <c r="MS192" s="200"/>
      <c r="MT192" s="200"/>
      <c r="MU192" s="200"/>
      <c r="MV192" s="200"/>
      <c r="MW192" s="200"/>
      <c r="MX192" s="200"/>
      <c r="MY192" s="200"/>
      <c r="MZ192" s="200"/>
      <c r="NA192" s="200"/>
      <c r="NB192" s="200"/>
      <c r="NC192" s="200"/>
      <c r="ND192" s="200"/>
      <c r="NE192" s="200"/>
      <c r="NF192" s="200"/>
      <c r="NG192" s="200"/>
      <c r="NH192" s="200"/>
      <c r="NI192" s="200"/>
      <c r="NJ192" s="200"/>
      <c r="NK192" s="200"/>
      <c r="NL192" s="200"/>
      <c r="NM192" s="200"/>
      <c r="NN192" s="200"/>
      <c r="NO192" s="200"/>
      <c r="NP192" s="200"/>
      <c r="NQ192" s="200"/>
      <c r="NR192" s="200"/>
      <c r="NS192" s="200"/>
      <c r="NT192" s="200"/>
      <c r="NU192" s="200"/>
      <c r="NV192" s="200"/>
      <c r="NW192" s="200"/>
      <c r="NX192" s="200"/>
      <c r="NY192" s="200"/>
      <c r="NZ192" s="200"/>
      <c r="OA192" s="200"/>
      <c r="OB192" s="200"/>
      <c r="OC192" s="200"/>
      <c r="OD192" s="200"/>
      <c r="OE192" s="200"/>
      <c r="OF192" s="200"/>
      <c r="OG192" s="200"/>
      <c r="OH192" s="200"/>
      <c r="OI192" s="200"/>
      <c r="OJ192" s="200"/>
      <c r="OK192" s="200"/>
      <c r="OL192" s="200"/>
      <c r="OM192" s="200"/>
      <c r="ON192" s="200"/>
      <c r="OO192" s="200"/>
      <c r="OP192" s="200"/>
      <c r="OQ192" s="200"/>
      <c r="OR192" s="200"/>
      <c r="OS192" s="200"/>
      <c r="OT192" s="200"/>
      <c r="OU192" s="200"/>
      <c r="OV192" s="200"/>
      <c r="OW192" s="200"/>
      <c r="OX192" s="200"/>
      <c r="OY192" s="200"/>
      <c r="OZ192" s="200"/>
      <c r="PA192" s="200"/>
      <c r="PB192" s="200"/>
      <c r="PC192" s="200"/>
      <c r="PD192" s="200"/>
      <c r="PE192" s="200"/>
      <c r="PF192" s="200"/>
      <c r="PG192" s="200"/>
      <c r="PH192" s="200"/>
      <c r="PI192" s="200"/>
      <c r="PJ192" s="200"/>
      <c r="PK192" s="200"/>
      <c r="PL192" s="200"/>
      <c r="PM192" s="200"/>
      <c r="PN192" s="200"/>
      <c r="PO192" s="200"/>
      <c r="PP192" s="200"/>
      <c r="PQ192" s="200"/>
      <c r="PR192" s="200"/>
      <c r="PS192" s="200"/>
      <c r="PT192" s="200"/>
      <c r="PU192" s="200"/>
      <c r="PV192" s="200"/>
      <c r="PW192" s="200"/>
      <c r="PX192" s="200"/>
      <c r="PY192" s="200"/>
      <c r="PZ192" s="200"/>
      <c r="QA192" s="200"/>
      <c r="QB192" s="200"/>
      <c r="QC192" s="200"/>
      <c r="QD192" s="200"/>
      <c r="QE192" s="200"/>
      <c r="QF192" s="200"/>
      <c r="QG192" s="200"/>
      <c r="QH192" s="200"/>
      <c r="QI192" s="200"/>
      <c r="QJ192" s="200"/>
      <c r="QK192" s="200"/>
      <c r="QL192" s="200"/>
      <c r="QM192" s="200"/>
      <c r="QN192" s="200"/>
      <c r="QO192" s="200"/>
      <c r="QP192" s="200"/>
      <c r="QQ192" s="200"/>
      <c r="QR192" s="200"/>
      <c r="QS192" s="200"/>
      <c r="QT192" s="200"/>
      <c r="QU192" s="200"/>
      <c r="QV192" s="200"/>
      <c r="QW192" s="200"/>
      <c r="QX192" s="200"/>
      <c r="QY192" s="200"/>
      <c r="QZ192" s="200"/>
      <c r="RA192" s="200"/>
      <c r="RB192" s="200"/>
      <c r="RC192" s="200"/>
      <c r="RD192" s="200"/>
      <c r="RE192" s="200"/>
      <c r="RF192" s="200"/>
      <c r="RG192" s="200"/>
      <c r="RH192" s="200"/>
      <c r="RI192" s="200"/>
      <c r="RJ192" s="200"/>
      <c r="RK192" s="200"/>
      <c r="RL192" s="200"/>
      <c r="RM192" s="200"/>
      <c r="RN192" s="200"/>
      <c r="RO192" s="200"/>
      <c r="RP192" s="200"/>
      <c r="RQ192" s="200"/>
      <c r="RR192" s="200"/>
      <c r="RS192" s="200"/>
      <c r="RT192" s="200"/>
      <c r="RU192" s="200"/>
      <c r="RV192" s="200"/>
      <c r="RW192" s="200"/>
      <c r="RX192" s="200"/>
      <c r="RY192" s="200"/>
      <c r="RZ192" s="200"/>
      <c r="SA192" s="200"/>
      <c r="SB192" s="200"/>
      <c r="SC192" s="200"/>
      <c r="SD192" s="200"/>
      <c r="SE192" s="200"/>
      <c r="SF192" s="200"/>
      <c r="SG192" s="200"/>
      <c r="SH192" s="200"/>
      <c r="SI192" s="200"/>
      <c r="SJ192" s="200"/>
      <c r="SK192" s="200"/>
      <c r="SL192" s="200"/>
      <c r="SM192" s="200"/>
      <c r="SN192" s="200"/>
      <c r="SO192" s="200"/>
      <c r="SP192" s="200"/>
      <c r="SQ192" s="200"/>
      <c r="SR192" s="200"/>
      <c r="SS192" s="200"/>
      <c r="ST192" s="200"/>
      <c r="SU192" s="200"/>
      <c r="SV192" s="200"/>
      <c r="SW192" s="200"/>
      <c r="SX192" s="200"/>
      <c r="SY192" s="200"/>
      <c r="SZ192" s="200"/>
      <c r="TA192" s="200"/>
      <c r="TB192" s="200"/>
      <c r="TC192" s="200"/>
      <c r="TD192" s="200"/>
      <c r="TE192" s="200"/>
      <c r="TF192" s="200"/>
      <c r="TG192" s="200"/>
      <c r="TH192" s="200"/>
      <c r="TI192" s="200"/>
      <c r="TJ192" s="200"/>
      <c r="TK192" s="200"/>
      <c r="TL192" s="200"/>
      <c r="TM192" s="200"/>
      <c r="TN192" s="200"/>
      <c r="TO192" s="200"/>
      <c r="TP192" s="200"/>
      <c r="TQ192" s="200"/>
      <c r="TR192" s="200"/>
      <c r="TS192" s="200"/>
      <c r="TT192" s="200"/>
      <c r="TU192" s="200"/>
      <c r="TV192" s="200"/>
      <c r="TW192" s="200"/>
      <c r="TX192" s="200"/>
      <c r="TY192" s="200"/>
      <c r="TZ192" s="200"/>
      <c r="UA192" s="200"/>
      <c r="UB192" s="200"/>
      <c r="UC192" s="200"/>
      <c r="UD192" s="200"/>
      <c r="UE192" s="200"/>
      <c r="UF192" s="200"/>
      <c r="UG192" s="200"/>
      <c r="UH192" s="200"/>
      <c r="UI192" s="200"/>
      <c r="UJ192" s="200"/>
      <c r="UK192" s="200"/>
      <c r="UL192" s="200"/>
      <c r="UM192" s="200"/>
      <c r="UN192" s="200"/>
      <c r="UO192" s="200"/>
      <c r="UP192" s="200"/>
      <c r="UQ192" s="200"/>
      <c r="UR192" s="200"/>
      <c r="US192" s="200"/>
      <c r="UT192" s="200"/>
      <c r="UU192" s="200"/>
      <c r="UV192" s="200"/>
      <c r="UW192" s="200"/>
      <c r="UX192" s="200"/>
      <c r="UY192" s="200"/>
      <c r="UZ192" s="200"/>
      <c r="VA192" s="200"/>
      <c r="VB192" s="200"/>
      <c r="VC192" s="200"/>
      <c r="VD192" s="200"/>
      <c r="VE192" s="200"/>
      <c r="VF192" s="200"/>
      <c r="VG192" s="200"/>
      <c r="VH192" s="200"/>
      <c r="VI192" s="200"/>
      <c r="VJ192" s="200"/>
      <c r="VK192" s="200"/>
      <c r="VL192" s="200"/>
      <c r="VM192" s="200"/>
      <c r="VN192" s="200"/>
      <c r="VO192" s="200"/>
      <c r="VP192" s="200"/>
      <c r="VQ192" s="200"/>
      <c r="VR192" s="200"/>
      <c r="VS192" s="200"/>
      <c r="VT192" s="200"/>
      <c r="VU192" s="200"/>
      <c r="VV192" s="200"/>
      <c r="VW192" s="200"/>
      <c r="VX192" s="200"/>
      <c r="VY192" s="200"/>
      <c r="VZ192" s="200"/>
      <c r="WA192" s="200"/>
      <c r="WB192" s="200"/>
      <c r="WC192" s="200"/>
      <c r="WD192" s="200"/>
      <c r="WE192" s="200"/>
      <c r="WF192" s="200"/>
      <c r="WG192" s="200"/>
      <c r="WH192" s="200"/>
      <c r="WI192" s="200"/>
      <c r="WJ192" s="200"/>
      <c r="WK192" s="200"/>
      <c r="WL192" s="200"/>
      <c r="WM192" s="200"/>
      <c r="WN192" s="200"/>
      <c r="WO192" s="200"/>
      <c r="WP192" s="200"/>
      <c r="WQ192" s="200"/>
      <c r="WR192" s="200"/>
      <c r="WS192" s="200"/>
      <c r="WT192" s="200"/>
      <c r="WU192" s="200"/>
      <c r="WV192" s="200"/>
      <c r="WW192" s="200"/>
      <c r="WX192" s="200"/>
      <c r="WY192" s="200"/>
      <c r="WZ192" s="200"/>
      <c r="XA192" s="200"/>
      <c r="XB192" s="200"/>
      <c r="XC192" s="200"/>
      <c r="XD192" s="200"/>
      <c r="XE192" s="200"/>
      <c r="XF192" s="200"/>
      <c r="XG192" s="200"/>
      <c r="XH192" s="200"/>
      <c r="XI192" s="200"/>
      <c r="XJ192" s="200"/>
      <c r="XK192" s="200"/>
      <c r="XL192" s="200"/>
      <c r="XM192" s="200"/>
      <c r="XN192" s="200"/>
      <c r="XO192" s="200"/>
      <c r="XP192" s="200"/>
      <c r="XQ192" s="200"/>
      <c r="XR192" s="200"/>
      <c r="XS192" s="200"/>
      <c r="XT192" s="200"/>
      <c r="XU192" s="200"/>
      <c r="XV192" s="200"/>
      <c r="XW192" s="200"/>
      <c r="XX192" s="200"/>
      <c r="XY192" s="200"/>
      <c r="XZ192" s="200"/>
      <c r="YA192" s="200"/>
      <c r="YB192" s="200"/>
      <c r="YC192" s="200"/>
      <c r="YD192" s="200"/>
      <c r="YE192" s="200"/>
      <c r="YF192" s="200"/>
      <c r="YG192" s="200"/>
      <c r="YH192" s="200"/>
      <c r="YI192" s="200"/>
      <c r="YJ192" s="200"/>
      <c r="YK192" s="200"/>
      <c r="YL192" s="200"/>
      <c r="YM192" s="200"/>
      <c r="YN192" s="200"/>
      <c r="YO192" s="200"/>
      <c r="YP192" s="200"/>
      <c r="YQ192" s="200"/>
      <c r="YR192" s="200"/>
      <c r="YS192" s="200"/>
      <c r="YT192" s="200"/>
      <c r="YU192" s="200"/>
      <c r="YV192" s="200"/>
      <c r="YW192" s="200"/>
      <c r="YX192" s="200"/>
      <c r="YY192" s="200"/>
      <c r="YZ192" s="200"/>
      <c r="ZA192" s="200"/>
      <c r="ZB192" s="200"/>
      <c r="ZC192" s="200"/>
      <c r="ZD192" s="200"/>
      <c r="ZE192" s="200"/>
      <c r="ZF192" s="200"/>
      <c r="ZG192" s="200"/>
      <c r="ZH192" s="200"/>
      <c r="ZI192" s="200"/>
      <c r="ZJ192" s="200"/>
      <c r="ZK192" s="200"/>
      <c r="ZL192" s="200"/>
      <c r="ZM192" s="200"/>
      <c r="ZN192" s="200"/>
      <c r="ZO192" s="200"/>
      <c r="ZP192" s="200"/>
      <c r="ZQ192" s="200"/>
      <c r="ZR192" s="200"/>
      <c r="ZS192" s="200"/>
      <c r="ZT192" s="200"/>
      <c r="ZU192" s="200"/>
      <c r="ZV192" s="200"/>
      <c r="ZW192" s="200"/>
      <c r="ZX192" s="200"/>
      <c r="ZY192" s="200"/>
      <c r="ZZ192" s="200"/>
      <c r="AAA192" s="200"/>
      <c r="AAB192" s="200"/>
      <c r="AAC192" s="200"/>
      <c r="AAD192" s="200"/>
      <c r="AAE192" s="200"/>
      <c r="AAF192" s="200"/>
      <c r="AAG192" s="200"/>
      <c r="AAH192" s="200"/>
      <c r="AAI192" s="200"/>
      <c r="AAJ192" s="200"/>
      <c r="AAK192" s="200"/>
      <c r="AAL192" s="200"/>
      <c r="AAM192" s="200"/>
      <c r="AAN192" s="200"/>
      <c r="AAO192" s="200"/>
      <c r="AAP192" s="200"/>
      <c r="AAQ192" s="200"/>
      <c r="AAR192" s="200"/>
      <c r="AAS192" s="200"/>
      <c r="AAT192" s="200"/>
      <c r="AAU192" s="200"/>
      <c r="AAV192" s="200"/>
      <c r="AAW192" s="200"/>
      <c r="AAX192" s="200"/>
      <c r="AAY192" s="200"/>
      <c r="AAZ192" s="200"/>
      <c r="ABA192" s="200"/>
      <c r="ABB192" s="200"/>
      <c r="ABC192" s="200"/>
      <c r="ABD192" s="200"/>
      <c r="ABE192" s="200"/>
      <c r="ABF192" s="200"/>
      <c r="ABG192" s="200"/>
      <c r="ABH192" s="200"/>
      <c r="ABI192" s="200"/>
      <c r="ABJ192" s="200"/>
      <c r="ABK192" s="200"/>
      <c r="ABL192" s="200"/>
      <c r="ABM192" s="200"/>
      <c r="ABN192" s="200"/>
      <c r="ABO192" s="200"/>
      <c r="ABP192" s="200"/>
      <c r="ABQ192" s="200"/>
      <c r="ABR192" s="200"/>
      <c r="ABS192" s="200"/>
      <c r="ABT192" s="200"/>
      <c r="ABU192" s="200"/>
      <c r="ABV192" s="200"/>
      <c r="ABW192" s="200"/>
      <c r="ABX192" s="200"/>
      <c r="ABY192" s="200"/>
      <c r="ABZ192" s="200"/>
      <c r="ACA192" s="200"/>
      <c r="ACB192" s="200"/>
      <c r="ACC192" s="200"/>
      <c r="ACD192" s="200"/>
      <c r="ACE192" s="200"/>
      <c r="ACF192" s="200"/>
      <c r="ACG192" s="200"/>
      <c r="ACH192" s="200"/>
      <c r="ACI192" s="200"/>
      <c r="ACJ192" s="200"/>
      <c r="ACK192" s="200"/>
      <c r="ACL192" s="200"/>
      <c r="ACM192" s="200"/>
      <c r="ACN192" s="200"/>
      <c r="ACO192" s="200"/>
      <c r="ACP192" s="200"/>
      <c r="ACQ192" s="200"/>
      <c r="ACR192" s="200"/>
      <c r="ACS192" s="200"/>
      <c r="ACT192" s="200"/>
      <c r="ACU192" s="200"/>
      <c r="ACV192" s="200"/>
      <c r="ACW192" s="200"/>
      <c r="ACX192" s="200"/>
      <c r="ACY192" s="200"/>
      <c r="ACZ192" s="200"/>
      <c r="ADA192" s="200"/>
      <c r="ADB192" s="200"/>
      <c r="ADC192" s="200"/>
      <c r="ADD192" s="200"/>
      <c r="ADE192" s="200"/>
      <c r="ADF192" s="200"/>
      <c r="ADG192" s="200"/>
      <c r="ADH192" s="200"/>
      <c r="ADI192" s="200"/>
      <c r="ADJ192" s="200"/>
      <c r="ADK192" s="200"/>
      <c r="ADL192" s="200"/>
      <c r="ADM192" s="200"/>
      <c r="ADN192" s="200"/>
      <c r="ADO192" s="200"/>
      <c r="ADP192" s="200"/>
      <c r="ADQ192" s="200"/>
      <c r="ADR192" s="200"/>
      <c r="ADS192" s="200"/>
      <c r="ADT192" s="200"/>
      <c r="ADU192" s="200"/>
      <c r="ADV192" s="200"/>
      <c r="ADW192" s="200"/>
      <c r="ADX192" s="200"/>
      <c r="ADY192" s="200"/>
      <c r="ADZ192" s="200"/>
      <c r="AEA192" s="200"/>
      <c r="AEB192" s="200"/>
      <c r="AEC192" s="200"/>
      <c r="AED192" s="200"/>
      <c r="AEE192" s="200"/>
      <c r="AEF192" s="200"/>
      <c r="AEG192" s="200"/>
      <c r="AEH192" s="200"/>
      <c r="AEI192" s="200"/>
      <c r="AEJ192" s="200"/>
      <c r="AEK192" s="200"/>
      <c r="AEL192" s="200"/>
      <c r="AEM192" s="200"/>
      <c r="AEN192" s="200"/>
      <c r="AEO192" s="200"/>
      <c r="AEP192" s="200"/>
      <c r="AEQ192" s="200"/>
      <c r="AER192" s="200"/>
      <c r="AES192" s="200"/>
      <c r="AET192" s="200"/>
      <c r="AEU192" s="200"/>
      <c r="AEV192" s="200"/>
      <c r="AEW192" s="200"/>
      <c r="AEX192" s="200"/>
      <c r="AEY192" s="200"/>
      <c r="AEZ192" s="200"/>
      <c r="AFA192" s="200"/>
      <c r="AFB192" s="200"/>
      <c r="AFC192" s="200"/>
      <c r="AFD192" s="200"/>
      <c r="AFE192" s="200"/>
      <c r="AFF192" s="200"/>
      <c r="AFG192" s="200"/>
      <c r="AFH192" s="200"/>
      <c r="AFI192" s="200"/>
      <c r="AFJ192" s="200"/>
      <c r="AFK192" s="200"/>
      <c r="AFL192" s="200"/>
      <c r="AFM192" s="200"/>
      <c r="AFN192" s="200"/>
      <c r="AFO192" s="200"/>
      <c r="AFP192" s="200"/>
      <c r="AFQ192" s="200"/>
      <c r="AFR192" s="200"/>
      <c r="AFS192" s="200"/>
      <c r="AFT192" s="200"/>
      <c r="AFU192" s="200"/>
      <c r="AFV192" s="200"/>
      <c r="AFW192" s="200"/>
      <c r="AFX192" s="200"/>
      <c r="AFY192" s="200"/>
      <c r="AFZ192" s="200"/>
      <c r="AGA192" s="200"/>
      <c r="AGB192" s="200"/>
      <c r="AGC192" s="200"/>
      <c r="AGD192" s="200"/>
      <c r="AGE192" s="200"/>
      <c r="AGF192" s="200"/>
      <c r="AGG192" s="200"/>
      <c r="AGH192" s="200"/>
      <c r="AGI192" s="200"/>
      <c r="AGJ192" s="200"/>
      <c r="AGK192" s="200"/>
      <c r="AGL192" s="200"/>
      <c r="AGM192" s="200"/>
      <c r="AGN192" s="200"/>
      <c r="AGO192" s="200"/>
      <c r="AGP192" s="200"/>
      <c r="AGQ192" s="200"/>
      <c r="AGR192" s="200"/>
      <c r="AGS192" s="200"/>
      <c r="AGT192" s="200"/>
      <c r="AGU192" s="200"/>
      <c r="AGV192" s="200"/>
      <c r="AGW192" s="200"/>
      <c r="AGX192" s="200"/>
      <c r="AGY192" s="200"/>
      <c r="AGZ192" s="200"/>
      <c r="AHA192" s="200"/>
      <c r="AHB192" s="200"/>
      <c r="AHC192" s="200"/>
      <c r="AHD192" s="200"/>
      <c r="AHE192" s="200"/>
      <c r="AHF192" s="200"/>
      <c r="AHG192" s="200"/>
      <c r="AHH192" s="200"/>
      <c r="AHI192" s="200"/>
      <c r="AHJ192" s="200"/>
      <c r="AHK192" s="200"/>
      <c r="AHL192" s="200"/>
      <c r="AHM192" s="200"/>
      <c r="AHN192" s="200"/>
      <c r="AHO192" s="200"/>
      <c r="AHP192" s="200"/>
      <c r="AHQ192" s="200"/>
      <c r="AHR192" s="200"/>
      <c r="AHS192" s="200"/>
      <c r="AHT192" s="200"/>
      <c r="AHU192" s="200"/>
      <c r="AHV192" s="200"/>
      <c r="AHW192" s="200"/>
      <c r="AHX192" s="200"/>
      <c r="AHY192" s="200"/>
      <c r="AHZ192" s="200"/>
      <c r="AIA192" s="200"/>
      <c r="AIB192" s="200"/>
      <c r="AIC192" s="200"/>
      <c r="AID192" s="200"/>
      <c r="AIE192" s="200"/>
      <c r="AIF192" s="200"/>
      <c r="AIG192" s="200"/>
      <c r="AIH192" s="200"/>
      <c r="AII192" s="200"/>
      <c r="AIJ192" s="200"/>
      <c r="AIK192" s="200"/>
      <c r="AIL192" s="200"/>
      <c r="AIM192" s="200"/>
      <c r="AIN192" s="200"/>
      <c r="AIO192" s="200"/>
      <c r="AIP192" s="200"/>
      <c r="AIQ192" s="200"/>
      <c r="AIR192" s="200"/>
      <c r="AIS192" s="200"/>
      <c r="AIT192" s="200"/>
      <c r="AIU192" s="200"/>
      <c r="AIV192" s="200"/>
      <c r="AIW192" s="200"/>
      <c r="AIX192" s="200"/>
      <c r="AIY192" s="200"/>
      <c r="AIZ192" s="200"/>
      <c r="AJA192" s="200"/>
      <c r="AJB192" s="200"/>
      <c r="AJC192" s="200"/>
      <c r="AJD192" s="200"/>
      <c r="AJE192" s="200"/>
      <c r="AJF192" s="200"/>
      <c r="AJG192" s="200"/>
      <c r="AJH192" s="200"/>
      <c r="AJI192" s="200"/>
      <c r="AJJ192" s="200"/>
      <c r="AJK192" s="200"/>
      <c r="AJL192" s="200"/>
      <c r="AJM192" s="200"/>
      <c r="AJN192" s="200"/>
      <c r="AJO192" s="200"/>
      <c r="AJP192" s="200"/>
      <c r="AJQ192" s="200"/>
      <c r="AJR192" s="200"/>
      <c r="AJS192" s="200"/>
      <c r="AJT192" s="200"/>
      <c r="AJU192" s="200"/>
      <c r="AJV192" s="200"/>
      <c r="AJW192" s="200"/>
      <c r="AJX192" s="200"/>
      <c r="AJY192" s="200"/>
      <c r="AJZ192" s="200"/>
      <c r="AKA192" s="200"/>
      <c r="AKB192" s="200"/>
    </row>
    <row r="193" spans="1:964" s="155" customFormat="1" ht="13.5" customHeight="1">
      <c r="A193" s="414"/>
      <c r="B193" s="67" t="s">
        <v>305</v>
      </c>
      <c r="C193" s="243">
        <v>2049830</v>
      </c>
      <c r="D193" s="320">
        <f t="shared" si="64"/>
        <v>-7.9041008987508099E-2</v>
      </c>
      <c r="E193" s="142"/>
      <c r="F193" s="316"/>
      <c r="G193" s="320"/>
      <c r="H193" s="133">
        <v>25968</v>
      </c>
      <c r="I193" s="320">
        <f t="shared" si="46"/>
        <v>-0.21785488388903951</v>
      </c>
      <c r="J193" s="133"/>
      <c r="K193" s="320"/>
      <c r="L193" s="133"/>
      <c r="M193" s="320"/>
      <c r="N193" s="133"/>
      <c r="O193" s="320"/>
      <c r="P193" s="133"/>
      <c r="Q193" s="320"/>
      <c r="R193" s="133"/>
      <c r="S193" s="320"/>
      <c r="T193" s="134"/>
      <c r="U193" s="135"/>
      <c r="V193" s="316">
        <v>175</v>
      </c>
      <c r="W193" s="320">
        <f t="shared" si="59"/>
        <v>-0.43365695792880254</v>
      </c>
      <c r="X193" s="134">
        <v>215</v>
      </c>
      <c r="Y193" s="320">
        <f t="shared" si="65"/>
        <v>0.32716049382716039</v>
      </c>
      <c r="Z193" s="133"/>
      <c r="AA193" s="320"/>
      <c r="AB193" s="133"/>
      <c r="AC193" s="320"/>
      <c r="AD193" s="133"/>
      <c r="AE193" s="320"/>
      <c r="AF193" s="133"/>
      <c r="AG193" s="320"/>
      <c r="AH193" s="208"/>
      <c r="AI193" s="208"/>
      <c r="AJ193" s="208"/>
      <c r="AK193" s="208"/>
      <c r="AL193" s="208"/>
      <c r="AM193" s="203"/>
      <c r="AN193" s="204"/>
      <c r="AO193" s="203"/>
      <c r="AP193" s="200"/>
      <c r="AQ193" s="200"/>
      <c r="AR193" s="200"/>
      <c r="AS193" s="200"/>
      <c r="AT193" s="200"/>
      <c r="AU193" s="200"/>
      <c r="AV193" s="200"/>
      <c r="AW193" s="200"/>
      <c r="AX193" s="200"/>
      <c r="AY193" s="200"/>
      <c r="AZ193" s="200"/>
      <c r="BA193" s="200"/>
      <c r="BB193" s="200"/>
      <c r="BC193" s="200"/>
      <c r="BD193" s="200"/>
      <c r="BE193" s="200"/>
      <c r="BF193" s="200"/>
      <c r="BG193" s="200"/>
      <c r="BH193" s="200"/>
      <c r="BI193" s="200"/>
      <c r="BJ193" s="200"/>
      <c r="BK193" s="200"/>
      <c r="BL193" s="200"/>
      <c r="BM193" s="200"/>
      <c r="BN193" s="200"/>
      <c r="BO193" s="201"/>
      <c r="BP193" s="200"/>
      <c r="BQ193" s="200"/>
      <c r="BR193" s="200"/>
      <c r="BS193" s="200"/>
      <c r="BT193" s="200"/>
      <c r="BU193" s="200"/>
      <c r="BV193" s="200"/>
      <c r="BW193" s="200"/>
      <c r="BX193" s="200"/>
      <c r="BY193" s="200"/>
      <c r="BZ193" s="200"/>
      <c r="CA193" s="200"/>
      <c r="CB193" s="200"/>
      <c r="CC193" s="200"/>
      <c r="CD193" s="200"/>
      <c r="CE193" s="200"/>
      <c r="CF193" s="200"/>
      <c r="CG193" s="200"/>
      <c r="CH193" s="200"/>
      <c r="CI193" s="200"/>
      <c r="CJ193" s="200"/>
      <c r="CK193" s="200"/>
      <c r="CL193" s="200"/>
      <c r="CM193" s="200"/>
      <c r="CN193" s="200"/>
      <c r="CO193" s="200"/>
      <c r="CP193" s="200"/>
      <c r="CQ193" s="200"/>
      <c r="CR193" s="200"/>
      <c r="CS193" s="200"/>
      <c r="CT193" s="200"/>
      <c r="CU193" s="200"/>
      <c r="CV193" s="200"/>
      <c r="CW193" s="200"/>
      <c r="CX193" s="200"/>
      <c r="CY193" s="200"/>
      <c r="CZ193" s="200"/>
      <c r="DA193" s="200"/>
      <c r="DB193" s="200"/>
      <c r="DC193" s="200"/>
      <c r="DD193" s="200"/>
      <c r="DE193" s="200"/>
      <c r="DF193" s="200"/>
      <c r="DG193" s="200"/>
      <c r="DH193" s="200"/>
      <c r="DI193" s="200"/>
      <c r="DJ193" s="200"/>
      <c r="DK193" s="200"/>
      <c r="DL193" s="200"/>
      <c r="DM193" s="200"/>
      <c r="DN193" s="200"/>
      <c r="DO193" s="200"/>
      <c r="DP193" s="200"/>
      <c r="DQ193" s="200"/>
      <c r="DR193" s="200"/>
      <c r="DS193" s="200"/>
      <c r="DT193" s="200"/>
      <c r="DU193" s="200"/>
      <c r="DV193" s="200"/>
      <c r="DW193" s="200"/>
      <c r="DX193" s="200"/>
      <c r="DY193" s="200"/>
      <c r="DZ193" s="200"/>
      <c r="EA193" s="200"/>
      <c r="EB193" s="200"/>
      <c r="EC193" s="200"/>
      <c r="ED193" s="200"/>
      <c r="EE193" s="200"/>
      <c r="EF193" s="200"/>
      <c r="EG193" s="200"/>
      <c r="EH193" s="200"/>
      <c r="EI193" s="200"/>
      <c r="EJ193" s="200"/>
      <c r="EK193" s="200"/>
      <c r="EL193" s="200"/>
      <c r="EM193" s="200"/>
      <c r="EN193" s="200"/>
      <c r="EO193" s="200"/>
      <c r="EP193" s="200"/>
      <c r="EQ193" s="200"/>
      <c r="ER193" s="200"/>
      <c r="ES193" s="200"/>
      <c r="ET193" s="200"/>
      <c r="EU193" s="200"/>
      <c r="EV193" s="200"/>
      <c r="EW193" s="200"/>
      <c r="EX193" s="200"/>
      <c r="EY193" s="200"/>
      <c r="EZ193" s="200"/>
      <c r="FA193" s="200"/>
      <c r="FB193" s="200"/>
      <c r="FC193" s="200"/>
      <c r="FD193" s="200"/>
      <c r="FE193" s="200"/>
      <c r="FF193" s="200"/>
      <c r="FG193" s="200"/>
      <c r="FH193" s="200"/>
      <c r="FI193" s="200"/>
      <c r="FJ193" s="200"/>
      <c r="FK193" s="200"/>
      <c r="FL193" s="200"/>
      <c r="FM193" s="200"/>
      <c r="FN193" s="200"/>
      <c r="FO193" s="200"/>
      <c r="FP193" s="200"/>
      <c r="FQ193" s="200"/>
      <c r="FR193" s="200"/>
      <c r="FS193" s="200"/>
      <c r="FT193" s="200"/>
      <c r="FU193" s="200"/>
      <c r="FV193" s="200"/>
      <c r="FW193" s="200"/>
      <c r="FX193" s="200"/>
      <c r="FY193" s="200"/>
      <c r="FZ193" s="200"/>
      <c r="GA193" s="200"/>
      <c r="GB193" s="200"/>
      <c r="GC193" s="200"/>
      <c r="GD193" s="200"/>
      <c r="GE193" s="200"/>
      <c r="GF193" s="200"/>
      <c r="GG193" s="200"/>
      <c r="GH193" s="200"/>
      <c r="GI193" s="200"/>
      <c r="GJ193" s="200"/>
      <c r="GK193" s="200"/>
      <c r="GL193" s="200"/>
      <c r="GM193" s="200"/>
      <c r="GN193" s="200"/>
      <c r="GO193" s="200"/>
      <c r="GP193" s="200"/>
      <c r="GQ193" s="200"/>
      <c r="GR193" s="200"/>
      <c r="GS193" s="200"/>
      <c r="GT193" s="200"/>
      <c r="GU193" s="200"/>
      <c r="GV193" s="200"/>
      <c r="GW193" s="200"/>
      <c r="GX193" s="200"/>
      <c r="GY193" s="200"/>
      <c r="GZ193" s="200"/>
      <c r="HA193" s="200"/>
      <c r="HB193" s="200"/>
      <c r="HC193" s="200"/>
      <c r="HD193" s="200"/>
      <c r="HE193" s="200"/>
      <c r="HF193" s="200"/>
      <c r="HG193" s="200"/>
      <c r="HH193" s="200"/>
      <c r="HI193" s="200"/>
      <c r="HJ193" s="200"/>
      <c r="HK193" s="200"/>
      <c r="HL193" s="200"/>
      <c r="HM193" s="200"/>
      <c r="HN193" s="200"/>
      <c r="HO193" s="200"/>
      <c r="HP193" s="200"/>
      <c r="HQ193" s="200"/>
      <c r="HR193" s="200"/>
      <c r="HS193" s="200"/>
      <c r="HT193" s="200"/>
      <c r="HU193" s="200"/>
      <c r="HV193" s="200"/>
      <c r="HW193" s="200"/>
      <c r="HX193" s="200"/>
      <c r="HY193" s="200"/>
      <c r="HZ193" s="200"/>
      <c r="IA193" s="200"/>
      <c r="IB193" s="200"/>
      <c r="IC193" s="200"/>
      <c r="ID193" s="200"/>
      <c r="IE193" s="200"/>
      <c r="IF193" s="200"/>
      <c r="IG193" s="200"/>
      <c r="IH193" s="200"/>
      <c r="II193" s="200"/>
      <c r="IJ193" s="200"/>
      <c r="IK193" s="200"/>
      <c r="IL193" s="200"/>
      <c r="IM193" s="200"/>
      <c r="IN193" s="200"/>
      <c r="IO193" s="200"/>
      <c r="IP193" s="200"/>
      <c r="IQ193" s="200"/>
      <c r="IR193" s="200"/>
      <c r="IS193" s="200"/>
      <c r="IT193" s="200"/>
      <c r="IU193" s="200"/>
      <c r="IV193" s="200"/>
      <c r="IW193" s="200"/>
      <c r="IX193" s="200"/>
      <c r="IY193" s="200"/>
      <c r="IZ193" s="200"/>
      <c r="JA193" s="200"/>
      <c r="JB193" s="200"/>
      <c r="JC193" s="200"/>
      <c r="JD193" s="200"/>
      <c r="JE193" s="200"/>
      <c r="JF193" s="200"/>
      <c r="JG193" s="200"/>
      <c r="JH193" s="200"/>
      <c r="JI193" s="200"/>
      <c r="JJ193" s="200"/>
      <c r="JK193" s="200"/>
      <c r="JL193" s="200"/>
      <c r="JM193" s="200"/>
      <c r="JN193" s="200"/>
      <c r="JO193" s="200"/>
      <c r="JP193" s="200"/>
      <c r="JQ193" s="200"/>
      <c r="JR193" s="200"/>
      <c r="JS193" s="200"/>
      <c r="JT193" s="200"/>
      <c r="JU193" s="200"/>
      <c r="JV193" s="200"/>
      <c r="JW193" s="200"/>
      <c r="JX193" s="200"/>
      <c r="JY193" s="200"/>
      <c r="JZ193" s="200"/>
      <c r="KA193" s="200"/>
      <c r="KB193" s="200"/>
      <c r="KC193" s="200"/>
      <c r="KD193" s="200"/>
      <c r="KE193" s="200"/>
      <c r="KF193" s="200"/>
      <c r="KG193" s="200"/>
      <c r="KH193" s="200"/>
      <c r="KI193" s="200"/>
      <c r="KJ193" s="200"/>
      <c r="KK193" s="200"/>
      <c r="KL193" s="200"/>
      <c r="KM193" s="200"/>
      <c r="KN193" s="200"/>
      <c r="KO193" s="200"/>
      <c r="KP193" s="200"/>
      <c r="KQ193" s="200"/>
      <c r="KR193" s="200"/>
      <c r="KS193" s="200"/>
      <c r="KT193" s="200"/>
      <c r="KU193" s="200"/>
      <c r="KV193" s="200"/>
      <c r="KW193" s="200"/>
      <c r="KX193" s="200"/>
      <c r="KY193" s="200"/>
      <c r="KZ193" s="200"/>
      <c r="LA193" s="200"/>
      <c r="LB193" s="200"/>
      <c r="LC193" s="200"/>
      <c r="LD193" s="200"/>
      <c r="LE193" s="200"/>
      <c r="LF193" s="200"/>
      <c r="LG193" s="200"/>
      <c r="LH193" s="200"/>
      <c r="LI193" s="200"/>
      <c r="LJ193" s="200"/>
      <c r="LK193" s="200"/>
      <c r="LL193" s="200"/>
      <c r="LM193" s="200"/>
      <c r="LN193" s="200"/>
      <c r="LO193" s="200"/>
      <c r="LP193" s="200"/>
      <c r="LQ193" s="200"/>
      <c r="LR193" s="200"/>
      <c r="LS193" s="200"/>
      <c r="LT193" s="200"/>
      <c r="LU193" s="200"/>
      <c r="LV193" s="200"/>
      <c r="LW193" s="200"/>
      <c r="LX193" s="200"/>
      <c r="LY193" s="200"/>
      <c r="LZ193" s="200"/>
      <c r="MA193" s="200"/>
      <c r="MB193" s="200"/>
      <c r="MC193" s="200"/>
      <c r="MD193" s="200"/>
      <c r="ME193" s="200"/>
      <c r="MF193" s="200"/>
      <c r="MG193" s="200"/>
      <c r="MH193" s="200"/>
      <c r="MI193" s="200"/>
      <c r="MJ193" s="200"/>
      <c r="MK193" s="200"/>
      <c r="ML193" s="200"/>
      <c r="MM193" s="200"/>
      <c r="MN193" s="200"/>
      <c r="MO193" s="200"/>
      <c r="MP193" s="200"/>
      <c r="MQ193" s="200"/>
      <c r="MR193" s="200"/>
      <c r="MS193" s="200"/>
      <c r="MT193" s="200"/>
      <c r="MU193" s="200"/>
      <c r="MV193" s="200"/>
      <c r="MW193" s="200"/>
      <c r="MX193" s="200"/>
      <c r="MY193" s="200"/>
      <c r="MZ193" s="200"/>
      <c r="NA193" s="200"/>
      <c r="NB193" s="200"/>
      <c r="NC193" s="200"/>
      <c r="ND193" s="200"/>
      <c r="NE193" s="200"/>
      <c r="NF193" s="200"/>
      <c r="NG193" s="200"/>
      <c r="NH193" s="200"/>
      <c r="NI193" s="200"/>
      <c r="NJ193" s="200"/>
      <c r="NK193" s="200"/>
      <c r="NL193" s="200"/>
      <c r="NM193" s="200"/>
      <c r="NN193" s="200"/>
      <c r="NO193" s="200"/>
      <c r="NP193" s="200"/>
      <c r="NQ193" s="200"/>
      <c r="NR193" s="200"/>
      <c r="NS193" s="200"/>
      <c r="NT193" s="200"/>
      <c r="NU193" s="200"/>
      <c r="NV193" s="200"/>
      <c r="NW193" s="200"/>
      <c r="NX193" s="200"/>
      <c r="NY193" s="200"/>
      <c r="NZ193" s="200"/>
      <c r="OA193" s="200"/>
      <c r="OB193" s="200"/>
      <c r="OC193" s="200"/>
      <c r="OD193" s="200"/>
      <c r="OE193" s="200"/>
      <c r="OF193" s="200"/>
      <c r="OG193" s="200"/>
      <c r="OH193" s="200"/>
      <c r="OI193" s="200"/>
      <c r="OJ193" s="200"/>
      <c r="OK193" s="200"/>
      <c r="OL193" s="200"/>
      <c r="OM193" s="200"/>
      <c r="ON193" s="200"/>
      <c r="OO193" s="200"/>
      <c r="OP193" s="200"/>
      <c r="OQ193" s="200"/>
      <c r="OR193" s="200"/>
      <c r="OS193" s="200"/>
      <c r="OT193" s="200"/>
      <c r="OU193" s="200"/>
      <c r="OV193" s="200"/>
      <c r="OW193" s="200"/>
      <c r="OX193" s="200"/>
      <c r="OY193" s="200"/>
      <c r="OZ193" s="200"/>
      <c r="PA193" s="200"/>
      <c r="PB193" s="200"/>
      <c r="PC193" s="200"/>
      <c r="PD193" s="200"/>
      <c r="PE193" s="200"/>
      <c r="PF193" s="200"/>
      <c r="PG193" s="200"/>
      <c r="PH193" s="200"/>
      <c r="PI193" s="200"/>
      <c r="PJ193" s="200"/>
      <c r="PK193" s="200"/>
      <c r="PL193" s="200"/>
      <c r="PM193" s="200"/>
      <c r="PN193" s="200"/>
      <c r="PO193" s="200"/>
      <c r="PP193" s="200"/>
      <c r="PQ193" s="200"/>
      <c r="PR193" s="200"/>
      <c r="PS193" s="200"/>
      <c r="PT193" s="200"/>
      <c r="PU193" s="200"/>
      <c r="PV193" s="200"/>
      <c r="PW193" s="200"/>
      <c r="PX193" s="200"/>
      <c r="PY193" s="200"/>
      <c r="PZ193" s="200"/>
      <c r="QA193" s="200"/>
      <c r="QB193" s="200"/>
      <c r="QC193" s="200"/>
      <c r="QD193" s="200"/>
      <c r="QE193" s="200"/>
      <c r="QF193" s="200"/>
      <c r="QG193" s="200"/>
      <c r="QH193" s="200"/>
      <c r="QI193" s="200"/>
      <c r="QJ193" s="200"/>
      <c r="QK193" s="200"/>
      <c r="QL193" s="200"/>
      <c r="QM193" s="200"/>
      <c r="QN193" s="200"/>
      <c r="QO193" s="200"/>
      <c r="QP193" s="200"/>
      <c r="QQ193" s="200"/>
      <c r="QR193" s="200"/>
      <c r="QS193" s="200"/>
      <c r="QT193" s="200"/>
      <c r="QU193" s="200"/>
      <c r="QV193" s="200"/>
      <c r="QW193" s="200"/>
      <c r="QX193" s="200"/>
      <c r="QY193" s="200"/>
      <c r="QZ193" s="200"/>
      <c r="RA193" s="200"/>
      <c r="RB193" s="200"/>
      <c r="RC193" s="200"/>
      <c r="RD193" s="200"/>
      <c r="RE193" s="200"/>
      <c r="RF193" s="200"/>
      <c r="RG193" s="200"/>
      <c r="RH193" s="200"/>
      <c r="RI193" s="200"/>
      <c r="RJ193" s="200"/>
      <c r="RK193" s="200"/>
      <c r="RL193" s="200"/>
      <c r="RM193" s="200"/>
      <c r="RN193" s="200"/>
      <c r="RO193" s="200"/>
      <c r="RP193" s="200"/>
      <c r="RQ193" s="200"/>
      <c r="RR193" s="200"/>
      <c r="RS193" s="200"/>
      <c r="RT193" s="200"/>
      <c r="RU193" s="200"/>
      <c r="RV193" s="200"/>
      <c r="RW193" s="200"/>
      <c r="RX193" s="200"/>
      <c r="RY193" s="200"/>
      <c r="RZ193" s="200"/>
      <c r="SA193" s="200"/>
      <c r="SB193" s="200"/>
      <c r="SC193" s="200"/>
      <c r="SD193" s="200"/>
      <c r="SE193" s="200"/>
      <c r="SF193" s="200"/>
      <c r="SG193" s="200"/>
      <c r="SH193" s="200"/>
      <c r="SI193" s="200"/>
      <c r="SJ193" s="200"/>
      <c r="SK193" s="200"/>
      <c r="SL193" s="200"/>
      <c r="SM193" s="200"/>
      <c r="SN193" s="200"/>
      <c r="SO193" s="200"/>
      <c r="SP193" s="200"/>
      <c r="SQ193" s="200"/>
      <c r="SR193" s="200"/>
      <c r="SS193" s="200"/>
      <c r="ST193" s="200"/>
      <c r="SU193" s="200"/>
      <c r="SV193" s="200"/>
      <c r="SW193" s="200"/>
      <c r="SX193" s="200"/>
      <c r="SY193" s="200"/>
      <c r="SZ193" s="200"/>
      <c r="TA193" s="200"/>
      <c r="TB193" s="200"/>
      <c r="TC193" s="200"/>
      <c r="TD193" s="200"/>
      <c r="TE193" s="200"/>
      <c r="TF193" s="200"/>
      <c r="TG193" s="200"/>
      <c r="TH193" s="200"/>
      <c r="TI193" s="200"/>
      <c r="TJ193" s="200"/>
      <c r="TK193" s="200"/>
      <c r="TL193" s="200"/>
      <c r="TM193" s="200"/>
      <c r="TN193" s="200"/>
      <c r="TO193" s="200"/>
      <c r="TP193" s="200"/>
      <c r="TQ193" s="200"/>
      <c r="TR193" s="200"/>
      <c r="TS193" s="200"/>
      <c r="TT193" s="200"/>
      <c r="TU193" s="200"/>
      <c r="TV193" s="200"/>
      <c r="TW193" s="200"/>
      <c r="TX193" s="200"/>
      <c r="TY193" s="200"/>
      <c r="TZ193" s="200"/>
      <c r="UA193" s="200"/>
      <c r="UB193" s="200"/>
      <c r="UC193" s="200"/>
      <c r="UD193" s="200"/>
      <c r="UE193" s="200"/>
      <c r="UF193" s="200"/>
      <c r="UG193" s="200"/>
      <c r="UH193" s="200"/>
      <c r="UI193" s="200"/>
      <c r="UJ193" s="200"/>
      <c r="UK193" s="200"/>
      <c r="UL193" s="200"/>
      <c r="UM193" s="200"/>
      <c r="UN193" s="200"/>
      <c r="UO193" s="200"/>
      <c r="UP193" s="200"/>
      <c r="UQ193" s="200"/>
      <c r="UR193" s="200"/>
      <c r="US193" s="200"/>
      <c r="UT193" s="200"/>
      <c r="UU193" s="200"/>
      <c r="UV193" s="200"/>
      <c r="UW193" s="200"/>
      <c r="UX193" s="200"/>
      <c r="UY193" s="200"/>
      <c r="UZ193" s="200"/>
      <c r="VA193" s="200"/>
      <c r="VB193" s="200"/>
      <c r="VC193" s="200"/>
      <c r="VD193" s="200"/>
      <c r="VE193" s="200"/>
      <c r="VF193" s="200"/>
      <c r="VG193" s="200"/>
      <c r="VH193" s="200"/>
      <c r="VI193" s="200"/>
      <c r="VJ193" s="200"/>
      <c r="VK193" s="200"/>
      <c r="VL193" s="200"/>
      <c r="VM193" s="200"/>
      <c r="VN193" s="200"/>
      <c r="VO193" s="200"/>
      <c r="VP193" s="200"/>
      <c r="VQ193" s="200"/>
      <c r="VR193" s="200"/>
      <c r="VS193" s="200"/>
      <c r="VT193" s="200"/>
      <c r="VU193" s="200"/>
      <c r="VV193" s="200"/>
      <c r="VW193" s="200"/>
      <c r="VX193" s="200"/>
      <c r="VY193" s="200"/>
      <c r="VZ193" s="200"/>
      <c r="WA193" s="200"/>
      <c r="WB193" s="200"/>
      <c r="WC193" s="200"/>
      <c r="WD193" s="200"/>
      <c r="WE193" s="200"/>
      <c r="WF193" s="200"/>
      <c r="WG193" s="200"/>
      <c r="WH193" s="200"/>
      <c r="WI193" s="200"/>
      <c r="WJ193" s="200"/>
      <c r="WK193" s="200"/>
      <c r="WL193" s="200"/>
      <c r="WM193" s="200"/>
      <c r="WN193" s="200"/>
      <c r="WO193" s="200"/>
      <c r="WP193" s="200"/>
      <c r="WQ193" s="200"/>
      <c r="WR193" s="200"/>
      <c r="WS193" s="200"/>
      <c r="WT193" s="200"/>
      <c r="WU193" s="200"/>
      <c r="WV193" s="200"/>
      <c r="WW193" s="200"/>
      <c r="WX193" s="200"/>
      <c r="WY193" s="200"/>
      <c r="WZ193" s="200"/>
      <c r="XA193" s="200"/>
      <c r="XB193" s="200"/>
      <c r="XC193" s="200"/>
      <c r="XD193" s="200"/>
      <c r="XE193" s="200"/>
      <c r="XF193" s="200"/>
      <c r="XG193" s="200"/>
      <c r="XH193" s="200"/>
      <c r="XI193" s="200"/>
      <c r="XJ193" s="200"/>
      <c r="XK193" s="200"/>
      <c r="XL193" s="200"/>
      <c r="XM193" s="200"/>
      <c r="XN193" s="200"/>
      <c r="XO193" s="200"/>
      <c r="XP193" s="200"/>
      <c r="XQ193" s="200"/>
      <c r="XR193" s="200"/>
      <c r="XS193" s="200"/>
      <c r="XT193" s="200"/>
      <c r="XU193" s="200"/>
      <c r="XV193" s="200"/>
      <c r="XW193" s="200"/>
      <c r="XX193" s="200"/>
      <c r="XY193" s="200"/>
      <c r="XZ193" s="200"/>
      <c r="YA193" s="200"/>
      <c r="YB193" s="200"/>
      <c r="YC193" s="200"/>
      <c r="YD193" s="200"/>
      <c r="YE193" s="200"/>
      <c r="YF193" s="200"/>
      <c r="YG193" s="200"/>
      <c r="YH193" s="200"/>
      <c r="YI193" s="200"/>
      <c r="YJ193" s="200"/>
      <c r="YK193" s="200"/>
      <c r="YL193" s="200"/>
      <c r="YM193" s="200"/>
      <c r="YN193" s="200"/>
      <c r="YO193" s="200"/>
      <c r="YP193" s="200"/>
      <c r="YQ193" s="200"/>
      <c r="YR193" s="200"/>
      <c r="YS193" s="200"/>
      <c r="YT193" s="200"/>
      <c r="YU193" s="200"/>
      <c r="YV193" s="200"/>
      <c r="YW193" s="200"/>
      <c r="YX193" s="200"/>
      <c r="YY193" s="200"/>
      <c r="YZ193" s="200"/>
      <c r="ZA193" s="200"/>
      <c r="ZB193" s="200"/>
      <c r="ZC193" s="200"/>
      <c r="ZD193" s="200"/>
      <c r="ZE193" s="200"/>
      <c r="ZF193" s="200"/>
      <c r="ZG193" s="200"/>
      <c r="ZH193" s="200"/>
      <c r="ZI193" s="200"/>
      <c r="ZJ193" s="200"/>
      <c r="ZK193" s="200"/>
      <c r="ZL193" s="200"/>
      <c r="ZM193" s="200"/>
      <c r="ZN193" s="200"/>
      <c r="ZO193" s="200"/>
      <c r="ZP193" s="200"/>
      <c r="ZQ193" s="200"/>
      <c r="ZR193" s="200"/>
      <c r="ZS193" s="200"/>
      <c r="ZT193" s="200"/>
      <c r="ZU193" s="200"/>
      <c r="ZV193" s="200"/>
      <c r="ZW193" s="200"/>
      <c r="ZX193" s="200"/>
      <c r="ZY193" s="200"/>
      <c r="ZZ193" s="200"/>
      <c r="AAA193" s="200"/>
      <c r="AAB193" s="200"/>
      <c r="AAC193" s="200"/>
      <c r="AAD193" s="200"/>
      <c r="AAE193" s="200"/>
      <c r="AAF193" s="200"/>
      <c r="AAG193" s="200"/>
      <c r="AAH193" s="200"/>
      <c r="AAI193" s="200"/>
      <c r="AAJ193" s="200"/>
      <c r="AAK193" s="200"/>
      <c r="AAL193" s="200"/>
      <c r="AAM193" s="200"/>
      <c r="AAN193" s="200"/>
      <c r="AAO193" s="200"/>
      <c r="AAP193" s="200"/>
      <c r="AAQ193" s="200"/>
      <c r="AAR193" s="200"/>
      <c r="AAS193" s="200"/>
      <c r="AAT193" s="200"/>
      <c r="AAU193" s="200"/>
      <c r="AAV193" s="200"/>
      <c r="AAW193" s="200"/>
      <c r="AAX193" s="200"/>
      <c r="AAY193" s="200"/>
      <c r="AAZ193" s="200"/>
      <c r="ABA193" s="200"/>
      <c r="ABB193" s="200"/>
      <c r="ABC193" s="200"/>
      <c r="ABD193" s="200"/>
      <c r="ABE193" s="200"/>
      <c r="ABF193" s="200"/>
      <c r="ABG193" s="200"/>
      <c r="ABH193" s="200"/>
      <c r="ABI193" s="200"/>
      <c r="ABJ193" s="200"/>
      <c r="ABK193" s="200"/>
      <c r="ABL193" s="200"/>
      <c r="ABM193" s="200"/>
      <c r="ABN193" s="200"/>
      <c r="ABO193" s="200"/>
      <c r="ABP193" s="200"/>
      <c r="ABQ193" s="200"/>
      <c r="ABR193" s="200"/>
      <c r="ABS193" s="200"/>
      <c r="ABT193" s="200"/>
      <c r="ABU193" s="200"/>
      <c r="ABV193" s="200"/>
      <c r="ABW193" s="200"/>
      <c r="ABX193" s="200"/>
      <c r="ABY193" s="200"/>
      <c r="ABZ193" s="200"/>
      <c r="ACA193" s="200"/>
      <c r="ACB193" s="200"/>
      <c r="ACC193" s="200"/>
      <c r="ACD193" s="200"/>
      <c r="ACE193" s="200"/>
      <c r="ACF193" s="200"/>
      <c r="ACG193" s="200"/>
      <c r="ACH193" s="200"/>
      <c r="ACI193" s="200"/>
      <c r="ACJ193" s="200"/>
      <c r="ACK193" s="200"/>
      <c r="ACL193" s="200"/>
      <c r="ACM193" s="200"/>
      <c r="ACN193" s="200"/>
      <c r="ACO193" s="200"/>
      <c r="ACP193" s="200"/>
      <c r="ACQ193" s="200"/>
      <c r="ACR193" s="200"/>
      <c r="ACS193" s="200"/>
      <c r="ACT193" s="200"/>
      <c r="ACU193" s="200"/>
      <c r="ACV193" s="200"/>
      <c r="ACW193" s="200"/>
      <c r="ACX193" s="200"/>
      <c r="ACY193" s="200"/>
      <c r="ACZ193" s="200"/>
      <c r="ADA193" s="200"/>
      <c r="ADB193" s="200"/>
      <c r="ADC193" s="200"/>
      <c r="ADD193" s="200"/>
      <c r="ADE193" s="200"/>
      <c r="ADF193" s="200"/>
      <c r="ADG193" s="200"/>
      <c r="ADH193" s="200"/>
      <c r="ADI193" s="200"/>
      <c r="ADJ193" s="200"/>
      <c r="ADK193" s="200"/>
      <c r="ADL193" s="200"/>
      <c r="ADM193" s="200"/>
      <c r="ADN193" s="200"/>
      <c r="ADO193" s="200"/>
      <c r="ADP193" s="200"/>
      <c r="ADQ193" s="200"/>
      <c r="ADR193" s="200"/>
      <c r="ADS193" s="200"/>
      <c r="ADT193" s="200"/>
      <c r="ADU193" s="200"/>
      <c r="ADV193" s="200"/>
      <c r="ADW193" s="200"/>
      <c r="ADX193" s="200"/>
      <c r="ADY193" s="200"/>
      <c r="ADZ193" s="200"/>
      <c r="AEA193" s="200"/>
      <c r="AEB193" s="200"/>
      <c r="AEC193" s="200"/>
      <c r="AED193" s="200"/>
      <c r="AEE193" s="200"/>
      <c r="AEF193" s="200"/>
      <c r="AEG193" s="200"/>
      <c r="AEH193" s="200"/>
      <c r="AEI193" s="200"/>
      <c r="AEJ193" s="200"/>
      <c r="AEK193" s="200"/>
      <c r="AEL193" s="200"/>
      <c r="AEM193" s="200"/>
      <c r="AEN193" s="200"/>
      <c r="AEO193" s="200"/>
      <c r="AEP193" s="200"/>
      <c r="AEQ193" s="200"/>
      <c r="AER193" s="200"/>
      <c r="AES193" s="200"/>
      <c r="AET193" s="200"/>
      <c r="AEU193" s="200"/>
      <c r="AEV193" s="200"/>
      <c r="AEW193" s="200"/>
      <c r="AEX193" s="200"/>
      <c r="AEY193" s="200"/>
      <c r="AEZ193" s="200"/>
      <c r="AFA193" s="200"/>
      <c r="AFB193" s="200"/>
      <c r="AFC193" s="200"/>
      <c r="AFD193" s="200"/>
      <c r="AFE193" s="200"/>
      <c r="AFF193" s="200"/>
      <c r="AFG193" s="200"/>
      <c r="AFH193" s="200"/>
      <c r="AFI193" s="200"/>
      <c r="AFJ193" s="200"/>
      <c r="AFK193" s="200"/>
      <c r="AFL193" s="200"/>
      <c r="AFM193" s="200"/>
      <c r="AFN193" s="200"/>
      <c r="AFO193" s="200"/>
      <c r="AFP193" s="200"/>
      <c r="AFQ193" s="200"/>
      <c r="AFR193" s="200"/>
      <c r="AFS193" s="200"/>
      <c r="AFT193" s="200"/>
      <c r="AFU193" s="200"/>
      <c r="AFV193" s="200"/>
      <c r="AFW193" s="200"/>
      <c r="AFX193" s="200"/>
      <c r="AFY193" s="200"/>
      <c r="AFZ193" s="200"/>
      <c r="AGA193" s="200"/>
      <c r="AGB193" s="200"/>
      <c r="AGC193" s="200"/>
      <c r="AGD193" s="200"/>
      <c r="AGE193" s="200"/>
      <c r="AGF193" s="200"/>
      <c r="AGG193" s="200"/>
      <c r="AGH193" s="200"/>
      <c r="AGI193" s="200"/>
      <c r="AGJ193" s="200"/>
      <c r="AGK193" s="200"/>
      <c r="AGL193" s="200"/>
      <c r="AGM193" s="200"/>
      <c r="AGN193" s="200"/>
      <c r="AGO193" s="200"/>
      <c r="AGP193" s="200"/>
      <c r="AGQ193" s="200"/>
      <c r="AGR193" s="200"/>
      <c r="AGS193" s="200"/>
      <c r="AGT193" s="200"/>
      <c r="AGU193" s="200"/>
      <c r="AGV193" s="200"/>
      <c r="AGW193" s="200"/>
      <c r="AGX193" s="200"/>
      <c r="AGY193" s="200"/>
      <c r="AGZ193" s="200"/>
      <c r="AHA193" s="200"/>
      <c r="AHB193" s="200"/>
      <c r="AHC193" s="200"/>
      <c r="AHD193" s="200"/>
      <c r="AHE193" s="200"/>
      <c r="AHF193" s="200"/>
      <c r="AHG193" s="200"/>
      <c r="AHH193" s="200"/>
      <c r="AHI193" s="200"/>
      <c r="AHJ193" s="200"/>
      <c r="AHK193" s="200"/>
      <c r="AHL193" s="200"/>
      <c r="AHM193" s="200"/>
      <c r="AHN193" s="200"/>
      <c r="AHO193" s="200"/>
      <c r="AHP193" s="200"/>
      <c r="AHQ193" s="200"/>
      <c r="AHR193" s="200"/>
      <c r="AHS193" s="200"/>
      <c r="AHT193" s="200"/>
      <c r="AHU193" s="200"/>
      <c r="AHV193" s="200"/>
      <c r="AHW193" s="200"/>
      <c r="AHX193" s="200"/>
      <c r="AHY193" s="200"/>
      <c r="AHZ193" s="200"/>
      <c r="AIA193" s="200"/>
      <c r="AIB193" s="200"/>
      <c r="AIC193" s="200"/>
      <c r="AID193" s="200"/>
      <c r="AIE193" s="200"/>
      <c r="AIF193" s="200"/>
      <c r="AIG193" s="200"/>
      <c r="AIH193" s="200"/>
      <c r="AII193" s="200"/>
      <c r="AIJ193" s="200"/>
      <c r="AIK193" s="200"/>
      <c r="AIL193" s="200"/>
      <c r="AIM193" s="200"/>
      <c r="AIN193" s="200"/>
      <c r="AIO193" s="200"/>
      <c r="AIP193" s="200"/>
      <c r="AIQ193" s="200"/>
      <c r="AIR193" s="200"/>
      <c r="AIS193" s="200"/>
      <c r="AIT193" s="200"/>
      <c r="AIU193" s="200"/>
      <c r="AIV193" s="200"/>
      <c r="AIW193" s="200"/>
      <c r="AIX193" s="200"/>
      <c r="AIY193" s="200"/>
      <c r="AIZ193" s="200"/>
      <c r="AJA193" s="200"/>
      <c r="AJB193" s="200"/>
      <c r="AJC193" s="200"/>
      <c r="AJD193" s="200"/>
      <c r="AJE193" s="200"/>
      <c r="AJF193" s="200"/>
      <c r="AJG193" s="200"/>
      <c r="AJH193" s="200"/>
      <c r="AJI193" s="200"/>
      <c r="AJJ193" s="200"/>
      <c r="AJK193" s="200"/>
      <c r="AJL193" s="200"/>
      <c r="AJM193" s="200"/>
      <c r="AJN193" s="200"/>
      <c r="AJO193" s="200"/>
      <c r="AJP193" s="200"/>
      <c r="AJQ193" s="200"/>
      <c r="AJR193" s="200"/>
      <c r="AJS193" s="200"/>
      <c r="AJT193" s="200"/>
      <c r="AJU193" s="200"/>
      <c r="AJV193" s="200"/>
      <c r="AJW193" s="200"/>
      <c r="AJX193" s="200"/>
      <c r="AJY193" s="200"/>
      <c r="AJZ193" s="200"/>
      <c r="AKA193" s="200"/>
      <c r="AKB193" s="200"/>
    </row>
    <row r="194" spans="1:964" s="155" customFormat="1" ht="13.5" customHeight="1">
      <c r="A194" s="414"/>
      <c r="B194" s="67" t="s">
        <v>27</v>
      </c>
      <c r="C194" s="243">
        <v>2153847</v>
      </c>
      <c r="D194" s="320">
        <f t="shared" si="64"/>
        <v>-8.2640224611521207E-2</v>
      </c>
      <c r="E194" s="142"/>
      <c r="F194" s="316"/>
      <c r="G194" s="320"/>
      <c r="H194" s="133">
        <v>30200</v>
      </c>
      <c r="I194" s="320">
        <f t="shared" si="46"/>
        <v>-0.13101027249446096</v>
      </c>
      <c r="J194" s="133"/>
      <c r="K194" s="320"/>
      <c r="L194" s="133"/>
      <c r="M194" s="320"/>
      <c r="N194" s="133"/>
      <c r="O194" s="320"/>
      <c r="P194" s="133"/>
      <c r="Q194" s="320"/>
      <c r="R194" s="133"/>
      <c r="S194" s="320"/>
      <c r="T194" s="134"/>
      <c r="U194" s="135"/>
      <c r="V194" s="316">
        <v>214</v>
      </c>
      <c r="W194" s="320">
        <f t="shared" si="59"/>
        <v>-0.5254988913525499</v>
      </c>
      <c r="X194" s="134">
        <v>190</v>
      </c>
      <c r="Y194" s="320">
        <f t="shared" si="65"/>
        <v>-0.67353951890034369</v>
      </c>
      <c r="Z194" s="133"/>
      <c r="AA194" s="320"/>
      <c r="AB194" s="133"/>
      <c r="AC194" s="320"/>
      <c r="AD194" s="133"/>
      <c r="AE194" s="320"/>
      <c r="AF194" s="133"/>
      <c r="AG194" s="320"/>
      <c r="AH194" s="208"/>
      <c r="AI194" s="208"/>
      <c r="AJ194" s="208"/>
      <c r="AK194" s="208"/>
      <c r="AL194" s="208"/>
      <c r="AM194" s="203"/>
      <c r="AN194" s="204"/>
      <c r="AO194" s="203"/>
      <c r="AP194" s="200"/>
      <c r="AQ194" s="200"/>
      <c r="AR194" s="200"/>
      <c r="AS194" s="200"/>
      <c r="AT194" s="200"/>
      <c r="AU194" s="200"/>
      <c r="AV194" s="200"/>
      <c r="AW194" s="200"/>
      <c r="AX194" s="200"/>
      <c r="AY194" s="200"/>
      <c r="AZ194" s="200"/>
      <c r="BA194" s="200"/>
      <c r="BB194" s="200"/>
      <c r="BC194" s="200"/>
      <c r="BD194" s="200"/>
      <c r="BE194" s="200"/>
      <c r="BF194" s="200"/>
      <c r="BG194" s="200"/>
      <c r="BH194" s="200"/>
      <c r="BI194" s="200"/>
      <c r="BJ194" s="200"/>
      <c r="BK194" s="200"/>
      <c r="BL194" s="200"/>
      <c r="BM194" s="200"/>
      <c r="BN194" s="200"/>
      <c r="BO194" s="201"/>
      <c r="BP194" s="200"/>
      <c r="BQ194" s="200"/>
      <c r="BR194" s="200"/>
      <c r="BS194" s="200"/>
      <c r="BT194" s="200"/>
      <c r="BU194" s="200"/>
      <c r="BV194" s="200"/>
      <c r="BW194" s="200"/>
      <c r="BX194" s="200"/>
      <c r="BY194" s="200"/>
      <c r="BZ194" s="200"/>
      <c r="CA194" s="200"/>
      <c r="CB194" s="200"/>
      <c r="CC194" s="200"/>
      <c r="CD194" s="200"/>
      <c r="CE194" s="200"/>
      <c r="CF194" s="200"/>
      <c r="CG194" s="200"/>
      <c r="CH194" s="200"/>
      <c r="CI194" s="200"/>
      <c r="CJ194" s="200"/>
      <c r="CK194" s="200"/>
      <c r="CL194" s="200"/>
      <c r="CM194" s="200"/>
      <c r="CN194" s="200"/>
      <c r="CO194" s="200"/>
      <c r="CP194" s="200"/>
      <c r="CQ194" s="200"/>
      <c r="CR194" s="200"/>
      <c r="CS194" s="200"/>
      <c r="CT194" s="200"/>
      <c r="CU194" s="200"/>
      <c r="CV194" s="200"/>
      <c r="CW194" s="200"/>
      <c r="CX194" s="200"/>
      <c r="CY194" s="200"/>
      <c r="CZ194" s="200"/>
      <c r="DA194" s="200"/>
      <c r="DB194" s="200"/>
      <c r="DC194" s="200"/>
      <c r="DD194" s="200"/>
      <c r="DE194" s="200"/>
      <c r="DF194" s="200"/>
      <c r="DG194" s="200"/>
      <c r="DH194" s="200"/>
      <c r="DI194" s="200"/>
      <c r="DJ194" s="200"/>
      <c r="DK194" s="200"/>
      <c r="DL194" s="200"/>
      <c r="DM194" s="200"/>
      <c r="DN194" s="200"/>
      <c r="DO194" s="200"/>
      <c r="DP194" s="200"/>
      <c r="DQ194" s="200"/>
      <c r="DR194" s="200"/>
      <c r="DS194" s="200"/>
      <c r="DT194" s="200"/>
      <c r="DU194" s="200"/>
      <c r="DV194" s="200"/>
      <c r="DW194" s="200"/>
      <c r="DX194" s="200"/>
      <c r="DY194" s="200"/>
      <c r="DZ194" s="200"/>
      <c r="EA194" s="200"/>
      <c r="EB194" s="200"/>
      <c r="EC194" s="200"/>
      <c r="ED194" s="200"/>
      <c r="EE194" s="200"/>
      <c r="EF194" s="200"/>
      <c r="EG194" s="200"/>
      <c r="EH194" s="200"/>
      <c r="EI194" s="200"/>
      <c r="EJ194" s="200"/>
      <c r="EK194" s="200"/>
      <c r="EL194" s="200"/>
      <c r="EM194" s="200"/>
      <c r="EN194" s="200"/>
      <c r="EO194" s="200"/>
      <c r="EP194" s="200"/>
      <c r="EQ194" s="200"/>
      <c r="ER194" s="200"/>
      <c r="ES194" s="200"/>
      <c r="ET194" s="200"/>
      <c r="EU194" s="200"/>
      <c r="EV194" s="200"/>
      <c r="EW194" s="200"/>
      <c r="EX194" s="200"/>
      <c r="EY194" s="200"/>
      <c r="EZ194" s="200"/>
      <c r="FA194" s="200"/>
      <c r="FB194" s="200"/>
      <c r="FC194" s="200"/>
      <c r="FD194" s="200"/>
      <c r="FE194" s="200"/>
      <c r="FF194" s="200"/>
      <c r="FG194" s="200"/>
      <c r="FH194" s="200"/>
      <c r="FI194" s="200"/>
      <c r="FJ194" s="200"/>
      <c r="FK194" s="200"/>
      <c r="FL194" s="200"/>
      <c r="FM194" s="200"/>
      <c r="FN194" s="200"/>
      <c r="FO194" s="200"/>
      <c r="FP194" s="200"/>
      <c r="FQ194" s="200"/>
      <c r="FR194" s="200"/>
      <c r="FS194" s="200"/>
      <c r="FT194" s="200"/>
      <c r="FU194" s="200"/>
      <c r="FV194" s="200"/>
      <c r="FW194" s="200"/>
      <c r="FX194" s="200"/>
      <c r="FY194" s="200"/>
      <c r="FZ194" s="200"/>
      <c r="GA194" s="200"/>
      <c r="GB194" s="200"/>
      <c r="GC194" s="200"/>
      <c r="GD194" s="200"/>
      <c r="GE194" s="200"/>
      <c r="GF194" s="200"/>
      <c r="GG194" s="200"/>
      <c r="GH194" s="200"/>
      <c r="GI194" s="200"/>
      <c r="GJ194" s="200"/>
      <c r="GK194" s="200"/>
      <c r="GL194" s="200"/>
      <c r="GM194" s="200"/>
      <c r="GN194" s="200"/>
      <c r="GO194" s="200"/>
      <c r="GP194" s="200"/>
      <c r="GQ194" s="200"/>
      <c r="GR194" s="200"/>
      <c r="GS194" s="200"/>
      <c r="GT194" s="200"/>
      <c r="GU194" s="200"/>
      <c r="GV194" s="200"/>
      <c r="GW194" s="200"/>
      <c r="GX194" s="200"/>
      <c r="GY194" s="200"/>
      <c r="GZ194" s="200"/>
      <c r="HA194" s="200"/>
      <c r="HB194" s="200"/>
      <c r="HC194" s="200"/>
      <c r="HD194" s="200"/>
      <c r="HE194" s="200"/>
      <c r="HF194" s="200"/>
      <c r="HG194" s="200"/>
      <c r="HH194" s="200"/>
      <c r="HI194" s="200"/>
      <c r="HJ194" s="200"/>
      <c r="HK194" s="200"/>
      <c r="HL194" s="200"/>
      <c r="HM194" s="200"/>
      <c r="HN194" s="200"/>
      <c r="HO194" s="200"/>
      <c r="HP194" s="200"/>
      <c r="HQ194" s="200"/>
      <c r="HR194" s="200"/>
      <c r="HS194" s="200"/>
      <c r="HT194" s="200"/>
      <c r="HU194" s="200"/>
      <c r="HV194" s="200"/>
      <c r="HW194" s="200"/>
      <c r="HX194" s="200"/>
      <c r="HY194" s="200"/>
      <c r="HZ194" s="200"/>
      <c r="IA194" s="200"/>
      <c r="IB194" s="200"/>
      <c r="IC194" s="200"/>
      <c r="ID194" s="200"/>
      <c r="IE194" s="200"/>
      <c r="IF194" s="200"/>
      <c r="IG194" s="200"/>
      <c r="IH194" s="200"/>
      <c r="II194" s="200"/>
      <c r="IJ194" s="200"/>
      <c r="IK194" s="200"/>
      <c r="IL194" s="200"/>
      <c r="IM194" s="200"/>
      <c r="IN194" s="200"/>
      <c r="IO194" s="200"/>
      <c r="IP194" s="200"/>
      <c r="IQ194" s="200"/>
      <c r="IR194" s="200"/>
      <c r="IS194" s="200"/>
      <c r="IT194" s="200"/>
      <c r="IU194" s="200"/>
      <c r="IV194" s="200"/>
      <c r="IW194" s="200"/>
      <c r="IX194" s="200"/>
      <c r="IY194" s="200"/>
      <c r="IZ194" s="200"/>
      <c r="JA194" s="200"/>
      <c r="JB194" s="200"/>
      <c r="JC194" s="200"/>
      <c r="JD194" s="200"/>
      <c r="JE194" s="200"/>
      <c r="JF194" s="200"/>
      <c r="JG194" s="200"/>
      <c r="JH194" s="200"/>
      <c r="JI194" s="200"/>
      <c r="JJ194" s="200"/>
      <c r="JK194" s="200"/>
      <c r="JL194" s="200"/>
      <c r="JM194" s="200"/>
      <c r="JN194" s="200"/>
      <c r="JO194" s="200"/>
      <c r="JP194" s="200"/>
      <c r="JQ194" s="200"/>
      <c r="JR194" s="200"/>
      <c r="JS194" s="200"/>
      <c r="JT194" s="200"/>
      <c r="JU194" s="200"/>
      <c r="JV194" s="200"/>
      <c r="JW194" s="200"/>
      <c r="JX194" s="200"/>
      <c r="JY194" s="200"/>
      <c r="JZ194" s="200"/>
      <c r="KA194" s="200"/>
      <c r="KB194" s="200"/>
      <c r="KC194" s="200"/>
      <c r="KD194" s="200"/>
      <c r="KE194" s="200"/>
      <c r="KF194" s="200"/>
      <c r="KG194" s="200"/>
      <c r="KH194" s="200"/>
      <c r="KI194" s="200"/>
      <c r="KJ194" s="200"/>
      <c r="KK194" s="200"/>
      <c r="KL194" s="200"/>
      <c r="KM194" s="200"/>
      <c r="KN194" s="200"/>
      <c r="KO194" s="200"/>
      <c r="KP194" s="200"/>
      <c r="KQ194" s="200"/>
      <c r="KR194" s="200"/>
      <c r="KS194" s="200"/>
      <c r="KT194" s="200"/>
      <c r="KU194" s="200"/>
      <c r="KV194" s="200"/>
      <c r="KW194" s="200"/>
      <c r="KX194" s="200"/>
      <c r="KY194" s="200"/>
      <c r="KZ194" s="200"/>
      <c r="LA194" s="200"/>
      <c r="LB194" s="200"/>
      <c r="LC194" s="200"/>
      <c r="LD194" s="200"/>
      <c r="LE194" s="200"/>
      <c r="LF194" s="200"/>
      <c r="LG194" s="200"/>
      <c r="LH194" s="200"/>
      <c r="LI194" s="200"/>
      <c r="LJ194" s="200"/>
      <c r="LK194" s="200"/>
      <c r="LL194" s="200"/>
      <c r="LM194" s="200"/>
      <c r="LN194" s="200"/>
      <c r="LO194" s="200"/>
      <c r="LP194" s="200"/>
      <c r="LQ194" s="200"/>
      <c r="LR194" s="200"/>
      <c r="LS194" s="200"/>
      <c r="LT194" s="200"/>
      <c r="LU194" s="200"/>
      <c r="LV194" s="200"/>
      <c r="LW194" s="200"/>
      <c r="LX194" s="200"/>
      <c r="LY194" s="200"/>
      <c r="LZ194" s="200"/>
      <c r="MA194" s="200"/>
      <c r="MB194" s="200"/>
      <c r="MC194" s="200"/>
      <c r="MD194" s="200"/>
      <c r="ME194" s="200"/>
      <c r="MF194" s="200"/>
      <c r="MG194" s="200"/>
      <c r="MH194" s="200"/>
      <c r="MI194" s="200"/>
      <c r="MJ194" s="200"/>
      <c r="MK194" s="200"/>
      <c r="ML194" s="200"/>
      <c r="MM194" s="200"/>
      <c r="MN194" s="200"/>
      <c r="MO194" s="200"/>
      <c r="MP194" s="200"/>
      <c r="MQ194" s="200"/>
      <c r="MR194" s="200"/>
      <c r="MS194" s="200"/>
      <c r="MT194" s="200"/>
      <c r="MU194" s="200"/>
      <c r="MV194" s="200"/>
      <c r="MW194" s="200"/>
      <c r="MX194" s="200"/>
      <c r="MY194" s="200"/>
      <c r="MZ194" s="200"/>
      <c r="NA194" s="200"/>
      <c r="NB194" s="200"/>
      <c r="NC194" s="200"/>
      <c r="ND194" s="200"/>
      <c r="NE194" s="200"/>
      <c r="NF194" s="200"/>
      <c r="NG194" s="200"/>
      <c r="NH194" s="200"/>
      <c r="NI194" s="200"/>
      <c r="NJ194" s="200"/>
      <c r="NK194" s="200"/>
      <c r="NL194" s="200"/>
      <c r="NM194" s="200"/>
      <c r="NN194" s="200"/>
      <c r="NO194" s="200"/>
      <c r="NP194" s="200"/>
      <c r="NQ194" s="200"/>
      <c r="NR194" s="200"/>
      <c r="NS194" s="200"/>
      <c r="NT194" s="200"/>
      <c r="NU194" s="200"/>
      <c r="NV194" s="200"/>
      <c r="NW194" s="200"/>
      <c r="NX194" s="200"/>
      <c r="NY194" s="200"/>
      <c r="NZ194" s="200"/>
      <c r="OA194" s="200"/>
      <c r="OB194" s="200"/>
      <c r="OC194" s="200"/>
      <c r="OD194" s="200"/>
      <c r="OE194" s="200"/>
      <c r="OF194" s="200"/>
      <c r="OG194" s="200"/>
      <c r="OH194" s="200"/>
      <c r="OI194" s="200"/>
      <c r="OJ194" s="200"/>
      <c r="OK194" s="200"/>
      <c r="OL194" s="200"/>
      <c r="OM194" s="200"/>
      <c r="ON194" s="200"/>
      <c r="OO194" s="200"/>
      <c r="OP194" s="200"/>
      <c r="OQ194" s="200"/>
      <c r="OR194" s="200"/>
      <c r="OS194" s="200"/>
      <c r="OT194" s="200"/>
      <c r="OU194" s="200"/>
      <c r="OV194" s="200"/>
      <c r="OW194" s="200"/>
      <c r="OX194" s="200"/>
      <c r="OY194" s="200"/>
      <c r="OZ194" s="200"/>
      <c r="PA194" s="200"/>
      <c r="PB194" s="200"/>
      <c r="PC194" s="200"/>
      <c r="PD194" s="200"/>
      <c r="PE194" s="200"/>
      <c r="PF194" s="200"/>
      <c r="PG194" s="200"/>
      <c r="PH194" s="200"/>
      <c r="PI194" s="200"/>
      <c r="PJ194" s="200"/>
      <c r="PK194" s="200"/>
      <c r="PL194" s="200"/>
      <c r="PM194" s="200"/>
      <c r="PN194" s="200"/>
      <c r="PO194" s="200"/>
      <c r="PP194" s="200"/>
      <c r="PQ194" s="200"/>
      <c r="PR194" s="200"/>
      <c r="PS194" s="200"/>
      <c r="PT194" s="200"/>
      <c r="PU194" s="200"/>
      <c r="PV194" s="200"/>
      <c r="PW194" s="200"/>
      <c r="PX194" s="200"/>
      <c r="PY194" s="200"/>
      <c r="PZ194" s="200"/>
      <c r="QA194" s="200"/>
      <c r="QB194" s="200"/>
      <c r="QC194" s="200"/>
      <c r="QD194" s="200"/>
      <c r="QE194" s="200"/>
      <c r="QF194" s="200"/>
      <c r="QG194" s="200"/>
      <c r="QH194" s="200"/>
      <c r="QI194" s="200"/>
      <c r="QJ194" s="200"/>
      <c r="QK194" s="200"/>
      <c r="QL194" s="200"/>
      <c r="QM194" s="200"/>
      <c r="QN194" s="200"/>
      <c r="QO194" s="200"/>
      <c r="QP194" s="200"/>
      <c r="QQ194" s="200"/>
      <c r="QR194" s="200"/>
      <c r="QS194" s="200"/>
      <c r="QT194" s="200"/>
      <c r="QU194" s="200"/>
      <c r="QV194" s="200"/>
      <c r="QW194" s="200"/>
      <c r="QX194" s="200"/>
      <c r="QY194" s="200"/>
      <c r="QZ194" s="200"/>
      <c r="RA194" s="200"/>
      <c r="RB194" s="200"/>
      <c r="RC194" s="200"/>
      <c r="RD194" s="200"/>
      <c r="RE194" s="200"/>
      <c r="RF194" s="200"/>
      <c r="RG194" s="200"/>
      <c r="RH194" s="200"/>
      <c r="RI194" s="200"/>
      <c r="RJ194" s="200"/>
      <c r="RK194" s="200"/>
      <c r="RL194" s="200"/>
      <c r="RM194" s="200"/>
      <c r="RN194" s="200"/>
      <c r="RO194" s="200"/>
      <c r="RP194" s="200"/>
      <c r="RQ194" s="200"/>
      <c r="RR194" s="200"/>
      <c r="RS194" s="200"/>
      <c r="RT194" s="200"/>
      <c r="RU194" s="200"/>
      <c r="RV194" s="200"/>
      <c r="RW194" s="200"/>
      <c r="RX194" s="200"/>
      <c r="RY194" s="200"/>
      <c r="RZ194" s="200"/>
      <c r="SA194" s="200"/>
      <c r="SB194" s="200"/>
      <c r="SC194" s="200"/>
      <c r="SD194" s="200"/>
      <c r="SE194" s="200"/>
      <c r="SF194" s="200"/>
      <c r="SG194" s="200"/>
      <c r="SH194" s="200"/>
      <c r="SI194" s="200"/>
      <c r="SJ194" s="200"/>
      <c r="SK194" s="200"/>
      <c r="SL194" s="200"/>
      <c r="SM194" s="200"/>
      <c r="SN194" s="200"/>
      <c r="SO194" s="200"/>
      <c r="SP194" s="200"/>
      <c r="SQ194" s="200"/>
      <c r="SR194" s="200"/>
      <c r="SS194" s="200"/>
      <c r="ST194" s="200"/>
      <c r="SU194" s="200"/>
      <c r="SV194" s="200"/>
      <c r="SW194" s="200"/>
      <c r="SX194" s="200"/>
      <c r="SY194" s="200"/>
      <c r="SZ194" s="200"/>
      <c r="TA194" s="200"/>
      <c r="TB194" s="200"/>
      <c r="TC194" s="200"/>
      <c r="TD194" s="200"/>
      <c r="TE194" s="200"/>
      <c r="TF194" s="200"/>
      <c r="TG194" s="200"/>
      <c r="TH194" s="200"/>
      <c r="TI194" s="200"/>
      <c r="TJ194" s="200"/>
      <c r="TK194" s="200"/>
      <c r="TL194" s="200"/>
      <c r="TM194" s="200"/>
      <c r="TN194" s="200"/>
      <c r="TO194" s="200"/>
      <c r="TP194" s="200"/>
      <c r="TQ194" s="200"/>
      <c r="TR194" s="200"/>
      <c r="TS194" s="200"/>
      <c r="TT194" s="200"/>
      <c r="TU194" s="200"/>
      <c r="TV194" s="200"/>
      <c r="TW194" s="200"/>
      <c r="TX194" s="200"/>
      <c r="TY194" s="200"/>
      <c r="TZ194" s="200"/>
      <c r="UA194" s="200"/>
      <c r="UB194" s="200"/>
      <c r="UC194" s="200"/>
      <c r="UD194" s="200"/>
      <c r="UE194" s="200"/>
      <c r="UF194" s="200"/>
      <c r="UG194" s="200"/>
      <c r="UH194" s="200"/>
      <c r="UI194" s="200"/>
      <c r="UJ194" s="200"/>
      <c r="UK194" s="200"/>
      <c r="UL194" s="200"/>
      <c r="UM194" s="200"/>
      <c r="UN194" s="200"/>
      <c r="UO194" s="200"/>
      <c r="UP194" s="200"/>
      <c r="UQ194" s="200"/>
      <c r="UR194" s="200"/>
      <c r="US194" s="200"/>
      <c r="UT194" s="200"/>
      <c r="UU194" s="200"/>
      <c r="UV194" s="200"/>
      <c r="UW194" s="200"/>
      <c r="UX194" s="200"/>
      <c r="UY194" s="200"/>
      <c r="UZ194" s="200"/>
      <c r="VA194" s="200"/>
      <c r="VB194" s="200"/>
      <c r="VC194" s="200"/>
      <c r="VD194" s="200"/>
      <c r="VE194" s="200"/>
      <c r="VF194" s="200"/>
      <c r="VG194" s="200"/>
      <c r="VH194" s="200"/>
      <c r="VI194" s="200"/>
      <c r="VJ194" s="200"/>
      <c r="VK194" s="200"/>
      <c r="VL194" s="200"/>
      <c r="VM194" s="200"/>
      <c r="VN194" s="200"/>
      <c r="VO194" s="200"/>
      <c r="VP194" s="200"/>
      <c r="VQ194" s="200"/>
      <c r="VR194" s="200"/>
      <c r="VS194" s="200"/>
      <c r="VT194" s="200"/>
      <c r="VU194" s="200"/>
      <c r="VV194" s="200"/>
      <c r="VW194" s="200"/>
      <c r="VX194" s="200"/>
      <c r="VY194" s="200"/>
      <c r="VZ194" s="200"/>
      <c r="WA194" s="200"/>
      <c r="WB194" s="200"/>
      <c r="WC194" s="200"/>
      <c r="WD194" s="200"/>
      <c r="WE194" s="200"/>
      <c r="WF194" s="200"/>
      <c r="WG194" s="200"/>
      <c r="WH194" s="200"/>
      <c r="WI194" s="200"/>
      <c r="WJ194" s="200"/>
      <c r="WK194" s="200"/>
      <c r="WL194" s="200"/>
      <c r="WM194" s="200"/>
      <c r="WN194" s="200"/>
      <c r="WO194" s="200"/>
      <c r="WP194" s="200"/>
      <c r="WQ194" s="200"/>
      <c r="WR194" s="200"/>
      <c r="WS194" s="200"/>
      <c r="WT194" s="200"/>
      <c r="WU194" s="200"/>
      <c r="WV194" s="200"/>
      <c r="WW194" s="200"/>
      <c r="WX194" s="200"/>
      <c r="WY194" s="200"/>
      <c r="WZ194" s="200"/>
      <c r="XA194" s="200"/>
      <c r="XB194" s="200"/>
      <c r="XC194" s="200"/>
      <c r="XD194" s="200"/>
      <c r="XE194" s="200"/>
      <c r="XF194" s="200"/>
      <c r="XG194" s="200"/>
      <c r="XH194" s="200"/>
      <c r="XI194" s="200"/>
      <c r="XJ194" s="200"/>
      <c r="XK194" s="200"/>
      <c r="XL194" s="200"/>
      <c r="XM194" s="200"/>
      <c r="XN194" s="200"/>
      <c r="XO194" s="200"/>
      <c r="XP194" s="200"/>
      <c r="XQ194" s="200"/>
      <c r="XR194" s="200"/>
      <c r="XS194" s="200"/>
      <c r="XT194" s="200"/>
      <c r="XU194" s="200"/>
      <c r="XV194" s="200"/>
      <c r="XW194" s="200"/>
      <c r="XX194" s="200"/>
      <c r="XY194" s="200"/>
      <c r="XZ194" s="200"/>
      <c r="YA194" s="200"/>
      <c r="YB194" s="200"/>
      <c r="YC194" s="200"/>
      <c r="YD194" s="200"/>
      <c r="YE194" s="200"/>
      <c r="YF194" s="200"/>
      <c r="YG194" s="200"/>
      <c r="YH194" s="200"/>
      <c r="YI194" s="200"/>
      <c r="YJ194" s="200"/>
      <c r="YK194" s="200"/>
      <c r="YL194" s="200"/>
      <c r="YM194" s="200"/>
      <c r="YN194" s="200"/>
      <c r="YO194" s="200"/>
      <c r="YP194" s="200"/>
      <c r="YQ194" s="200"/>
      <c r="YR194" s="200"/>
      <c r="YS194" s="200"/>
      <c r="YT194" s="200"/>
      <c r="YU194" s="200"/>
      <c r="YV194" s="200"/>
      <c r="YW194" s="200"/>
      <c r="YX194" s="200"/>
      <c r="YY194" s="200"/>
      <c r="YZ194" s="200"/>
      <c r="ZA194" s="200"/>
      <c r="ZB194" s="200"/>
      <c r="ZC194" s="200"/>
      <c r="ZD194" s="200"/>
      <c r="ZE194" s="200"/>
      <c r="ZF194" s="200"/>
      <c r="ZG194" s="200"/>
      <c r="ZH194" s="200"/>
      <c r="ZI194" s="200"/>
      <c r="ZJ194" s="200"/>
      <c r="ZK194" s="200"/>
      <c r="ZL194" s="200"/>
      <c r="ZM194" s="200"/>
      <c r="ZN194" s="200"/>
      <c r="ZO194" s="200"/>
      <c r="ZP194" s="200"/>
      <c r="ZQ194" s="200"/>
      <c r="ZR194" s="200"/>
      <c r="ZS194" s="200"/>
      <c r="ZT194" s="200"/>
      <c r="ZU194" s="200"/>
      <c r="ZV194" s="200"/>
      <c r="ZW194" s="200"/>
      <c r="ZX194" s="200"/>
      <c r="ZY194" s="200"/>
      <c r="ZZ194" s="200"/>
      <c r="AAA194" s="200"/>
      <c r="AAB194" s="200"/>
      <c r="AAC194" s="200"/>
      <c r="AAD194" s="200"/>
      <c r="AAE194" s="200"/>
      <c r="AAF194" s="200"/>
      <c r="AAG194" s="200"/>
      <c r="AAH194" s="200"/>
      <c r="AAI194" s="200"/>
      <c r="AAJ194" s="200"/>
      <c r="AAK194" s="200"/>
      <c r="AAL194" s="200"/>
      <c r="AAM194" s="200"/>
      <c r="AAN194" s="200"/>
      <c r="AAO194" s="200"/>
      <c r="AAP194" s="200"/>
      <c r="AAQ194" s="200"/>
      <c r="AAR194" s="200"/>
      <c r="AAS194" s="200"/>
      <c r="AAT194" s="200"/>
      <c r="AAU194" s="200"/>
      <c r="AAV194" s="200"/>
      <c r="AAW194" s="200"/>
      <c r="AAX194" s="200"/>
      <c r="AAY194" s="200"/>
      <c r="AAZ194" s="200"/>
      <c r="ABA194" s="200"/>
      <c r="ABB194" s="200"/>
      <c r="ABC194" s="200"/>
      <c r="ABD194" s="200"/>
      <c r="ABE194" s="200"/>
      <c r="ABF194" s="200"/>
      <c r="ABG194" s="200"/>
      <c r="ABH194" s="200"/>
      <c r="ABI194" s="200"/>
      <c r="ABJ194" s="200"/>
      <c r="ABK194" s="200"/>
      <c r="ABL194" s="200"/>
      <c r="ABM194" s="200"/>
      <c r="ABN194" s="200"/>
      <c r="ABO194" s="200"/>
      <c r="ABP194" s="200"/>
      <c r="ABQ194" s="200"/>
      <c r="ABR194" s="200"/>
      <c r="ABS194" s="200"/>
      <c r="ABT194" s="200"/>
      <c r="ABU194" s="200"/>
      <c r="ABV194" s="200"/>
      <c r="ABW194" s="200"/>
      <c r="ABX194" s="200"/>
      <c r="ABY194" s="200"/>
      <c r="ABZ194" s="200"/>
      <c r="ACA194" s="200"/>
      <c r="ACB194" s="200"/>
      <c r="ACC194" s="200"/>
      <c r="ACD194" s="200"/>
      <c r="ACE194" s="200"/>
      <c r="ACF194" s="200"/>
      <c r="ACG194" s="200"/>
      <c r="ACH194" s="200"/>
      <c r="ACI194" s="200"/>
      <c r="ACJ194" s="200"/>
      <c r="ACK194" s="200"/>
      <c r="ACL194" s="200"/>
      <c r="ACM194" s="200"/>
      <c r="ACN194" s="200"/>
      <c r="ACO194" s="200"/>
      <c r="ACP194" s="200"/>
      <c r="ACQ194" s="200"/>
      <c r="ACR194" s="200"/>
      <c r="ACS194" s="200"/>
      <c r="ACT194" s="200"/>
      <c r="ACU194" s="200"/>
      <c r="ACV194" s="200"/>
      <c r="ACW194" s="200"/>
      <c r="ACX194" s="200"/>
      <c r="ACY194" s="200"/>
      <c r="ACZ194" s="200"/>
      <c r="ADA194" s="200"/>
      <c r="ADB194" s="200"/>
      <c r="ADC194" s="200"/>
      <c r="ADD194" s="200"/>
      <c r="ADE194" s="200"/>
      <c r="ADF194" s="200"/>
      <c r="ADG194" s="200"/>
      <c r="ADH194" s="200"/>
      <c r="ADI194" s="200"/>
      <c r="ADJ194" s="200"/>
      <c r="ADK194" s="200"/>
      <c r="ADL194" s="200"/>
      <c r="ADM194" s="200"/>
      <c r="ADN194" s="200"/>
      <c r="ADO194" s="200"/>
      <c r="ADP194" s="200"/>
      <c r="ADQ194" s="200"/>
      <c r="ADR194" s="200"/>
      <c r="ADS194" s="200"/>
      <c r="ADT194" s="200"/>
      <c r="ADU194" s="200"/>
      <c r="ADV194" s="200"/>
      <c r="ADW194" s="200"/>
      <c r="ADX194" s="200"/>
      <c r="ADY194" s="200"/>
      <c r="ADZ194" s="200"/>
      <c r="AEA194" s="200"/>
      <c r="AEB194" s="200"/>
      <c r="AEC194" s="200"/>
      <c r="AED194" s="200"/>
      <c r="AEE194" s="200"/>
      <c r="AEF194" s="200"/>
      <c r="AEG194" s="200"/>
      <c r="AEH194" s="200"/>
      <c r="AEI194" s="200"/>
      <c r="AEJ194" s="200"/>
      <c r="AEK194" s="200"/>
      <c r="AEL194" s="200"/>
      <c r="AEM194" s="200"/>
      <c r="AEN194" s="200"/>
      <c r="AEO194" s="200"/>
      <c r="AEP194" s="200"/>
      <c r="AEQ194" s="200"/>
      <c r="AER194" s="200"/>
      <c r="AES194" s="200"/>
      <c r="AET194" s="200"/>
      <c r="AEU194" s="200"/>
      <c r="AEV194" s="200"/>
      <c r="AEW194" s="200"/>
      <c r="AEX194" s="200"/>
      <c r="AEY194" s="200"/>
      <c r="AEZ194" s="200"/>
      <c r="AFA194" s="200"/>
      <c r="AFB194" s="200"/>
      <c r="AFC194" s="200"/>
      <c r="AFD194" s="200"/>
      <c r="AFE194" s="200"/>
      <c r="AFF194" s="200"/>
      <c r="AFG194" s="200"/>
      <c r="AFH194" s="200"/>
      <c r="AFI194" s="200"/>
      <c r="AFJ194" s="200"/>
      <c r="AFK194" s="200"/>
      <c r="AFL194" s="200"/>
      <c r="AFM194" s="200"/>
      <c r="AFN194" s="200"/>
      <c r="AFO194" s="200"/>
      <c r="AFP194" s="200"/>
      <c r="AFQ194" s="200"/>
      <c r="AFR194" s="200"/>
      <c r="AFS194" s="200"/>
      <c r="AFT194" s="200"/>
      <c r="AFU194" s="200"/>
      <c r="AFV194" s="200"/>
      <c r="AFW194" s="200"/>
      <c r="AFX194" s="200"/>
      <c r="AFY194" s="200"/>
      <c r="AFZ194" s="200"/>
      <c r="AGA194" s="200"/>
      <c r="AGB194" s="200"/>
      <c r="AGC194" s="200"/>
      <c r="AGD194" s="200"/>
      <c r="AGE194" s="200"/>
      <c r="AGF194" s="200"/>
      <c r="AGG194" s="200"/>
      <c r="AGH194" s="200"/>
      <c r="AGI194" s="200"/>
      <c r="AGJ194" s="200"/>
      <c r="AGK194" s="200"/>
      <c r="AGL194" s="200"/>
      <c r="AGM194" s="200"/>
      <c r="AGN194" s="200"/>
      <c r="AGO194" s="200"/>
      <c r="AGP194" s="200"/>
      <c r="AGQ194" s="200"/>
      <c r="AGR194" s="200"/>
      <c r="AGS194" s="200"/>
      <c r="AGT194" s="200"/>
      <c r="AGU194" s="200"/>
      <c r="AGV194" s="200"/>
      <c r="AGW194" s="200"/>
      <c r="AGX194" s="200"/>
      <c r="AGY194" s="200"/>
      <c r="AGZ194" s="200"/>
      <c r="AHA194" s="200"/>
      <c r="AHB194" s="200"/>
      <c r="AHC194" s="200"/>
      <c r="AHD194" s="200"/>
      <c r="AHE194" s="200"/>
      <c r="AHF194" s="200"/>
      <c r="AHG194" s="200"/>
      <c r="AHH194" s="200"/>
      <c r="AHI194" s="200"/>
      <c r="AHJ194" s="200"/>
      <c r="AHK194" s="200"/>
      <c r="AHL194" s="200"/>
      <c r="AHM194" s="200"/>
      <c r="AHN194" s="200"/>
      <c r="AHO194" s="200"/>
      <c r="AHP194" s="200"/>
      <c r="AHQ194" s="200"/>
      <c r="AHR194" s="200"/>
      <c r="AHS194" s="200"/>
      <c r="AHT194" s="200"/>
      <c r="AHU194" s="200"/>
      <c r="AHV194" s="200"/>
      <c r="AHW194" s="200"/>
      <c r="AHX194" s="200"/>
      <c r="AHY194" s="200"/>
      <c r="AHZ194" s="200"/>
      <c r="AIA194" s="200"/>
      <c r="AIB194" s="200"/>
      <c r="AIC194" s="200"/>
      <c r="AID194" s="200"/>
      <c r="AIE194" s="200"/>
      <c r="AIF194" s="200"/>
      <c r="AIG194" s="200"/>
      <c r="AIH194" s="200"/>
      <c r="AII194" s="200"/>
      <c r="AIJ194" s="200"/>
      <c r="AIK194" s="200"/>
      <c r="AIL194" s="200"/>
      <c r="AIM194" s="200"/>
      <c r="AIN194" s="200"/>
      <c r="AIO194" s="200"/>
      <c r="AIP194" s="200"/>
      <c r="AIQ194" s="200"/>
      <c r="AIR194" s="200"/>
      <c r="AIS194" s="200"/>
      <c r="AIT194" s="200"/>
      <c r="AIU194" s="200"/>
      <c r="AIV194" s="200"/>
      <c r="AIW194" s="200"/>
      <c r="AIX194" s="200"/>
      <c r="AIY194" s="200"/>
      <c r="AIZ194" s="200"/>
      <c r="AJA194" s="200"/>
      <c r="AJB194" s="200"/>
      <c r="AJC194" s="200"/>
      <c r="AJD194" s="200"/>
      <c r="AJE194" s="200"/>
      <c r="AJF194" s="200"/>
      <c r="AJG194" s="200"/>
      <c r="AJH194" s="200"/>
      <c r="AJI194" s="200"/>
      <c r="AJJ194" s="200"/>
      <c r="AJK194" s="200"/>
      <c r="AJL194" s="200"/>
      <c r="AJM194" s="200"/>
      <c r="AJN194" s="200"/>
      <c r="AJO194" s="200"/>
      <c r="AJP194" s="200"/>
      <c r="AJQ194" s="200"/>
      <c r="AJR194" s="200"/>
      <c r="AJS194" s="200"/>
      <c r="AJT194" s="200"/>
      <c r="AJU194" s="200"/>
      <c r="AJV194" s="200"/>
      <c r="AJW194" s="200"/>
      <c r="AJX194" s="200"/>
      <c r="AJY194" s="200"/>
      <c r="AJZ194" s="200"/>
      <c r="AKA194" s="200"/>
      <c r="AKB194" s="200"/>
    </row>
    <row r="195" spans="1:964" s="155" customFormat="1" ht="13.5" customHeight="1" thickBot="1">
      <c r="A195" s="414"/>
      <c r="B195" s="67" t="s">
        <v>45</v>
      </c>
      <c r="C195" s="243">
        <v>2090192</v>
      </c>
      <c r="D195" s="320">
        <f t="shared" si="64"/>
        <v>-8.956228956228951E-2</v>
      </c>
      <c r="E195" s="142"/>
      <c r="F195" s="316"/>
      <c r="G195" s="320"/>
      <c r="H195" s="133"/>
      <c r="I195" s="320"/>
      <c r="J195" s="133"/>
      <c r="K195" s="320"/>
      <c r="L195" s="133"/>
      <c r="M195" s="320"/>
      <c r="N195" s="133"/>
      <c r="O195" s="320"/>
      <c r="P195" s="133"/>
      <c r="Q195" s="320"/>
      <c r="R195" s="133"/>
      <c r="S195" s="320"/>
      <c r="T195" s="134"/>
      <c r="U195" s="135"/>
      <c r="V195" s="316"/>
      <c r="W195" s="320"/>
      <c r="X195" s="134">
        <v>50</v>
      </c>
      <c r="Y195" s="320">
        <f t="shared" si="65"/>
        <v>-0.75961538461538458</v>
      </c>
      <c r="Z195" s="133"/>
      <c r="AA195" s="320"/>
      <c r="AB195" s="133"/>
      <c r="AC195" s="320"/>
      <c r="AD195" s="133"/>
      <c r="AE195" s="320"/>
      <c r="AF195" s="133"/>
      <c r="AG195" s="320"/>
      <c r="AH195" s="208"/>
      <c r="AI195" s="208"/>
      <c r="AJ195" s="208"/>
      <c r="AK195" s="208"/>
      <c r="AL195" s="208"/>
      <c r="AM195" s="203"/>
      <c r="AN195" s="204"/>
      <c r="AO195" s="203"/>
      <c r="AP195" s="200"/>
      <c r="AQ195" s="200"/>
      <c r="AR195" s="200"/>
      <c r="AS195" s="200"/>
      <c r="AT195" s="200"/>
      <c r="AU195" s="200"/>
      <c r="AV195" s="200"/>
      <c r="AW195" s="200"/>
      <c r="AX195" s="200"/>
      <c r="AY195" s="200"/>
      <c r="AZ195" s="200"/>
      <c r="BA195" s="200"/>
      <c r="BB195" s="200"/>
      <c r="BC195" s="200"/>
      <c r="BD195" s="200"/>
      <c r="BE195" s="200"/>
      <c r="BF195" s="200"/>
      <c r="BG195" s="200"/>
      <c r="BH195" s="200"/>
      <c r="BI195" s="200"/>
      <c r="BJ195" s="200"/>
      <c r="BK195" s="200"/>
      <c r="BL195" s="200"/>
      <c r="BM195" s="200"/>
      <c r="BN195" s="200"/>
      <c r="BO195" s="201"/>
      <c r="BP195" s="200"/>
      <c r="BQ195" s="200"/>
      <c r="BR195" s="200"/>
      <c r="BS195" s="200"/>
      <c r="BT195" s="200"/>
      <c r="BU195" s="200"/>
      <c r="BV195" s="200"/>
      <c r="BW195" s="200"/>
      <c r="BX195" s="200"/>
      <c r="BY195" s="200"/>
      <c r="BZ195" s="200"/>
      <c r="CA195" s="200"/>
      <c r="CB195" s="200"/>
      <c r="CC195" s="200"/>
      <c r="CD195" s="200"/>
      <c r="CE195" s="200"/>
      <c r="CF195" s="200"/>
      <c r="CG195" s="200"/>
      <c r="CH195" s="200"/>
      <c r="CI195" s="200"/>
      <c r="CJ195" s="200"/>
      <c r="CK195" s="200"/>
      <c r="CL195" s="200"/>
      <c r="CM195" s="200"/>
      <c r="CN195" s="200"/>
      <c r="CO195" s="200"/>
      <c r="CP195" s="200"/>
      <c r="CQ195" s="200"/>
      <c r="CR195" s="200"/>
      <c r="CS195" s="200"/>
      <c r="CT195" s="200"/>
      <c r="CU195" s="200"/>
      <c r="CV195" s="200"/>
      <c r="CW195" s="200"/>
      <c r="CX195" s="200"/>
      <c r="CY195" s="200"/>
      <c r="CZ195" s="200"/>
      <c r="DA195" s="200"/>
      <c r="DB195" s="200"/>
      <c r="DC195" s="200"/>
      <c r="DD195" s="200"/>
      <c r="DE195" s="200"/>
      <c r="DF195" s="200"/>
      <c r="DG195" s="200"/>
      <c r="DH195" s="200"/>
      <c r="DI195" s="200"/>
      <c r="DJ195" s="200"/>
      <c r="DK195" s="200"/>
      <c r="DL195" s="200"/>
      <c r="DM195" s="200"/>
      <c r="DN195" s="200"/>
      <c r="DO195" s="200"/>
      <c r="DP195" s="200"/>
      <c r="DQ195" s="200"/>
      <c r="DR195" s="200"/>
      <c r="DS195" s="200"/>
      <c r="DT195" s="200"/>
      <c r="DU195" s="200"/>
      <c r="DV195" s="200"/>
      <c r="DW195" s="200"/>
      <c r="DX195" s="200"/>
      <c r="DY195" s="200"/>
      <c r="DZ195" s="200"/>
      <c r="EA195" s="200"/>
      <c r="EB195" s="200"/>
      <c r="EC195" s="200"/>
      <c r="ED195" s="200"/>
      <c r="EE195" s="200"/>
      <c r="EF195" s="200"/>
      <c r="EG195" s="200"/>
      <c r="EH195" s="200"/>
      <c r="EI195" s="200"/>
      <c r="EJ195" s="200"/>
      <c r="EK195" s="200"/>
      <c r="EL195" s="200"/>
      <c r="EM195" s="200"/>
      <c r="EN195" s="200"/>
      <c r="EO195" s="200"/>
      <c r="EP195" s="200"/>
      <c r="EQ195" s="200"/>
      <c r="ER195" s="200"/>
      <c r="ES195" s="200"/>
      <c r="ET195" s="200"/>
      <c r="EU195" s="200"/>
      <c r="EV195" s="200"/>
      <c r="EW195" s="200"/>
      <c r="EX195" s="200"/>
      <c r="EY195" s="200"/>
      <c r="EZ195" s="200"/>
      <c r="FA195" s="200"/>
      <c r="FB195" s="200"/>
      <c r="FC195" s="200"/>
      <c r="FD195" s="200"/>
      <c r="FE195" s="200"/>
      <c r="FF195" s="200"/>
      <c r="FG195" s="200"/>
      <c r="FH195" s="200"/>
      <c r="FI195" s="200"/>
      <c r="FJ195" s="200"/>
      <c r="FK195" s="200"/>
      <c r="FL195" s="200"/>
      <c r="FM195" s="200"/>
      <c r="FN195" s="200"/>
      <c r="FO195" s="200"/>
      <c r="FP195" s="200"/>
      <c r="FQ195" s="200"/>
      <c r="FR195" s="200"/>
      <c r="FS195" s="200"/>
      <c r="FT195" s="200"/>
      <c r="FU195" s="200"/>
      <c r="FV195" s="200"/>
      <c r="FW195" s="200"/>
      <c r="FX195" s="200"/>
      <c r="FY195" s="200"/>
      <c r="FZ195" s="200"/>
      <c r="GA195" s="200"/>
      <c r="GB195" s="200"/>
      <c r="GC195" s="200"/>
      <c r="GD195" s="200"/>
      <c r="GE195" s="200"/>
      <c r="GF195" s="200"/>
      <c r="GG195" s="200"/>
      <c r="GH195" s="200"/>
      <c r="GI195" s="200"/>
      <c r="GJ195" s="200"/>
      <c r="GK195" s="200"/>
      <c r="GL195" s="200"/>
      <c r="GM195" s="200"/>
      <c r="GN195" s="200"/>
      <c r="GO195" s="200"/>
      <c r="GP195" s="200"/>
      <c r="GQ195" s="200"/>
      <c r="GR195" s="200"/>
      <c r="GS195" s="200"/>
      <c r="GT195" s="200"/>
      <c r="GU195" s="200"/>
      <c r="GV195" s="200"/>
      <c r="GW195" s="200"/>
      <c r="GX195" s="200"/>
      <c r="GY195" s="200"/>
      <c r="GZ195" s="200"/>
      <c r="HA195" s="200"/>
      <c r="HB195" s="200"/>
      <c r="HC195" s="200"/>
      <c r="HD195" s="200"/>
      <c r="HE195" s="200"/>
      <c r="HF195" s="200"/>
      <c r="HG195" s="200"/>
      <c r="HH195" s="200"/>
      <c r="HI195" s="200"/>
      <c r="HJ195" s="200"/>
      <c r="HK195" s="200"/>
      <c r="HL195" s="200"/>
      <c r="HM195" s="200"/>
      <c r="HN195" s="200"/>
      <c r="HO195" s="200"/>
      <c r="HP195" s="200"/>
      <c r="HQ195" s="200"/>
      <c r="HR195" s="200"/>
      <c r="HS195" s="200"/>
      <c r="HT195" s="200"/>
      <c r="HU195" s="200"/>
      <c r="HV195" s="200"/>
      <c r="HW195" s="200"/>
      <c r="HX195" s="200"/>
      <c r="HY195" s="200"/>
      <c r="HZ195" s="200"/>
      <c r="IA195" s="200"/>
      <c r="IB195" s="200"/>
      <c r="IC195" s="200"/>
      <c r="ID195" s="200"/>
      <c r="IE195" s="200"/>
      <c r="IF195" s="200"/>
      <c r="IG195" s="200"/>
      <c r="IH195" s="200"/>
      <c r="II195" s="200"/>
      <c r="IJ195" s="200"/>
      <c r="IK195" s="200"/>
      <c r="IL195" s="200"/>
      <c r="IM195" s="200"/>
      <c r="IN195" s="200"/>
      <c r="IO195" s="200"/>
      <c r="IP195" s="200"/>
      <c r="IQ195" s="200"/>
      <c r="IR195" s="200"/>
      <c r="IS195" s="200"/>
      <c r="IT195" s="200"/>
      <c r="IU195" s="200"/>
      <c r="IV195" s="200"/>
      <c r="IW195" s="200"/>
      <c r="IX195" s="200"/>
      <c r="IY195" s="200"/>
      <c r="IZ195" s="200"/>
      <c r="JA195" s="200"/>
      <c r="JB195" s="200"/>
      <c r="JC195" s="200"/>
      <c r="JD195" s="200"/>
      <c r="JE195" s="200"/>
      <c r="JF195" s="200"/>
      <c r="JG195" s="200"/>
      <c r="JH195" s="200"/>
      <c r="JI195" s="200"/>
      <c r="JJ195" s="200"/>
      <c r="JK195" s="200"/>
      <c r="JL195" s="200"/>
      <c r="JM195" s="200"/>
      <c r="JN195" s="200"/>
      <c r="JO195" s="200"/>
      <c r="JP195" s="200"/>
      <c r="JQ195" s="200"/>
      <c r="JR195" s="200"/>
      <c r="JS195" s="200"/>
      <c r="JT195" s="200"/>
      <c r="JU195" s="200"/>
      <c r="JV195" s="200"/>
      <c r="JW195" s="200"/>
      <c r="JX195" s="200"/>
      <c r="JY195" s="200"/>
      <c r="JZ195" s="200"/>
      <c r="KA195" s="200"/>
      <c r="KB195" s="200"/>
      <c r="KC195" s="200"/>
      <c r="KD195" s="200"/>
      <c r="KE195" s="200"/>
      <c r="KF195" s="200"/>
      <c r="KG195" s="200"/>
      <c r="KH195" s="200"/>
      <c r="KI195" s="200"/>
      <c r="KJ195" s="200"/>
      <c r="KK195" s="200"/>
      <c r="KL195" s="200"/>
      <c r="KM195" s="200"/>
      <c r="KN195" s="200"/>
      <c r="KO195" s="200"/>
      <c r="KP195" s="200"/>
      <c r="KQ195" s="200"/>
      <c r="KR195" s="200"/>
      <c r="KS195" s="200"/>
      <c r="KT195" s="200"/>
      <c r="KU195" s="200"/>
      <c r="KV195" s="200"/>
      <c r="KW195" s="200"/>
      <c r="KX195" s="200"/>
      <c r="KY195" s="200"/>
      <c r="KZ195" s="200"/>
      <c r="LA195" s="200"/>
      <c r="LB195" s="200"/>
      <c r="LC195" s="200"/>
      <c r="LD195" s="200"/>
      <c r="LE195" s="200"/>
      <c r="LF195" s="200"/>
      <c r="LG195" s="200"/>
      <c r="LH195" s="200"/>
      <c r="LI195" s="200"/>
      <c r="LJ195" s="200"/>
      <c r="LK195" s="200"/>
      <c r="LL195" s="200"/>
      <c r="LM195" s="200"/>
      <c r="LN195" s="200"/>
      <c r="LO195" s="200"/>
      <c r="LP195" s="200"/>
      <c r="LQ195" s="200"/>
      <c r="LR195" s="200"/>
      <c r="LS195" s="200"/>
      <c r="LT195" s="200"/>
      <c r="LU195" s="200"/>
      <c r="LV195" s="200"/>
      <c r="LW195" s="200"/>
      <c r="LX195" s="200"/>
      <c r="LY195" s="200"/>
      <c r="LZ195" s="200"/>
      <c r="MA195" s="200"/>
      <c r="MB195" s="200"/>
      <c r="MC195" s="200"/>
      <c r="MD195" s="200"/>
      <c r="ME195" s="200"/>
      <c r="MF195" s="200"/>
      <c r="MG195" s="200"/>
      <c r="MH195" s="200"/>
      <c r="MI195" s="200"/>
      <c r="MJ195" s="200"/>
      <c r="MK195" s="200"/>
      <c r="ML195" s="200"/>
      <c r="MM195" s="200"/>
      <c r="MN195" s="200"/>
      <c r="MO195" s="200"/>
      <c r="MP195" s="200"/>
      <c r="MQ195" s="200"/>
      <c r="MR195" s="200"/>
      <c r="MS195" s="200"/>
      <c r="MT195" s="200"/>
      <c r="MU195" s="200"/>
      <c r="MV195" s="200"/>
      <c r="MW195" s="200"/>
      <c r="MX195" s="200"/>
      <c r="MY195" s="200"/>
      <c r="MZ195" s="200"/>
      <c r="NA195" s="200"/>
      <c r="NB195" s="200"/>
      <c r="NC195" s="200"/>
      <c r="ND195" s="200"/>
      <c r="NE195" s="200"/>
      <c r="NF195" s="200"/>
      <c r="NG195" s="200"/>
      <c r="NH195" s="200"/>
      <c r="NI195" s="200"/>
      <c r="NJ195" s="200"/>
      <c r="NK195" s="200"/>
      <c r="NL195" s="200"/>
      <c r="NM195" s="200"/>
      <c r="NN195" s="200"/>
      <c r="NO195" s="200"/>
      <c r="NP195" s="200"/>
      <c r="NQ195" s="200"/>
      <c r="NR195" s="200"/>
      <c r="NS195" s="200"/>
      <c r="NT195" s="200"/>
      <c r="NU195" s="200"/>
      <c r="NV195" s="200"/>
      <c r="NW195" s="200"/>
      <c r="NX195" s="200"/>
      <c r="NY195" s="200"/>
      <c r="NZ195" s="200"/>
      <c r="OA195" s="200"/>
      <c r="OB195" s="200"/>
      <c r="OC195" s="200"/>
      <c r="OD195" s="200"/>
      <c r="OE195" s="200"/>
      <c r="OF195" s="200"/>
      <c r="OG195" s="200"/>
      <c r="OH195" s="200"/>
      <c r="OI195" s="200"/>
      <c r="OJ195" s="200"/>
      <c r="OK195" s="200"/>
      <c r="OL195" s="200"/>
      <c r="OM195" s="200"/>
      <c r="ON195" s="200"/>
      <c r="OO195" s="200"/>
      <c r="OP195" s="200"/>
      <c r="OQ195" s="200"/>
      <c r="OR195" s="200"/>
      <c r="OS195" s="200"/>
      <c r="OT195" s="200"/>
      <c r="OU195" s="200"/>
      <c r="OV195" s="200"/>
      <c r="OW195" s="200"/>
      <c r="OX195" s="200"/>
      <c r="OY195" s="200"/>
      <c r="OZ195" s="200"/>
      <c r="PA195" s="200"/>
      <c r="PB195" s="200"/>
      <c r="PC195" s="200"/>
      <c r="PD195" s="200"/>
      <c r="PE195" s="200"/>
      <c r="PF195" s="200"/>
      <c r="PG195" s="200"/>
      <c r="PH195" s="200"/>
      <c r="PI195" s="200"/>
      <c r="PJ195" s="200"/>
      <c r="PK195" s="200"/>
      <c r="PL195" s="200"/>
      <c r="PM195" s="200"/>
      <c r="PN195" s="200"/>
      <c r="PO195" s="200"/>
      <c r="PP195" s="200"/>
      <c r="PQ195" s="200"/>
      <c r="PR195" s="200"/>
      <c r="PS195" s="200"/>
      <c r="PT195" s="200"/>
      <c r="PU195" s="200"/>
      <c r="PV195" s="200"/>
      <c r="PW195" s="200"/>
      <c r="PX195" s="200"/>
      <c r="PY195" s="200"/>
      <c r="PZ195" s="200"/>
      <c r="QA195" s="200"/>
      <c r="QB195" s="200"/>
      <c r="QC195" s="200"/>
      <c r="QD195" s="200"/>
      <c r="QE195" s="200"/>
      <c r="QF195" s="200"/>
      <c r="QG195" s="200"/>
      <c r="QH195" s="200"/>
      <c r="QI195" s="200"/>
      <c r="QJ195" s="200"/>
      <c r="QK195" s="200"/>
      <c r="QL195" s="200"/>
      <c r="QM195" s="200"/>
      <c r="QN195" s="200"/>
      <c r="QO195" s="200"/>
      <c r="QP195" s="200"/>
      <c r="QQ195" s="200"/>
      <c r="QR195" s="200"/>
      <c r="QS195" s="200"/>
      <c r="QT195" s="200"/>
      <c r="QU195" s="200"/>
      <c r="QV195" s="200"/>
      <c r="QW195" s="200"/>
      <c r="QX195" s="200"/>
      <c r="QY195" s="200"/>
      <c r="QZ195" s="200"/>
      <c r="RA195" s="200"/>
      <c r="RB195" s="200"/>
      <c r="RC195" s="200"/>
      <c r="RD195" s="200"/>
      <c r="RE195" s="200"/>
      <c r="RF195" s="200"/>
      <c r="RG195" s="200"/>
      <c r="RH195" s="200"/>
      <c r="RI195" s="200"/>
      <c r="RJ195" s="200"/>
      <c r="RK195" s="200"/>
      <c r="RL195" s="200"/>
      <c r="RM195" s="200"/>
      <c r="RN195" s="200"/>
      <c r="RO195" s="200"/>
      <c r="RP195" s="200"/>
      <c r="RQ195" s="200"/>
      <c r="RR195" s="200"/>
      <c r="RS195" s="200"/>
      <c r="RT195" s="200"/>
      <c r="RU195" s="200"/>
      <c r="RV195" s="200"/>
      <c r="RW195" s="200"/>
      <c r="RX195" s="200"/>
      <c r="RY195" s="200"/>
      <c r="RZ195" s="200"/>
      <c r="SA195" s="200"/>
      <c r="SB195" s="200"/>
      <c r="SC195" s="200"/>
      <c r="SD195" s="200"/>
      <c r="SE195" s="200"/>
      <c r="SF195" s="200"/>
      <c r="SG195" s="200"/>
      <c r="SH195" s="200"/>
      <c r="SI195" s="200"/>
      <c r="SJ195" s="200"/>
      <c r="SK195" s="200"/>
      <c r="SL195" s="200"/>
      <c r="SM195" s="200"/>
      <c r="SN195" s="200"/>
      <c r="SO195" s="200"/>
      <c r="SP195" s="200"/>
      <c r="SQ195" s="200"/>
      <c r="SR195" s="200"/>
      <c r="SS195" s="200"/>
      <c r="ST195" s="200"/>
      <c r="SU195" s="200"/>
      <c r="SV195" s="200"/>
      <c r="SW195" s="200"/>
      <c r="SX195" s="200"/>
      <c r="SY195" s="200"/>
      <c r="SZ195" s="200"/>
      <c r="TA195" s="200"/>
      <c r="TB195" s="200"/>
      <c r="TC195" s="200"/>
      <c r="TD195" s="200"/>
      <c r="TE195" s="200"/>
      <c r="TF195" s="200"/>
      <c r="TG195" s="200"/>
      <c r="TH195" s="200"/>
      <c r="TI195" s="200"/>
      <c r="TJ195" s="200"/>
      <c r="TK195" s="200"/>
      <c r="TL195" s="200"/>
      <c r="TM195" s="200"/>
      <c r="TN195" s="200"/>
      <c r="TO195" s="200"/>
      <c r="TP195" s="200"/>
      <c r="TQ195" s="200"/>
      <c r="TR195" s="200"/>
      <c r="TS195" s="200"/>
      <c r="TT195" s="200"/>
      <c r="TU195" s="200"/>
      <c r="TV195" s="200"/>
      <c r="TW195" s="200"/>
      <c r="TX195" s="200"/>
      <c r="TY195" s="200"/>
      <c r="TZ195" s="200"/>
      <c r="UA195" s="200"/>
      <c r="UB195" s="200"/>
      <c r="UC195" s="200"/>
      <c r="UD195" s="200"/>
      <c r="UE195" s="200"/>
      <c r="UF195" s="200"/>
      <c r="UG195" s="200"/>
      <c r="UH195" s="200"/>
      <c r="UI195" s="200"/>
      <c r="UJ195" s="200"/>
      <c r="UK195" s="200"/>
      <c r="UL195" s="200"/>
      <c r="UM195" s="200"/>
      <c r="UN195" s="200"/>
      <c r="UO195" s="200"/>
      <c r="UP195" s="200"/>
      <c r="UQ195" s="200"/>
      <c r="UR195" s="200"/>
      <c r="US195" s="200"/>
      <c r="UT195" s="200"/>
      <c r="UU195" s="200"/>
      <c r="UV195" s="200"/>
      <c r="UW195" s="200"/>
      <c r="UX195" s="200"/>
      <c r="UY195" s="200"/>
      <c r="UZ195" s="200"/>
      <c r="VA195" s="200"/>
      <c r="VB195" s="200"/>
      <c r="VC195" s="200"/>
      <c r="VD195" s="200"/>
      <c r="VE195" s="200"/>
      <c r="VF195" s="200"/>
      <c r="VG195" s="200"/>
      <c r="VH195" s="200"/>
      <c r="VI195" s="200"/>
      <c r="VJ195" s="200"/>
      <c r="VK195" s="200"/>
      <c r="VL195" s="200"/>
      <c r="VM195" s="200"/>
      <c r="VN195" s="200"/>
      <c r="VO195" s="200"/>
      <c r="VP195" s="200"/>
      <c r="VQ195" s="200"/>
      <c r="VR195" s="200"/>
      <c r="VS195" s="200"/>
      <c r="VT195" s="200"/>
      <c r="VU195" s="200"/>
      <c r="VV195" s="200"/>
      <c r="VW195" s="200"/>
      <c r="VX195" s="200"/>
      <c r="VY195" s="200"/>
      <c r="VZ195" s="200"/>
      <c r="WA195" s="200"/>
      <c r="WB195" s="200"/>
      <c r="WC195" s="200"/>
      <c r="WD195" s="200"/>
      <c r="WE195" s="200"/>
      <c r="WF195" s="200"/>
      <c r="WG195" s="200"/>
      <c r="WH195" s="200"/>
      <c r="WI195" s="200"/>
      <c r="WJ195" s="200"/>
      <c r="WK195" s="200"/>
      <c r="WL195" s="200"/>
      <c r="WM195" s="200"/>
      <c r="WN195" s="200"/>
      <c r="WO195" s="200"/>
      <c r="WP195" s="200"/>
      <c r="WQ195" s="200"/>
      <c r="WR195" s="200"/>
      <c r="WS195" s="200"/>
      <c r="WT195" s="200"/>
      <c r="WU195" s="200"/>
      <c r="WV195" s="200"/>
      <c r="WW195" s="200"/>
      <c r="WX195" s="200"/>
      <c r="WY195" s="200"/>
      <c r="WZ195" s="200"/>
      <c r="XA195" s="200"/>
      <c r="XB195" s="200"/>
      <c r="XC195" s="200"/>
      <c r="XD195" s="200"/>
      <c r="XE195" s="200"/>
      <c r="XF195" s="200"/>
      <c r="XG195" s="200"/>
      <c r="XH195" s="200"/>
      <c r="XI195" s="200"/>
      <c r="XJ195" s="200"/>
      <c r="XK195" s="200"/>
      <c r="XL195" s="200"/>
      <c r="XM195" s="200"/>
      <c r="XN195" s="200"/>
      <c r="XO195" s="200"/>
      <c r="XP195" s="200"/>
      <c r="XQ195" s="200"/>
      <c r="XR195" s="200"/>
      <c r="XS195" s="200"/>
      <c r="XT195" s="200"/>
      <c r="XU195" s="200"/>
      <c r="XV195" s="200"/>
      <c r="XW195" s="200"/>
      <c r="XX195" s="200"/>
      <c r="XY195" s="200"/>
      <c r="XZ195" s="200"/>
      <c r="YA195" s="200"/>
      <c r="YB195" s="200"/>
      <c r="YC195" s="200"/>
      <c r="YD195" s="200"/>
      <c r="YE195" s="200"/>
      <c r="YF195" s="200"/>
      <c r="YG195" s="200"/>
      <c r="YH195" s="200"/>
      <c r="YI195" s="200"/>
      <c r="YJ195" s="200"/>
      <c r="YK195" s="200"/>
      <c r="YL195" s="200"/>
      <c r="YM195" s="200"/>
      <c r="YN195" s="200"/>
      <c r="YO195" s="200"/>
      <c r="YP195" s="200"/>
      <c r="YQ195" s="200"/>
      <c r="YR195" s="200"/>
      <c r="YS195" s="200"/>
      <c r="YT195" s="200"/>
      <c r="YU195" s="200"/>
      <c r="YV195" s="200"/>
      <c r="YW195" s="200"/>
      <c r="YX195" s="200"/>
      <c r="YY195" s="200"/>
      <c r="YZ195" s="200"/>
      <c r="ZA195" s="200"/>
      <c r="ZB195" s="200"/>
      <c r="ZC195" s="200"/>
      <c r="ZD195" s="200"/>
      <c r="ZE195" s="200"/>
      <c r="ZF195" s="200"/>
      <c r="ZG195" s="200"/>
      <c r="ZH195" s="200"/>
      <c r="ZI195" s="200"/>
      <c r="ZJ195" s="200"/>
      <c r="ZK195" s="200"/>
      <c r="ZL195" s="200"/>
      <c r="ZM195" s="200"/>
      <c r="ZN195" s="200"/>
      <c r="ZO195" s="200"/>
      <c r="ZP195" s="200"/>
      <c r="ZQ195" s="200"/>
      <c r="ZR195" s="200"/>
      <c r="ZS195" s="200"/>
      <c r="ZT195" s="200"/>
      <c r="ZU195" s="200"/>
      <c r="ZV195" s="200"/>
      <c r="ZW195" s="200"/>
      <c r="ZX195" s="200"/>
      <c r="ZY195" s="200"/>
      <c r="ZZ195" s="200"/>
      <c r="AAA195" s="200"/>
      <c r="AAB195" s="200"/>
      <c r="AAC195" s="200"/>
      <c r="AAD195" s="200"/>
      <c r="AAE195" s="200"/>
      <c r="AAF195" s="200"/>
      <c r="AAG195" s="200"/>
      <c r="AAH195" s="200"/>
      <c r="AAI195" s="200"/>
      <c r="AAJ195" s="200"/>
      <c r="AAK195" s="200"/>
      <c r="AAL195" s="200"/>
      <c r="AAM195" s="200"/>
      <c r="AAN195" s="200"/>
      <c r="AAO195" s="200"/>
      <c r="AAP195" s="200"/>
      <c r="AAQ195" s="200"/>
      <c r="AAR195" s="200"/>
      <c r="AAS195" s="200"/>
      <c r="AAT195" s="200"/>
      <c r="AAU195" s="200"/>
      <c r="AAV195" s="200"/>
      <c r="AAW195" s="200"/>
      <c r="AAX195" s="200"/>
      <c r="AAY195" s="200"/>
      <c r="AAZ195" s="200"/>
      <c r="ABA195" s="200"/>
      <c r="ABB195" s="200"/>
      <c r="ABC195" s="200"/>
      <c r="ABD195" s="200"/>
      <c r="ABE195" s="200"/>
      <c r="ABF195" s="200"/>
      <c r="ABG195" s="200"/>
      <c r="ABH195" s="200"/>
      <c r="ABI195" s="200"/>
      <c r="ABJ195" s="200"/>
      <c r="ABK195" s="200"/>
      <c r="ABL195" s="200"/>
      <c r="ABM195" s="200"/>
      <c r="ABN195" s="200"/>
      <c r="ABO195" s="200"/>
      <c r="ABP195" s="200"/>
      <c r="ABQ195" s="200"/>
      <c r="ABR195" s="200"/>
      <c r="ABS195" s="200"/>
      <c r="ABT195" s="200"/>
      <c r="ABU195" s="200"/>
      <c r="ABV195" s="200"/>
      <c r="ABW195" s="200"/>
      <c r="ABX195" s="200"/>
      <c r="ABY195" s="200"/>
      <c r="ABZ195" s="200"/>
      <c r="ACA195" s="200"/>
      <c r="ACB195" s="200"/>
      <c r="ACC195" s="200"/>
      <c r="ACD195" s="200"/>
      <c r="ACE195" s="200"/>
      <c r="ACF195" s="200"/>
      <c r="ACG195" s="200"/>
      <c r="ACH195" s="200"/>
      <c r="ACI195" s="200"/>
      <c r="ACJ195" s="200"/>
      <c r="ACK195" s="200"/>
      <c r="ACL195" s="200"/>
      <c r="ACM195" s="200"/>
      <c r="ACN195" s="200"/>
      <c r="ACO195" s="200"/>
      <c r="ACP195" s="200"/>
      <c r="ACQ195" s="200"/>
      <c r="ACR195" s="200"/>
      <c r="ACS195" s="200"/>
      <c r="ACT195" s="200"/>
      <c r="ACU195" s="200"/>
      <c r="ACV195" s="200"/>
      <c r="ACW195" s="200"/>
      <c r="ACX195" s="200"/>
      <c r="ACY195" s="200"/>
      <c r="ACZ195" s="200"/>
      <c r="ADA195" s="200"/>
      <c r="ADB195" s="200"/>
      <c r="ADC195" s="200"/>
      <c r="ADD195" s="200"/>
      <c r="ADE195" s="200"/>
      <c r="ADF195" s="200"/>
      <c r="ADG195" s="200"/>
      <c r="ADH195" s="200"/>
      <c r="ADI195" s="200"/>
      <c r="ADJ195" s="200"/>
      <c r="ADK195" s="200"/>
      <c r="ADL195" s="200"/>
      <c r="ADM195" s="200"/>
      <c r="ADN195" s="200"/>
      <c r="ADO195" s="200"/>
      <c r="ADP195" s="200"/>
      <c r="ADQ195" s="200"/>
      <c r="ADR195" s="200"/>
      <c r="ADS195" s="200"/>
      <c r="ADT195" s="200"/>
      <c r="ADU195" s="200"/>
      <c r="ADV195" s="200"/>
      <c r="ADW195" s="200"/>
      <c r="ADX195" s="200"/>
      <c r="ADY195" s="200"/>
      <c r="ADZ195" s="200"/>
      <c r="AEA195" s="200"/>
      <c r="AEB195" s="200"/>
      <c r="AEC195" s="200"/>
      <c r="AED195" s="200"/>
      <c r="AEE195" s="200"/>
      <c r="AEF195" s="200"/>
      <c r="AEG195" s="200"/>
      <c r="AEH195" s="200"/>
      <c r="AEI195" s="200"/>
      <c r="AEJ195" s="200"/>
      <c r="AEK195" s="200"/>
      <c r="AEL195" s="200"/>
      <c r="AEM195" s="200"/>
      <c r="AEN195" s="200"/>
      <c r="AEO195" s="200"/>
      <c r="AEP195" s="200"/>
      <c r="AEQ195" s="200"/>
      <c r="AER195" s="200"/>
      <c r="AES195" s="200"/>
      <c r="AET195" s="200"/>
      <c r="AEU195" s="200"/>
      <c r="AEV195" s="200"/>
      <c r="AEW195" s="200"/>
      <c r="AEX195" s="200"/>
      <c r="AEY195" s="200"/>
      <c r="AEZ195" s="200"/>
      <c r="AFA195" s="200"/>
      <c r="AFB195" s="200"/>
      <c r="AFC195" s="200"/>
      <c r="AFD195" s="200"/>
      <c r="AFE195" s="200"/>
      <c r="AFF195" s="200"/>
      <c r="AFG195" s="200"/>
      <c r="AFH195" s="200"/>
      <c r="AFI195" s="200"/>
      <c r="AFJ195" s="200"/>
      <c r="AFK195" s="200"/>
      <c r="AFL195" s="200"/>
      <c r="AFM195" s="200"/>
      <c r="AFN195" s="200"/>
      <c r="AFO195" s="200"/>
      <c r="AFP195" s="200"/>
      <c r="AFQ195" s="200"/>
      <c r="AFR195" s="200"/>
      <c r="AFS195" s="200"/>
      <c r="AFT195" s="200"/>
      <c r="AFU195" s="200"/>
      <c r="AFV195" s="200"/>
      <c r="AFW195" s="200"/>
      <c r="AFX195" s="200"/>
      <c r="AFY195" s="200"/>
      <c r="AFZ195" s="200"/>
      <c r="AGA195" s="200"/>
      <c r="AGB195" s="200"/>
      <c r="AGC195" s="200"/>
      <c r="AGD195" s="200"/>
      <c r="AGE195" s="200"/>
      <c r="AGF195" s="200"/>
      <c r="AGG195" s="200"/>
      <c r="AGH195" s="200"/>
      <c r="AGI195" s="200"/>
      <c r="AGJ195" s="200"/>
      <c r="AGK195" s="200"/>
      <c r="AGL195" s="200"/>
      <c r="AGM195" s="200"/>
      <c r="AGN195" s="200"/>
      <c r="AGO195" s="200"/>
      <c r="AGP195" s="200"/>
      <c r="AGQ195" s="200"/>
      <c r="AGR195" s="200"/>
      <c r="AGS195" s="200"/>
      <c r="AGT195" s="200"/>
      <c r="AGU195" s="200"/>
      <c r="AGV195" s="200"/>
      <c r="AGW195" s="200"/>
      <c r="AGX195" s="200"/>
      <c r="AGY195" s="200"/>
      <c r="AGZ195" s="200"/>
      <c r="AHA195" s="200"/>
      <c r="AHB195" s="200"/>
      <c r="AHC195" s="200"/>
      <c r="AHD195" s="200"/>
      <c r="AHE195" s="200"/>
      <c r="AHF195" s="200"/>
      <c r="AHG195" s="200"/>
      <c r="AHH195" s="200"/>
      <c r="AHI195" s="200"/>
      <c r="AHJ195" s="200"/>
      <c r="AHK195" s="200"/>
      <c r="AHL195" s="200"/>
      <c r="AHM195" s="200"/>
      <c r="AHN195" s="200"/>
      <c r="AHO195" s="200"/>
      <c r="AHP195" s="200"/>
      <c r="AHQ195" s="200"/>
      <c r="AHR195" s="200"/>
      <c r="AHS195" s="200"/>
      <c r="AHT195" s="200"/>
      <c r="AHU195" s="200"/>
      <c r="AHV195" s="200"/>
      <c r="AHW195" s="200"/>
      <c r="AHX195" s="200"/>
      <c r="AHY195" s="200"/>
      <c r="AHZ195" s="200"/>
      <c r="AIA195" s="200"/>
      <c r="AIB195" s="200"/>
      <c r="AIC195" s="200"/>
      <c r="AID195" s="200"/>
      <c r="AIE195" s="200"/>
      <c r="AIF195" s="200"/>
      <c r="AIG195" s="200"/>
      <c r="AIH195" s="200"/>
      <c r="AII195" s="200"/>
      <c r="AIJ195" s="200"/>
      <c r="AIK195" s="200"/>
      <c r="AIL195" s="200"/>
      <c r="AIM195" s="200"/>
      <c r="AIN195" s="200"/>
      <c r="AIO195" s="200"/>
      <c r="AIP195" s="200"/>
      <c r="AIQ195" s="200"/>
      <c r="AIR195" s="200"/>
      <c r="AIS195" s="200"/>
      <c r="AIT195" s="200"/>
      <c r="AIU195" s="200"/>
      <c r="AIV195" s="200"/>
      <c r="AIW195" s="200"/>
      <c r="AIX195" s="200"/>
      <c r="AIY195" s="200"/>
      <c r="AIZ195" s="200"/>
      <c r="AJA195" s="200"/>
      <c r="AJB195" s="200"/>
      <c r="AJC195" s="200"/>
      <c r="AJD195" s="200"/>
      <c r="AJE195" s="200"/>
      <c r="AJF195" s="200"/>
      <c r="AJG195" s="200"/>
      <c r="AJH195" s="200"/>
      <c r="AJI195" s="200"/>
      <c r="AJJ195" s="200"/>
      <c r="AJK195" s="200"/>
      <c r="AJL195" s="200"/>
      <c r="AJM195" s="200"/>
      <c r="AJN195" s="200"/>
      <c r="AJO195" s="200"/>
      <c r="AJP195" s="200"/>
      <c r="AJQ195" s="200"/>
      <c r="AJR195" s="200"/>
      <c r="AJS195" s="200"/>
      <c r="AJT195" s="200"/>
      <c r="AJU195" s="200"/>
      <c r="AJV195" s="200"/>
      <c r="AJW195" s="200"/>
      <c r="AJX195" s="200"/>
      <c r="AJY195" s="200"/>
      <c r="AJZ195" s="200"/>
      <c r="AKA195" s="200"/>
      <c r="AKB195" s="200"/>
    </row>
    <row r="196" spans="1:964" s="155" customFormat="1" ht="14.25" hidden="1" customHeight="1" thickBot="1">
      <c r="A196" s="432"/>
      <c r="B196" s="227" t="s">
        <v>43</v>
      </c>
      <c r="C196" s="252"/>
      <c r="D196" s="228"/>
      <c r="E196" s="142"/>
      <c r="F196" s="229"/>
      <c r="G196" s="228"/>
      <c r="H196" s="230"/>
      <c r="I196" s="320">
        <f t="shared" si="46"/>
        <v>-1</v>
      </c>
      <c r="J196" s="230"/>
      <c r="K196" s="228"/>
      <c r="L196" s="230"/>
      <c r="M196" s="228"/>
      <c r="N196" s="230"/>
      <c r="O196" s="228"/>
      <c r="P196" s="230"/>
      <c r="Q196" s="228"/>
      <c r="R196" s="230"/>
      <c r="S196" s="228"/>
      <c r="T196" s="231"/>
      <c r="U196" s="232"/>
      <c r="V196" s="229"/>
      <c r="W196" s="228"/>
      <c r="X196" s="231"/>
      <c r="Y196" s="320">
        <f t="shared" si="65"/>
        <v>-1</v>
      </c>
      <c r="Z196" s="230"/>
      <c r="AA196" s="228"/>
      <c r="AB196" s="230"/>
      <c r="AC196" s="228"/>
      <c r="AD196" s="230"/>
      <c r="AE196" s="228"/>
      <c r="AF196" s="230"/>
      <c r="AG196" s="228"/>
      <c r="AH196" s="208"/>
      <c r="AI196" s="208"/>
      <c r="AJ196" s="208"/>
      <c r="AK196" s="208"/>
      <c r="AL196" s="208"/>
      <c r="AM196" s="203"/>
      <c r="AN196" s="204"/>
      <c r="AO196" s="203"/>
      <c r="AP196" s="200"/>
      <c r="AQ196" s="200"/>
      <c r="AR196" s="200"/>
      <c r="AS196" s="200"/>
      <c r="AT196" s="200"/>
      <c r="AU196" s="200"/>
      <c r="AV196" s="200"/>
      <c r="AW196" s="200"/>
      <c r="AX196" s="200"/>
      <c r="AY196" s="200"/>
      <c r="AZ196" s="200"/>
      <c r="BA196" s="200"/>
      <c r="BB196" s="200"/>
      <c r="BC196" s="200"/>
      <c r="BD196" s="200"/>
      <c r="BE196" s="200"/>
      <c r="BF196" s="200"/>
      <c r="BG196" s="200"/>
      <c r="BH196" s="200"/>
      <c r="BI196" s="200"/>
      <c r="BJ196" s="200"/>
      <c r="BK196" s="200"/>
      <c r="BL196" s="200"/>
      <c r="BM196" s="200"/>
      <c r="BN196" s="200"/>
      <c r="BO196" s="201"/>
      <c r="BP196" s="200"/>
      <c r="BQ196" s="200"/>
      <c r="BR196" s="200"/>
      <c r="BS196" s="200"/>
      <c r="BT196" s="200"/>
      <c r="BU196" s="200"/>
      <c r="BV196" s="200"/>
      <c r="BW196" s="200"/>
      <c r="BX196" s="200"/>
      <c r="BY196" s="200"/>
      <c r="BZ196" s="200"/>
      <c r="CA196" s="200"/>
      <c r="CB196" s="200"/>
      <c r="CC196" s="200"/>
      <c r="CD196" s="200"/>
      <c r="CE196" s="200"/>
      <c r="CF196" s="200"/>
      <c r="CG196" s="200"/>
      <c r="CH196" s="200"/>
      <c r="CI196" s="200"/>
      <c r="CJ196" s="200"/>
      <c r="CK196" s="200"/>
      <c r="CL196" s="200"/>
      <c r="CM196" s="200"/>
      <c r="CN196" s="200"/>
      <c r="CO196" s="200"/>
      <c r="CP196" s="200"/>
      <c r="CQ196" s="200"/>
      <c r="CR196" s="200"/>
      <c r="CS196" s="200"/>
      <c r="CT196" s="200"/>
      <c r="CU196" s="200"/>
      <c r="CV196" s="200"/>
      <c r="CW196" s="200"/>
      <c r="CX196" s="200"/>
      <c r="CY196" s="200"/>
      <c r="CZ196" s="200"/>
      <c r="DA196" s="200"/>
      <c r="DB196" s="200"/>
      <c r="DC196" s="200"/>
      <c r="DD196" s="200"/>
      <c r="DE196" s="200"/>
      <c r="DF196" s="200"/>
      <c r="DG196" s="200"/>
      <c r="DH196" s="200"/>
      <c r="DI196" s="200"/>
      <c r="DJ196" s="200"/>
      <c r="DK196" s="200"/>
      <c r="DL196" s="200"/>
      <c r="DM196" s="200"/>
      <c r="DN196" s="200"/>
      <c r="DO196" s="200"/>
      <c r="DP196" s="200"/>
      <c r="DQ196" s="200"/>
      <c r="DR196" s="200"/>
      <c r="DS196" s="200"/>
      <c r="DT196" s="200"/>
      <c r="DU196" s="200"/>
      <c r="DV196" s="200"/>
      <c r="DW196" s="200"/>
      <c r="DX196" s="200"/>
      <c r="DY196" s="200"/>
      <c r="DZ196" s="200"/>
      <c r="EA196" s="200"/>
      <c r="EB196" s="200"/>
      <c r="EC196" s="200"/>
      <c r="ED196" s="200"/>
      <c r="EE196" s="200"/>
      <c r="EF196" s="200"/>
      <c r="EG196" s="200"/>
      <c r="EH196" s="200"/>
      <c r="EI196" s="200"/>
      <c r="EJ196" s="200"/>
      <c r="EK196" s="200"/>
      <c r="EL196" s="200"/>
      <c r="EM196" s="200"/>
      <c r="EN196" s="200"/>
      <c r="EO196" s="200"/>
      <c r="EP196" s="200"/>
      <c r="EQ196" s="200"/>
      <c r="ER196" s="200"/>
      <c r="ES196" s="200"/>
      <c r="ET196" s="200"/>
      <c r="EU196" s="200"/>
      <c r="EV196" s="200"/>
      <c r="EW196" s="200"/>
      <c r="EX196" s="200"/>
      <c r="EY196" s="200"/>
      <c r="EZ196" s="200"/>
      <c r="FA196" s="200"/>
      <c r="FB196" s="200"/>
      <c r="FC196" s="200"/>
      <c r="FD196" s="200"/>
      <c r="FE196" s="200"/>
      <c r="FF196" s="200"/>
      <c r="FG196" s="200"/>
      <c r="FH196" s="200"/>
      <c r="FI196" s="200"/>
      <c r="FJ196" s="200"/>
      <c r="FK196" s="200"/>
      <c r="FL196" s="200"/>
      <c r="FM196" s="200"/>
      <c r="FN196" s="200"/>
      <c r="FO196" s="200"/>
      <c r="FP196" s="200"/>
      <c r="FQ196" s="200"/>
      <c r="FR196" s="200"/>
      <c r="FS196" s="200"/>
      <c r="FT196" s="200"/>
      <c r="FU196" s="200"/>
      <c r="FV196" s="200"/>
      <c r="FW196" s="200"/>
      <c r="FX196" s="200"/>
      <c r="FY196" s="200"/>
      <c r="FZ196" s="200"/>
      <c r="GA196" s="200"/>
      <c r="GB196" s="200"/>
      <c r="GC196" s="200"/>
      <c r="GD196" s="200"/>
      <c r="GE196" s="200"/>
      <c r="GF196" s="200"/>
      <c r="GG196" s="200"/>
      <c r="GH196" s="200"/>
      <c r="GI196" s="200"/>
      <c r="GJ196" s="200"/>
      <c r="GK196" s="200"/>
      <c r="GL196" s="200"/>
      <c r="GM196" s="200"/>
      <c r="GN196" s="200"/>
      <c r="GO196" s="200"/>
      <c r="GP196" s="200"/>
      <c r="GQ196" s="200"/>
      <c r="GR196" s="200"/>
      <c r="GS196" s="200"/>
      <c r="GT196" s="200"/>
      <c r="GU196" s="200"/>
      <c r="GV196" s="200"/>
      <c r="GW196" s="200"/>
      <c r="GX196" s="200"/>
      <c r="GY196" s="200"/>
      <c r="GZ196" s="200"/>
      <c r="HA196" s="200"/>
      <c r="HB196" s="200"/>
      <c r="HC196" s="200"/>
      <c r="HD196" s="200"/>
      <c r="HE196" s="200"/>
      <c r="HF196" s="200"/>
      <c r="HG196" s="200"/>
      <c r="HH196" s="200"/>
      <c r="HI196" s="200"/>
      <c r="HJ196" s="200"/>
      <c r="HK196" s="200"/>
      <c r="HL196" s="200"/>
      <c r="HM196" s="200"/>
      <c r="HN196" s="200"/>
      <c r="HO196" s="200"/>
      <c r="HP196" s="200"/>
      <c r="HQ196" s="200"/>
      <c r="HR196" s="200"/>
      <c r="HS196" s="200"/>
      <c r="HT196" s="200"/>
      <c r="HU196" s="200"/>
      <c r="HV196" s="200"/>
      <c r="HW196" s="200"/>
      <c r="HX196" s="200"/>
      <c r="HY196" s="200"/>
      <c r="HZ196" s="200"/>
      <c r="IA196" s="200"/>
      <c r="IB196" s="200"/>
      <c r="IC196" s="200"/>
      <c r="ID196" s="200"/>
      <c r="IE196" s="200"/>
      <c r="IF196" s="200"/>
      <c r="IG196" s="200"/>
      <c r="IH196" s="200"/>
      <c r="II196" s="200"/>
      <c r="IJ196" s="200"/>
      <c r="IK196" s="200"/>
      <c r="IL196" s="200"/>
      <c r="IM196" s="200"/>
      <c r="IN196" s="200"/>
      <c r="IO196" s="200"/>
      <c r="IP196" s="200"/>
      <c r="IQ196" s="200"/>
      <c r="IR196" s="200"/>
      <c r="IS196" s="200"/>
      <c r="IT196" s="200"/>
      <c r="IU196" s="200"/>
      <c r="IV196" s="200"/>
      <c r="IW196" s="200"/>
      <c r="IX196" s="200"/>
      <c r="IY196" s="200"/>
      <c r="IZ196" s="200"/>
      <c r="JA196" s="200"/>
      <c r="JB196" s="200"/>
      <c r="JC196" s="200"/>
      <c r="JD196" s="200"/>
      <c r="JE196" s="200"/>
      <c r="JF196" s="200"/>
      <c r="JG196" s="200"/>
      <c r="JH196" s="200"/>
      <c r="JI196" s="200"/>
      <c r="JJ196" s="200"/>
      <c r="JK196" s="200"/>
      <c r="JL196" s="200"/>
      <c r="JM196" s="200"/>
      <c r="JN196" s="200"/>
      <c r="JO196" s="200"/>
      <c r="JP196" s="200"/>
      <c r="JQ196" s="200"/>
      <c r="JR196" s="200"/>
      <c r="JS196" s="200"/>
      <c r="JT196" s="200"/>
      <c r="JU196" s="200"/>
      <c r="JV196" s="200"/>
      <c r="JW196" s="200"/>
      <c r="JX196" s="200"/>
      <c r="JY196" s="200"/>
      <c r="JZ196" s="200"/>
      <c r="KA196" s="200"/>
      <c r="KB196" s="200"/>
      <c r="KC196" s="200"/>
      <c r="KD196" s="200"/>
      <c r="KE196" s="200"/>
      <c r="KF196" s="200"/>
      <c r="KG196" s="200"/>
      <c r="KH196" s="200"/>
      <c r="KI196" s="200"/>
      <c r="KJ196" s="200"/>
      <c r="KK196" s="200"/>
      <c r="KL196" s="200"/>
      <c r="KM196" s="200"/>
      <c r="KN196" s="200"/>
      <c r="KO196" s="200"/>
      <c r="KP196" s="200"/>
      <c r="KQ196" s="200"/>
      <c r="KR196" s="200"/>
      <c r="KS196" s="200"/>
      <c r="KT196" s="200"/>
      <c r="KU196" s="200"/>
      <c r="KV196" s="200"/>
      <c r="KW196" s="200"/>
      <c r="KX196" s="200"/>
      <c r="KY196" s="200"/>
      <c r="KZ196" s="200"/>
      <c r="LA196" s="200"/>
      <c r="LB196" s="200"/>
      <c r="LC196" s="200"/>
      <c r="LD196" s="200"/>
      <c r="LE196" s="200"/>
      <c r="LF196" s="200"/>
      <c r="LG196" s="200"/>
      <c r="LH196" s="200"/>
      <c r="LI196" s="200"/>
      <c r="LJ196" s="200"/>
      <c r="LK196" s="200"/>
      <c r="LL196" s="200"/>
      <c r="LM196" s="200"/>
      <c r="LN196" s="200"/>
      <c r="LO196" s="200"/>
      <c r="LP196" s="200"/>
      <c r="LQ196" s="200"/>
      <c r="LR196" s="200"/>
      <c r="LS196" s="200"/>
      <c r="LT196" s="200"/>
      <c r="LU196" s="200"/>
      <c r="LV196" s="200"/>
      <c r="LW196" s="200"/>
      <c r="LX196" s="200"/>
      <c r="LY196" s="200"/>
      <c r="LZ196" s="200"/>
      <c r="MA196" s="200"/>
      <c r="MB196" s="200"/>
      <c r="MC196" s="200"/>
      <c r="MD196" s="200"/>
      <c r="ME196" s="200"/>
      <c r="MF196" s="200"/>
      <c r="MG196" s="200"/>
      <c r="MH196" s="200"/>
      <c r="MI196" s="200"/>
      <c r="MJ196" s="200"/>
      <c r="MK196" s="200"/>
      <c r="ML196" s="200"/>
      <c r="MM196" s="200"/>
      <c r="MN196" s="200"/>
      <c r="MO196" s="200"/>
      <c r="MP196" s="200"/>
      <c r="MQ196" s="200"/>
      <c r="MR196" s="200"/>
      <c r="MS196" s="200"/>
      <c r="MT196" s="200"/>
      <c r="MU196" s="200"/>
      <c r="MV196" s="200"/>
      <c r="MW196" s="200"/>
      <c r="MX196" s="200"/>
      <c r="MY196" s="200"/>
      <c r="MZ196" s="200"/>
      <c r="NA196" s="200"/>
      <c r="NB196" s="200"/>
      <c r="NC196" s="200"/>
      <c r="ND196" s="200"/>
      <c r="NE196" s="200"/>
      <c r="NF196" s="200"/>
      <c r="NG196" s="200"/>
      <c r="NH196" s="200"/>
      <c r="NI196" s="200"/>
      <c r="NJ196" s="200"/>
      <c r="NK196" s="200"/>
      <c r="NL196" s="200"/>
      <c r="NM196" s="200"/>
      <c r="NN196" s="200"/>
      <c r="NO196" s="200"/>
      <c r="NP196" s="200"/>
      <c r="NQ196" s="200"/>
      <c r="NR196" s="200"/>
      <c r="NS196" s="200"/>
      <c r="NT196" s="200"/>
      <c r="NU196" s="200"/>
      <c r="NV196" s="200"/>
      <c r="NW196" s="200"/>
      <c r="NX196" s="200"/>
      <c r="NY196" s="200"/>
      <c r="NZ196" s="200"/>
      <c r="OA196" s="200"/>
      <c r="OB196" s="200"/>
      <c r="OC196" s="200"/>
      <c r="OD196" s="200"/>
      <c r="OE196" s="200"/>
      <c r="OF196" s="200"/>
      <c r="OG196" s="200"/>
      <c r="OH196" s="200"/>
      <c r="OI196" s="200"/>
      <c r="OJ196" s="200"/>
      <c r="OK196" s="200"/>
      <c r="OL196" s="200"/>
      <c r="OM196" s="200"/>
      <c r="ON196" s="200"/>
      <c r="OO196" s="200"/>
      <c r="OP196" s="200"/>
      <c r="OQ196" s="200"/>
      <c r="OR196" s="200"/>
      <c r="OS196" s="200"/>
      <c r="OT196" s="200"/>
      <c r="OU196" s="200"/>
      <c r="OV196" s="200"/>
      <c r="OW196" s="200"/>
      <c r="OX196" s="200"/>
      <c r="OY196" s="200"/>
      <c r="OZ196" s="200"/>
      <c r="PA196" s="200"/>
      <c r="PB196" s="200"/>
      <c r="PC196" s="200"/>
      <c r="PD196" s="200"/>
      <c r="PE196" s="200"/>
      <c r="PF196" s="200"/>
      <c r="PG196" s="200"/>
      <c r="PH196" s="200"/>
      <c r="PI196" s="200"/>
      <c r="PJ196" s="200"/>
      <c r="PK196" s="200"/>
      <c r="PL196" s="200"/>
      <c r="PM196" s="200"/>
      <c r="PN196" s="200"/>
      <c r="PO196" s="200"/>
      <c r="PP196" s="200"/>
      <c r="PQ196" s="200"/>
      <c r="PR196" s="200"/>
      <c r="PS196" s="200"/>
      <c r="PT196" s="200"/>
      <c r="PU196" s="200"/>
      <c r="PV196" s="200"/>
      <c r="PW196" s="200"/>
      <c r="PX196" s="200"/>
      <c r="PY196" s="200"/>
      <c r="PZ196" s="200"/>
      <c r="QA196" s="200"/>
      <c r="QB196" s="200"/>
      <c r="QC196" s="200"/>
      <c r="QD196" s="200"/>
      <c r="QE196" s="200"/>
      <c r="QF196" s="200"/>
      <c r="QG196" s="200"/>
      <c r="QH196" s="200"/>
      <c r="QI196" s="200"/>
      <c r="QJ196" s="200"/>
      <c r="QK196" s="200"/>
      <c r="QL196" s="200"/>
      <c r="QM196" s="200"/>
      <c r="QN196" s="200"/>
      <c r="QO196" s="200"/>
      <c r="QP196" s="200"/>
      <c r="QQ196" s="200"/>
      <c r="QR196" s="200"/>
      <c r="QS196" s="200"/>
      <c r="QT196" s="200"/>
      <c r="QU196" s="200"/>
      <c r="QV196" s="200"/>
      <c r="QW196" s="200"/>
      <c r="QX196" s="200"/>
      <c r="QY196" s="200"/>
      <c r="QZ196" s="200"/>
      <c r="RA196" s="200"/>
      <c r="RB196" s="200"/>
      <c r="RC196" s="200"/>
      <c r="RD196" s="200"/>
      <c r="RE196" s="200"/>
      <c r="RF196" s="200"/>
      <c r="RG196" s="200"/>
      <c r="RH196" s="200"/>
      <c r="RI196" s="200"/>
      <c r="RJ196" s="200"/>
      <c r="RK196" s="200"/>
      <c r="RL196" s="200"/>
      <c r="RM196" s="200"/>
      <c r="RN196" s="200"/>
      <c r="RO196" s="200"/>
      <c r="RP196" s="200"/>
      <c r="RQ196" s="200"/>
      <c r="RR196" s="200"/>
      <c r="RS196" s="200"/>
      <c r="RT196" s="200"/>
      <c r="RU196" s="200"/>
      <c r="RV196" s="200"/>
      <c r="RW196" s="200"/>
      <c r="RX196" s="200"/>
      <c r="RY196" s="200"/>
      <c r="RZ196" s="200"/>
      <c r="SA196" s="200"/>
      <c r="SB196" s="200"/>
      <c r="SC196" s="200"/>
      <c r="SD196" s="200"/>
      <c r="SE196" s="200"/>
      <c r="SF196" s="200"/>
      <c r="SG196" s="200"/>
      <c r="SH196" s="200"/>
      <c r="SI196" s="200"/>
      <c r="SJ196" s="200"/>
      <c r="SK196" s="200"/>
      <c r="SL196" s="200"/>
      <c r="SM196" s="200"/>
      <c r="SN196" s="200"/>
      <c r="SO196" s="200"/>
      <c r="SP196" s="200"/>
      <c r="SQ196" s="200"/>
      <c r="SR196" s="200"/>
      <c r="SS196" s="200"/>
      <c r="ST196" s="200"/>
      <c r="SU196" s="200"/>
      <c r="SV196" s="200"/>
      <c r="SW196" s="200"/>
      <c r="SX196" s="200"/>
      <c r="SY196" s="200"/>
      <c r="SZ196" s="200"/>
      <c r="TA196" s="200"/>
      <c r="TB196" s="200"/>
      <c r="TC196" s="200"/>
      <c r="TD196" s="200"/>
      <c r="TE196" s="200"/>
      <c r="TF196" s="200"/>
      <c r="TG196" s="200"/>
      <c r="TH196" s="200"/>
      <c r="TI196" s="200"/>
      <c r="TJ196" s="200"/>
      <c r="TK196" s="200"/>
      <c r="TL196" s="200"/>
      <c r="TM196" s="200"/>
      <c r="TN196" s="200"/>
      <c r="TO196" s="200"/>
      <c r="TP196" s="200"/>
      <c r="TQ196" s="200"/>
      <c r="TR196" s="200"/>
      <c r="TS196" s="200"/>
      <c r="TT196" s="200"/>
      <c r="TU196" s="200"/>
      <c r="TV196" s="200"/>
      <c r="TW196" s="200"/>
      <c r="TX196" s="200"/>
      <c r="TY196" s="200"/>
      <c r="TZ196" s="200"/>
      <c r="UA196" s="200"/>
      <c r="UB196" s="200"/>
      <c r="UC196" s="200"/>
      <c r="UD196" s="200"/>
      <c r="UE196" s="200"/>
      <c r="UF196" s="200"/>
      <c r="UG196" s="200"/>
      <c r="UH196" s="200"/>
      <c r="UI196" s="200"/>
      <c r="UJ196" s="200"/>
      <c r="UK196" s="200"/>
      <c r="UL196" s="200"/>
      <c r="UM196" s="200"/>
      <c r="UN196" s="200"/>
      <c r="UO196" s="200"/>
      <c r="UP196" s="200"/>
      <c r="UQ196" s="200"/>
      <c r="UR196" s="200"/>
      <c r="US196" s="200"/>
      <c r="UT196" s="200"/>
      <c r="UU196" s="200"/>
      <c r="UV196" s="200"/>
      <c r="UW196" s="200"/>
      <c r="UX196" s="200"/>
      <c r="UY196" s="200"/>
      <c r="UZ196" s="200"/>
      <c r="VA196" s="200"/>
      <c r="VB196" s="200"/>
      <c r="VC196" s="200"/>
      <c r="VD196" s="200"/>
      <c r="VE196" s="200"/>
      <c r="VF196" s="200"/>
      <c r="VG196" s="200"/>
      <c r="VH196" s="200"/>
      <c r="VI196" s="200"/>
      <c r="VJ196" s="200"/>
      <c r="VK196" s="200"/>
      <c r="VL196" s="200"/>
      <c r="VM196" s="200"/>
      <c r="VN196" s="200"/>
      <c r="VO196" s="200"/>
      <c r="VP196" s="200"/>
      <c r="VQ196" s="200"/>
      <c r="VR196" s="200"/>
      <c r="VS196" s="200"/>
      <c r="VT196" s="200"/>
      <c r="VU196" s="200"/>
      <c r="VV196" s="200"/>
      <c r="VW196" s="200"/>
      <c r="VX196" s="200"/>
      <c r="VY196" s="200"/>
      <c r="VZ196" s="200"/>
      <c r="WA196" s="200"/>
      <c r="WB196" s="200"/>
      <c r="WC196" s="200"/>
      <c r="WD196" s="200"/>
      <c r="WE196" s="200"/>
      <c r="WF196" s="200"/>
      <c r="WG196" s="200"/>
      <c r="WH196" s="200"/>
      <c r="WI196" s="200"/>
      <c r="WJ196" s="200"/>
      <c r="WK196" s="200"/>
      <c r="WL196" s="200"/>
      <c r="WM196" s="200"/>
      <c r="WN196" s="200"/>
      <c r="WO196" s="200"/>
      <c r="WP196" s="200"/>
      <c r="WQ196" s="200"/>
      <c r="WR196" s="200"/>
      <c r="WS196" s="200"/>
      <c r="WT196" s="200"/>
      <c r="WU196" s="200"/>
      <c r="WV196" s="200"/>
      <c r="WW196" s="200"/>
      <c r="WX196" s="200"/>
      <c r="WY196" s="200"/>
      <c r="WZ196" s="200"/>
      <c r="XA196" s="200"/>
      <c r="XB196" s="200"/>
      <c r="XC196" s="200"/>
      <c r="XD196" s="200"/>
      <c r="XE196" s="200"/>
      <c r="XF196" s="200"/>
      <c r="XG196" s="200"/>
      <c r="XH196" s="200"/>
      <c r="XI196" s="200"/>
      <c r="XJ196" s="200"/>
      <c r="XK196" s="200"/>
      <c r="XL196" s="200"/>
      <c r="XM196" s="200"/>
      <c r="XN196" s="200"/>
      <c r="XO196" s="200"/>
      <c r="XP196" s="200"/>
      <c r="XQ196" s="200"/>
      <c r="XR196" s="200"/>
      <c r="XS196" s="200"/>
      <c r="XT196" s="200"/>
      <c r="XU196" s="200"/>
      <c r="XV196" s="200"/>
      <c r="XW196" s="200"/>
      <c r="XX196" s="200"/>
      <c r="XY196" s="200"/>
      <c r="XZ196" s="200"/>
      <c r="YA196" s="200"/>
      <c r="YB196" s="200"/>
      <c r="YC196" s="200"/>
      <c r="YD196" s="200"/>
      <c r="YE196" s="200"/>
      <c r="YF196" s="200"/>
      <c r="YG196" s="200"/>
      <c r="YH196" s="200"/>
      <c r="YI196" s="200"/>
      <c r="YJ196" s="200"/>
      <c r="YK196" s="200"/>
      <c r="YL196" s="200"/>
      <c r="YM196" s="200"/>
      <c r="YN196" s="200"/>
      <c r="YO196" s="200"/>
      <c r="YP196" s="200"/>
      <c r="YQ196" s="200"/>
      <c r="YR196" s="200"/>
      <c r="YS196" s="200"/>
      <c r="YT196" s="200"/>
      <c r="YU196" s="200"/>
      <c r="YV196" s="200"/>
      <c r="YW196" s="200"/>
      <c r="YX196" s="200"/>
      <c r="YY196" s="200"/>
      <c r="YZ196" s="200"/>
      <c r="ZA196" s="200"/>
      <c r="ZB196" s="200"/>
      <c r="ZC196" s="200"/>
      <c r="ZD196" s="200"/>
      <c r="ZE196" s="200"/>
      <c r="ZF196" s="200"/>
      <c r="ZG196" s="200"/>
      <c r="ZH196" s="200"/>
      <c r="ZI196" s="200"/>
      <c r="ZJ196" s="200"/>
      <c r="ZK196" s="200"/>
      <c r="ZL196" s="200"/>
      <c r="ZM196" s="200"/>
      <c r="ZN196" s="200"/>
      <c r="ZO196" s="200"/>
      <c r="ZP196" s="200"/>
      <c r="ZQ196" s="200"/>
      <c r="ZR196" s="200"/>
      <c r="ZS196" s="200"/>
      <c r="ZT196" s="200"/>
      <c r="ZU196" s="200"/>
      <c r="ZV196" s="200"/>
      <c r="ZW196" s="200"/>
      <c r="ZX196" s="200"/>
      <c r="ZY196" s="200"/>
      <c r="ZZ196" s="200"/>
      <c r="AAA196" s="200"/>
      <c r="AAB196" s="200"/>
      <c r="AAC196" s="200"/>
      <c r="AAD196" s="200"/>
      <c r="AAE196" s="200"/>
      <c r="AAF196" s="200"/>
      <c r="AAG196" s="200"/>
      <c r="AAH196" s="200"/>
      <c r="AAI196" s="200"/>
      <c r="AAJ196" s="200"/>
      <c r="AAK196" s="200"/>
      <c r="AAL196" s="200"/>
      <c r="AAM196" s="200"/>
      <c r="AAN196" s="200"/>
      <c r="AAO196" s="200"/>
      <c r="AAP196" s="200"/>
      <c r="AAQ196" s="200"/>
      <c r="AAR196" s="200"/>
      <c r="AAS196" s="200"/>
      <c r="AAT196" s="200"/>
      <c r="AAU196" s="200"/>
      <c r="AAV196" s="200"/>
      <c r="AAW196" s="200"/>
      <c r="AAX196" s="200"/>
      <c r="AAY196" s="200"/>
      <c r="AAZ196" s="200"/>
      <c r="ABA196" s="200"/>
      <c r="ABB196" s="200"/>
      <c r="ABC196" s="200"/>
      <c r="ABD196" s="200"/>
      <c r="ABE196" s="200"/>
      <c r="ABF196" s="200"/>
      <c r="ABG196" s="200"/>
      <c r="ABH196" s="200"/>
      <c r="ABI196" s="200"/>
      <c r="ABJ196" s="200"/>
      <c r="ABK196" s="200"/>
      <c r="ABL196" s="200"/>
      <c r="ABM196" s="200"/>
      <c r="ABN196" s="200"/>
      <c r="ABO196" s="200"/>
      <c r="ABP196" s="200"/>
      <c r="ABQ196" s="200"/>
      <c r="ABR196" s="200"/>
      <c r="ABS196" s="200"/>
      <c r="ABT196" s="200"/>
      <c r="ABU196" s="200"/>
      <c r="ABV196" s="200"/>
      <c r="ABW196" s="200"/>
      <c r="ABX196" s="200"/>
      <c r="ABY196" s="200"/>
      <c r="ABZ196" s="200"/>
      <c r="ACA196" s="200"/>
      <c r="ACB196" s="200"/>
      <c r="ACC196" s="200"/>
      <c r="ACD196" s="200"/>
      <c r="ACE196" s="200"/>
      <c r="ACF196" s="200"/>
      <c r="ACG196" s="200"/>
      <c r="ACH196" s="200"/>
      <c r="ACI196" s="200"/>
      <c r="ACJ196" s="200"/>
      <c r="ACK196" s="200"/>
      <c r="ACL196" s="200"/>
      <c r="ACM196" s="200"/>
      <c r="ACN196" s="200"/>
      <c r="ACO196" s="200"/>
      <c r="ACP196" s="200"/>
      <c r="ACQ196" s="200"/>
      <c r="ACR196" s="200"/>
      <c r="ACS196" s="200"/>
      <c r="ACT196" s="200"/>
      <c r="ACU196" s="200"/>
      <c r="ACV196" s="200"/>
      <c r="ACW196" s="200"/>
      <c r="ACX196" s="200"/>
      <c r="ACY196" s="200"/>
      <c r="ACZ196" s="200"/>
      <c r="ADA196" s="200"/>
      <c r="ADB196" s="200"/>
      <c r="ADC196" s="200"/>
      <c r="ADD196" s="200"/>
      <c r="ADE196" s="200"/>
      <c r="ADF196" s="200"/>
      <c r="ADG196" s="200"/>
      <c r="ADH196" s="200"/>
      <c r="ADI196" s="200"/>
      <c r="ADJ196" s="200"/>
      <c r="ADK196" s="200"/>
      <c r="ADL196" s="200"/>
      <c r="ADM196" s="200"/>
      <c r="ADN196" s="200"/>
      <c r="ADO196" s="200"/>
      <c r="ADP196" s="200"/>
      <c r="ADQ196" s="200"/>
      <c r="ADR196" s="200"/>
      <c r="ADS196" s="200"/>
      <c r="ADT196" s="200"/>
      <c r="ADU196" s="200"/>
      <c r="ADV196" s="200"/>
      <c r="ADW196" s="200"/>
      <c r="ADX196" s="200"/>
      <c r="ADY196" s="200"/>
      <c r="ADZ196" s="200"/>
      <c r="AEA196" s="200"/>
      <c r="AEB196" s="200"/>
      <c r="AEC196" s="200"/>
      <c r="AED196" s="200"/>
      <c r="AEE196" s="200"/>
      <c r="AEF196" s="200"/>
      <c r="AEG196" s="200"/>
      <c r="AEH196" s="200"/>
      <c r="AEI196" s="200"/>
      <c r="AEJ196" s="200"/>
      <c r="AEK196" s="200"/>
      <c r="AEL196" s="200"/>
      <c r="AEM196" s="200"/>
      <c r="AEN196" s="200"/>
      <c r="AEO196" s="200"/>
      <c r="AEP196" s="200"/>
      <c r="AEQ196" s="200"/>
      <c r="AER196" s="200"/>
      <c r="AES196" s="200"/>
      <c r="AET196" s="200"/>
      <c r="AEU196" s="200"/>
      <c r="AEV196" s="200"/>
      <c r="AEW196" s="200"/>
      <c r="AEX196" s="200"/>
      <c r="AEY196" s="200"/>
      <c r="AEZ196" s="200"/>
      <c r="AFA196" s="200"/>
      <c r="AFB196" s="200"/>
      <c r="AFC196" s="200"/>
      <c r="AFD196" s="200"/>
      <c r="AFE196" s="200"/>
      <c r="AFF196" s="200"/>
      <c r="AFG196" s="200"/>
      <c r="AFH196" s="200"/>
      <c r="AFI196" s="200"/>
      <c r="AFJ196" s="200"/>
      <c r="AFK196" s="200"/>
      <c r="AFL196" s="200"/>
      <c r="AFM196" s="200"/>
      <c r="AFN196" s="200"/>
      <c r="AFO196" s="200"/>
      <c r="AFP196" s="200"/>
      <c r="AFQ196" s="200"/>
      <c r="AFR196" s="200"/>
      <c r="AFS196" s="200"/>
      <c r="AFT196" s="200"/>
      <c r="AFU196" s="200"/>
      <c r="AFV196" s="200"/>
      <c r="AFW196" s="200"/>
      <c r="AFX196" s="200"/>
      <c r="AFY196" s="200"/>
      <c r="AFZ196" s="200"/>
      <c r="AGA196" s="200"/>
      <c r="AGB196" s="200"/>
      <c r="AGC196" s="200"/>
      <c r="AGD196" s="200"/>
      <c r="AGE196" s="200"/>
      <c r="AGF196" s="200"/>
      <c r="AGG196" s="200"/>
      <c r="AGH196" s="200"/>
      <c r="AGI196" s="200"/>
      <c r="AGJ196" s="200"/>
      <c r="AGK196" s="200"/>
      <c r="AGL196" s="200"/>
      <c r="AGM196" s="200"/>
      <c r="AGN196" s="200"/>
      <c r="AGO196" s="200"/>
      <c r="AGP196" s="200"/>
      <c r="AGQ196" s="200"/>
      <c r="AGR196" s="200"/>
      <c r="AGS196" s="200"/>
      <c r="AGT196" s="200"/>
      <c r="AGU196" s="200"/>
      <c r="AGV196" s="200"/>
      <c r="AGW196" s="200"/>
      <c r="AGX196" s="200"/>
      <c r="AGY196" s="200"/>
      <c r="AGZ196" s="200"/>
      <c r="AHA196" s="200"/>
      <c r="AHB196" s="200"/>
      <c r="AHC196" s="200"/>
      <c r="AHD196" s="200"/>
      <c r="AHE196" s="200"/>
      <c r="AHF196" s="200"/>
      <c r="AHG196" s="200"/>
      <c r="AHH196" s="200"/>
      <c r="AHI196" s="200"/>
      <c r="AHJ196" s="200"/>
      <c r="AHK196" s="200"/>
      <c r="AHL196" s="200"/>
      <c r="AHM196" s="200"/>
      <c r="AHN196" s="200"/>
      <c r="AHO196" s="200"/>
      <c r="AHP196" s="200"/>
      <c r="AHQ196" s="200"/>
      <c r="AHR196" s="200"/>
      <c r="AHS196" s="200"/>
      <c r="AHT196" s="200"/>
      <c r="AHU196" s="200"/>
      <c r="AHV196" s="200"/>
      <c r="AHW196" s="200"/>
      <c r="AHX196" s="200"/>
      <c r="AHY196" s="200"/>
      <c r="AHZ196" s="200"/>
      <c r="AIA196" s="200"/>
      <c r="AIB196" s="200"/>
      <c r="AIC196" s="200"/>
      <c r="AID196" s="200"/>
      <c r="AIE196" s="200"/>
      <c r="AIF196" s="200"/>
      <c r="AIG196" s="200"/>
      <c r="AIH196" s="200"/>
      <c r="AII196" s="200"/>
      <c r="AIJ196" s="200"/>
      <c r="AIK196" s="200"/>
      <c r="AIL196" s="200"/>
      <c r="AIM196" s="200"/>
      <c r="AIN196" s="200"/>
      <c r="AIO196" s="200"/>
      <c r="AIP196" s="200"/>
      <c r="AIQ196" s="200"/>
      <c r="AIR196" s="200"/>
      <c r="AIS196" s="200"/>
      <c r="AIT196" s="200"/>
      <c r="AIU196" s="200"/>
      <c r="AIV196" s="200"/>
      <c r="AIW196" s="200"/>
      <c r="AIX196" s="200"/>
      <c r="AIY196" s="200"/>
      <c r="AIZ196" s="200"/>
      <c r="AJA196" s="200"/>
      <c r="AJB196" s="200"/>
      <c r="AJC196" s="200"/>
      <c r="AJD196" s="200"/>
      <c r="AJE196" s="200"/>
      <c r="AJF196" s="200"/>
      <c r="AJG196" s="200"/>
      <c r="AJH196" s="200"/>
      <c r="AJI196" s="200"/>
      <c r="AJJ196" s="200"/>
      <c r="AJK196" s="200"/>
      <c r="AJL196" s="200"/>
      <c r="AJM196" s="200"/>
      <c r="AJN196" s="200"/>
      <c r="AJO196" s="200"/>
      <c r="AJP196" s="200"/>
      <c r="AJQ196" s="200"/>
      <c r="AJR196" s="200"/>
      <c r="AJS196" s="200"/>
      <c r="AJT196" s="200"/>
      <c r="AJU196" s="200"/>
      <c r="AJV196" s="200"/>
      <c r="AJW196" s="200"/>
      <c r="AJX196" s="200"/>
      <c r="AJY196" s="200"/>
      <c r="AJZ196" s="200"/>
      <c r="AKA196" s="200"/>
      <c r="AKB196" s="200"/>
    </row>
    <row r="197" spans="1:964" s="152" customFormat="1" ht="16.5" customHeight="1">
      <c r="A197" s="265" t="s">
        <v>57</v>
      </c>
      <c r="B197" s="266" t="s">
        <v>55</v>
      </c>
      <c r="C197" s="181">
        <v>5508242</v>
      </c>
      <c r="D197" s="182">
        <v>0.26900000000000002</v>
      </c>
      <c r="E197" s="142"/>
      <c r="F197" s="181">
        <v>75539</v>
      </c>
      <c r="G197" s="183">
        <v>0.23200000000000001</v>
      </c>
      <c r="H197" s="181">
        <v>23636</v>
      </c>
      <c r="I197" s="182"/>
      <c r="J197" s="233">
        <v>111000</v>
      </c>
      <c r="K197" s="183">
        <v>0.63200000000000001</v>
      </c>
      <c r="L197" s="181"/>
      <c r="M197" s="182"/>
      <c r="N197" s="233"/>
      <c r="O197" s="183"/>
      <c r="P197" s="181"/>
      <c r="Q197" s="182"/>
      <c r="R197" s="181"/>
      <c r="S197" s="182"/>
      <c r="T197" s="181"/>
      <c r="U197" s="291"/>
      <c r="V197" s="181"/>
      <c r="W197" s="182"/>
      <c r="X197" s="181"/>
      <c r="Y197" s="182"/>
      <c r="Z197" s="181"/>
      <c r="AA197" s="182"/>
      <c r="AB197" s="181"/>
      <c r="AC197" s="182"/>
      <c r="AD197" s="184"/>
      <c r="AE197" s="183"/>
      <c r="AF197" s="181"/>
      <c r="AG197" s="182"/>
      <c r="AH197" s="208"/>
      <c r="AI197" s="208"/>
      <c r="AJ197" s="208"/>
      <c r="AK197" s="208"/>
      <c r="AL197" s="208"/>
      <c r="AM197" s="208"/>
      <c r="AN197" s="208"/>
      <c r="AO197" s="208"/>
      <c r="AP197" s="208"/>
      <c r="AQ197" s="208"/>
      <c r="AR197" s="208"/>
      <c r="AS197" s="208"/>
      <c r="AT197" s="208"/>
      <c r="AU197" s="208"/>
      <c r="AV197" s="208"/>
      <c r="AW197" s="208"/>
      <c r="AX197" s="208"/>
      <c r="AY197" s="208"/>
      <c r="AZ197" s="208"/>
      <c r="BA197" s="208"/>
      <c r="BB197" s="208"/>
      <c r="BC197" s="208"/>
      <c r="BD197" s="208"/>
      <c r="BE197" s="208"/>
      <c r="BF197" s="208"/>
      <c r="BG197" s="208"/>
      <c r="BH197" s="208"/>
      <c r="BI197" s="208"/>
      <c r="BJ197" s="208"/>
      <c r="BK197" s="208"/>
      <c r="BL197" s="208"/>
      <c r="BM197" s="208"/>
      <c r="BN197" s="208"/>
      <c r="BO197" s="209"/>
      <c r="BP197" s="208"/>
      <c r="BQ197" s="208"/>
      <c r="BR197" s="208"/>
      <c r="BS197" s="208"/>
      <c r="BT197" s="208"/>
      <c r="BU197" s="208"/>
      <c r="BV197" s="208"/>
      <c r="BW197" s="208"/>
      <c r="BX197" s="208"/>
      <c r="BY197" s="208"/>
      <c r="BZ197" s="208"/>
      <c r="CA197" s="208"/>
      <c r="CB197" s="208"/>
      <c r="CC197" s="208"/>
      <c r="CD197" s="208"/>
      <c r="CE197" s="208"/>
      <c r="CF197" s="208"/>
      <c r="CG197" s="208"/>
      <c r="CH197" s="208"/>
      <c r="CI197" s="208"/>
      <c r="CJ197" s="208"/>
      <c r="CK197" s="208"/>
      <c r="CL197" s="208"/>
      <c r="CM197" s="208"/>
      <c r="CN197" s="208"/>
      <c r="CO197" s="208"/>
      <c r="CP197" s="208"/>
      <c r="CQ197" s="208"/>
      <c r="CR197" s="208"/>
      <c r="CS197" s="208"/>
      <c r="CT197" s="208"/>
      <c r="CU197" s="208"/>
      <c r="CV197" s="208"/>
      <c r="CW197" s="208"/>
      <c r="CX197" s="208"/>
      <c r="CY197" s="208"/>
      <c r="CZ197" s="208"/>
      <c r="DA197" s="208"/>
      <c r="DB197" s="208"/>
      <c r="DC197" s="208"/>
      <c r="DD197" s="208"/>
      <c r="DE197" s="208"/>
      <c r="DF197" s="208"/>
      <c r="DG197" s="208"/>
      <c r="DH197" s="208"/>
      <c r="DI197" s="208"/>
      <c r="DJ197" s="208"/>
      <c r="DK197" s="208"/>
      <c r="DL197" s="208"/>
      <c r="DM197" s="208"/>
      <c r="DN197" s="208"/>
      <c r="DO197" s="208"/>
      <c r="DP197" s="208"/>
      <c r="DQ197" s="208"/>
      <c r="DR197" s="208"/>
      <c r="DS197" s="208"/>
      <c r="DT197" s="208"/>
      <c r="DU197" s="208"/>
      <c r="DV197" s="208"/>
      <c r="DW197" s="208"/>
      <c r="DX197" s="208"/>
      <c r="DY197" s="208"/>
      <c r="DZ197" s="208"/>
      <c r="EA197" s="208"/>
      <c r="EB197" s="208"/>
      <c r="EC197" s="208"/>
      <c r="ED197" s="208"/>
      <c r="EE197" s="208"/>
      <c r="EF197" s="208"/>
      <c r="EG197" s="208"/>
      <c r="EH197" s="208"/>
      <c r="EI197" s="208"/>
      <c r="EJ197" s="208"/>
      <c r="EK197" s="208"/>
      <c r="EL197" s="208"/>
      <c r="EM197" s="208"/>
      <c r="EN197" s="208"/>
      <c r="EO197" s="208"/>
      <c r="EP197" s="208"/>
      <c r="EQ197" s="208"/>
      <c r="ER197" s="208"/>
      <c r="ES197" s="208"/>
      <c r="ET197" s="208"/>
      <c r="EU197" s="208"/>
      <c r="EV197" s="208"/>
      <c r="EW197" s="208"/>
      <c r="EX197" s="208"/>
      <c r="EY197" s="208"/>
      <c r="EZ197" s="208"/>
      <c r="FA197" s="208"/>
      <c r="FB197" s="208"/>
      <c r="FC197" s="208"/>
      <c r="FD197" s="208"/>
      <c r="FE197" s="208"/>
      <c r="FF197" s="208"/>
      <c r="FG197" s="208"/>
      <c r="FH197" s="208"/>
      <c r="FI197" s="208"/>
      <c r="FJ197" s="208"/>
      <c r="FK197" s="208"/>
      <c r="FL197" s="208"/>
      <c r="FM197" s="208"/>
      <c r="FN197" s="208"/>
      <c r="FO197" s="208"/>
      <c r="FP197" s="208"/>
      <c r="FQ197" s="208"/>
      <c r="FR197" s="208"/>
      <c r="FS197" s="208"/>
      <c r="FT197" s="208"/>
      <c r="FU197" s="208"/>
      <c r="FV197" s="208"/>
      <c r="FW197" s="208"/>
      <c r="FX197" s="208"/>
      <c r="FY197" s="208"/>
      <c r="FZ197" s="208"/>
      <c r="GA197" s="208"/>
      <c r="GB197" s="208"/>
      <c r="GC197" s="208"/>
      <c r="GD197" s="208"/>
      <c r="GE197" s="208"/>
      <c r="GF197" s="208"/>
      <c r="GG197" s="208"/>
      <c r="GH197" s="208"/>
      <c r="GI197" s="208"/>
      <c r="GJ197" s="208"/>
      <c r="GK197" s="208"/>
      <c r="GL197" s="208"/>
      <c r="GM197" s="208"/>
      <c r="GN197" s="208"/>
      <c r="GO197" s="208"/>
      <c r="GP197" s="208"/>
      <c r="GQ197" s="208"/>
      <c r="GR197" s="208"/>
      <c r="GS197" s="208"/>
      <c r="GT197" s="208"/>
      <c r="GU197" s="208"/>
      <c r="GV197" s="208"/>
      <c r="GW197" s="208"/>
      <c r="GX197" s="208"/>
      <c r="GY197" s="208"/>
      <c r="GZ197" s="208"/>
      <c r="HA197" s="208"/>
      <c r="HB197" s="208"/>
      <c r="HC197" s="208"/>
      <c r="HD197" s="208"/>
      <c r="HE197" s="208"/>
      <c r="HF197" s="208"/>
      <c r="HG197" s="208"/>
      <c r="HH197" s="208"/>
      <c r="HI197" s="208"/>
      <c r="HJ197" s="208"/>
      <c r="HK197" s="208"/>
      <c r="HL197" s="208"/>
      <c r="HM197" s="208"/>
      <c r="HN197" s="208"/>
      <c r="HO197" s="208"/>
      <c r="HP197" s="208"/>
      <c r="HQ197" s="208"/>
      <c r="HR197" s="208"/>
      <c r="HS197" s="208"/>
      <c r="HT197" s="208"/>
      <c r="HU197" s="208"/>
      <c r="HV197" s="208"/>
      <c r="HW197" s="208"/>
      <c r="HX197" s="208"/>
      <c r="HY197" s="208"/>
      <c r="HZ197" s="208"/>
      <c r="IA197" s="208"/>
      <c r="IB197" s="208"/>
      <c r="IC197" s="208"/>
      <c r="ID197" s="208"/>
      <c r="IE197" s="208"/>
      <c r="IF197" s="208"/>
      <c r="IG197" s="208"/>
      <c r="IH197" s="208"/>
      <c r="II197" s="208"/>
      <c r="IJ197" s="208"/>
      <c r="IK197" s="208"/>
      <c r="IL197" s="208"/>
      <c r="IM197" s="208"/>
      <c r="IN197" s="208"/>
      <c r="IO197" s="208"/>
      <c r="IP197" s="208"/>
      <c r="IQ197" s="208"/>
      <c r="IR197" s="208"/>
      <c r="IS197" s="208"/>
      <c r="IT197" s="208"/>
      <c r="IU197" s="208"/>
      <c r="IV197" s="208"/>
      <c r="IW197" s="208"/>
      <c r="IX197" s="208"/>
      <c r="IY197" s="208"/>
      <c r="IZ197" s="208"/>
      <c r="JA197" s="208"/>
      <c r="JB197" s="208"/>
      <c r="JC197" s="208"/>
      <c r="JD197" s="208"/>
      <c r="JE197" s="208"/>
      <c r="JF197" s="208"/>
      <c r="JG197" s="208"/>
      <c r="JH197" s="208"/>
      <c r="JI197" s="208"/>
      <c r="JJ197" s="208"/>
      <c r="JK197" s="208"/>
      <c r="JL197" s="208"/>
      <c r="JM197" s="208"/>
      <c r="JN197" s="208"/>
      <c r="JO197" s="208"/>
      <c r="JP197" s="208"/>
      <c r="JQ197" s="208"/>
      <c r="JR197" s="208"/>
      <c r="JS197" s="208"/>
      <c r="JT197" s="208"/>
      <c r="JU197" s="208"/>
      <c r="JV197" s="208"/>
      <c r="JW197" s="208"/>
      <c r="JX197" s="208"/>
      <c r="JY197" s="208"/>
      <c r="JZ197" s="208"/>
      <c r="KA197" s="208"/>
      <c r="KB197" s="208"/>
      <c r="KC197" s="208"/>
      <c r="KD197" s="208"/>
      <c r="KE197" s="208"/>
      <c r="KF197" s="208"/>
      <c r="KG197" s="208"/>
      <c r="KH197" s="208"/>
      <c r="KI197" s="208"/>
      <c r="KJ197" s="208"/>
      <c r="KK197" s="208"/>
      <c r="KL197" s="208"/>
      <c r="KM197" s="208"/>
      <c r="KN197" s="208"/>
      <c r="KO197" s="208"/>
      <c r="KP197" s="208"/>
      <c r="KQ197" s="208"/>
      <c r="KR197" s="208"/>
      <c r="KS197" s="208"/>
      <c r="KT197" s="208"/>
      <c r="KU197" s="208"/>
      <c r="KV197" s="208"/>
      <c r="KW197" s="208"/>
      <c r="KX197" s="208"/>
      <c r="KY197" s="208"/>
      <c r="KZ197" s="208"/>
      <c r="LA197" s="208"/>
      <c r="LB197" s="208"/>
      <c r="LC197" s="208"/>
      <c r="LD197" s="208"/>
      <c r="LE197" s="208"/>
      <c r="LF197" s="208"/>
      <c r="LG197" s="208"/>
      <c r="LH197" s="208"/>
      <c r="LI197" s="208"/>
      <c r="LJ197" s="208"/>
      <c r="LK197" s="208"/>
      <c r="LL197" s="208"/>
      <c r="LM197" s="208"/>
      <c r="LN197" s="208"/>
      <c r="LO197" s="208"/>
      <c r="LP197" s="208"/>
      <c r="LQ197" s="208"/>
      <c r="LR197" s="208"/>
      <c r="LS197" s="208"/>
      <c r="LT197" s="208"/>
      <c r="LU197" s="208"/>
      <c r="LV197" s="208"/>
      <c r="LW197" s="208"/>
      <c r="LX197" s="208"/>
      <c r="LY197" s="208"/>
      <c r="LZ197" s="208"/>
      <c r="MA197" s="208"/>
      <c r="MB197" s="208"/>
      <c r="MC197" s="208"/>
      <c r="MD197" s="208"/>
      <c r="ME197" s="208"/>
      <c r="MF197" s="208"/>
      <c r="MG197" s="208"/>
      <c r="MH197" s="208"/>
      <c r="MI197" s="208"/>
      <c r="MJ197" s="208"/>
      <c r="MK197" s="208"/>
      <c r="ML197" s="208"/>
      <c r="MM197" s="208"/>
      <c r="MN197" s="208"/>
      <c r="MO197" s="208"/>
      <c r="MP197" s="208"/>
      <c r="MQ197" s="208"/>
      <c r="MR197" s="208"/>
      <c r="MS197" s="208"/>
      <c r="MT197" s="208"/>
      <c r="MU197" s="208"/>
      <c r="MV197" s="208"/>
      <c r="MW197" s="208"/>
      <c r="MX197" s="208"/>
      <c r="MY197" s="208"/>
      <c r="MZ197" s="208"/>
      <c r="NA197" s="208"/>
      <c r="NB197" s="208"/>
      <c r="NC197" s="208"/>
      <c r="ND197" s="208"/>
      <c r="NE197" s="208"/>
      <c r="NF197" s="208"/>
      <c r="NG197" s="208"/>
      <c r="NH197" s="208"/>
      <c r="NI197" s="208"/>
      <c r="NJ197" s="208"/>
      <c r="NK197" s="208"/>
      <c r="NL197" s="208"/>
      <c r="NM197" s="208"/>
      <c r="NN197" s="208"/>
      <c r="NO197" s="208"/>
      <c r="NP197" s="208"/>
      <c r="NQ197" s="208"/>
      <c r="NR197" s="208"/>
      <c r="NS197" s="208"/>
      <c r="NT197" s="208"/>
      <c r="NU197" s="208"/>
      <c r="NV197" s="208"/>
      <c r="NW197" s="208"/>
      <c r="NX197" s="208"/>
      <c r="NY197" s="208"/>
      <c r="NZ197" s="208"/>
      <c r="OA197" s="208"/>
      <c r="OB197" s="208"/>
      <c r="OC197" s="208"/>
      <c r="OD197" s="208"/>
      <c r="OE197" s="208"/>
      <c r="OF197" s="208"/>
      <c r="OG197" s="208"/>
      <c r="OH197" s="208"/>
      <c r="OI197" s="208"/>
      <c r="OJ197" s="208"/>
      <c r="OK197" s="208"/>
      <c r="OL197" s="208"/>
      <c r="OM197" s="208"/>
      <c r="ON197" s="208"/>
      <c r="OO197" s="208"/>
      <c r="OP197" s="208"/>
      <c r="OQ197" s="208"/>
      <c r="OR197" s="208"/>
      <c r="OS197" s="208"/>
      <c r="OT197" s="208"/>
      <c r="OU197" s="208"/>
      <c r="OV197" s="208"/>
      <c r="OW197" s="208"/>
      <c r="OX197" s="208"/>
      <c r="OY197" s="208"/>
      <c r="OZ197" s="208"/>
      <c r="PA197" s="208"/>
      <c r="PB197" s="208"/>
      <c r="PC197" s="208"/>
      <c r="PD197" s="208"/>
      <c r="PE197" s="208"/>
      <c r="PF197" s="208"/>
      <c r="PG197" s="208"/>
      <c r="PH197" s="208"/>
      <c r="PI197" s="208"/>
      <c r="PJ197" s="208"/>
      <c r="PK197" s="208"/>
      <c r="PL197" s="208"/>
      <c r="PM197" s="208"/>
      <c r="PN197" s="208"/>
      <c r="PO197" s="208"/>
      <c r="PP197" s="208"/>
      <c r="PQ197" s="208"/>
      <c r="PR197" s="208"/>
      <c r="PS197" s="208"/>
      <c r="PT197" s="208"/>
      <c r="PU197" s="208"/>
      <c r="PV197" s="208"/>
      <c r="PW197" s="208"/>
      <c r="PX197" s="208"/>
      <c r="PY197" s="208"/>
      <c r="PZ197" s="208"/>
      <c r="QA197" s="208"/>
      <c r="QB197" s="208"/>
      <c r="QC197" s="208"/>
      <c r="QD197" s="208"/>
      <c r="QE197" s="208"/>
      <c r="QF197" s="208"/>
      <c r="QG197" s="208"/>
      <c r="QH197" s="208"/>
      <c r="QI197" s="208"/>
      <c r="QJ197" s="208"/>
      <c r="QK197" s="208"/>
      <c r="QL197" s="208"/>
      <c r="QM197" s="208"/>
      <c r="QN197" s="208"/>
      <c r="QO197" s="208"/>
      <c r="QP197" s="208"/>
      <c r="QQ197" s="208"/>
      <c r="QR197" s="208"/>
      <c r="QS197" s="208"/>
      <c r="QT197" s="208"/>
      <c r="QU197" s="208"/>
      <c r="QV197" s="208"/>
      <c r="QW197" s="208"/>
      <c r="QX197" s="208"/>
      <c r="QY197" s="208"/>
      <c r="QZ197" s="208"/>
      <c r="RA197" s="208"/>
      <c r="RB197" s="208"/>
      <c r="RC197" s="208"/>
      <c r="RD197" s="208"/>
      <c r="RE197" s="208"/>
      <c r="RF197" s="208"/>
      <c r="RG197" s="208"/>
      <c r="RH197" s="208"/>
      <c r="RI197" s="208"/>
      <c r="RJ197" s="208"/>
      <c r="RK197" s="208"/>
      <c r="RL197" s="208"/>
      <c r="RM197" s="208"/>
      <c r="RN197" s="208"/>
      <c r="RO197" s="208"/>
      <c r="RP197" s="208"/>
      <c r="RQ197" s="208"/>
      <c r="RR197" s="208"/>
      <c r="RS197" s="208"/>
      <c r="RT197" s="208"/>
      <c r="RU197" s="208"/>
      <c r="RV197" s="208"/>
      <c r="RW197" s="208"/>
      <c r="RX197" s="208"/>
      <c r="RY197" s="208"/>
      <c r="RZ197" s="208"/>
      <c r="SA197" s="208"/>
      <c r="SB197" s="208"/>
      <c r="SC197" s="208"/>
      <c r="SD197" s="208"/>
      <c r="SE197" s="208"/>
      <c r="SF197" s="208"/>
      <c r="SG197" s="208"/>
      <c r="SH197" s="208"/>
      <c r="SI197" s="208"/>
      <c r="SJ197" s="208"/>
      <c r="SK197" s="208"/>
      <c r="SL197" s="208"/>
      <c r="SM197" s="208"/>
      <c r="SN197" s="208"/>
      <c r="SO197" s="208"/>
      <c r="SP197" s="208"/>
      <c r="SQ197" s="208"/>
      <c r="SR197" s="208"/>
      <c r="SS197" s="208"/>
      <c r="ST197" s="208"/>
      <c r="SU197" s="208"/>
      <c r="SV197" s="208"/>
      <c r="SW197" s="208"/>
      <c r="SX197" s="208"/>
      <c r="SY197" s="208"/>
      <c r="SZ197" s="208"/>
      <c r="TA197" s="208"/>
      <c r="TB197" s="208"/>
      <c r="TC197" s="208"/>
      <c r="TD197" s="208"/>
      <c r="TE197" s="208"/>
      <c r="TF197" s="208"/>
      <c r="TG197" s="208"/>
      <c r="TH197" s="208"/>
      <c r="TI197" s="208"/>
      <c r="TJ197" s="208"/>
      <c r="TK197" s="208"/>
      <c r="TL197" s="208"/>
      <c r="TM197" s="208"/>
      <c r="TN197" s="208"/>
      <c r="TO197" s="208"/>
      <c r="TP197" s="208"/>
      <c r="TQ197" s="208"/>
      <c r="TR197" s="208"/>
      <c r="TS197" s="208"/>
      <c r="TT197" s="208"/>
      <c r="TU197" s="208"/>
      <c r="TV197" s="208"/>
      <c r="TW197" s="208"/>
      <c r="TX197" s="208"/>
      <c r="TY197" s="208"/>
      <c r="TZ197" s="208"/>
      <c r="UA197" s="208"/>
      <c r="UB197" s="208"/>
      <c r="UC197" s="208"/>
      <c r="UD197" s="208"/>
      <c r="UE197" s="208"/>
      <c r="UF197" s="208"/>
      <c r="UG197" s="208"/>
      <c r="UH197" s="208"/>
      <c r="UI197" s="208"/>
      <c r="UJ197" s="208"/>
      <c r="UK197" s="208"/>
      <c r="UL197" s="208"/>
      <c r="UM197" s="208"/>
      <c r="UN197" s="208"/>
      <c r="UO197" s="208"/>
      <c r="UP197" s="208"/>
      <c r="UQ197" s="208"/>
      <c r="UR197" s="208"/>
      <c r="US197" s="208"/>
      <c r="UT197" s="208"/>
      <c r="UU197" s="208"/>
      <c r="UV197" s="208"/>
      <c r="UW197" s="208"/>
      <c r="UX197" s="208"/>
      <c r="UY197" s="208"/>
      <c r="UZ197" s="208"/>
      <c r="VA197" s="208"/>
      <c r="VB197" s="208"/>
      <c r="VC197" s="208"/>
      <c r="VD197" s="208"/>
      <c r="VE197" s="208"/>
      <c r="VF197" s="208"/>
      <c r="VG197" s="208"/>
      <c r="VH197" s="208"/>
      <c r="VI197" s="208"/>
      <c r="VJ197" s="208"/>
      <c r="VK197" s="208"/>
      <c r="VL197" s="208"/>
      <c r="VM197" s="208"/>
      <c r="VN197" s="208"/>
      <c r="VO197" s="208"/>
      <c r="VP197" s="208"/>
      <c r="VQ197" s="208"/>
      <c r="VR197" s="208"/>
      <c r="VS197" s="208"/>
      <c r="VT197" s="208"/>
      <c r="VU197" s="208"/>
      <c r="VV197" s="208"/>
      <c r="VW197" s="208"/>
      <c r="VX197" s="208"/>
      <c r="VY197" s="208"/>
      <c r="VZ197" s="208"/>
      <c r="WA197" s="208"/>
      <c r="WB197" s="208"/>
      <c r="WC197" s="208"/>
      <c r="WD197" s="208"/>
      <c r="WE197" s="208"/>
      <c r="WF197" s="208"/>
      <c r="WG197" s="208"/>
      <c r="WH197" s="208"/>
      <c r="WI197" s="208"/>
      <c r="WJ197" s="208"/>
      <c r="WK197" s="208"/>
      <c r="WL197" s="208"/>
      <c r="WM197" s="208"/>
      <c r="WN197" s="208"/>
      <c r="WO197" s="208"/>
      <c r="WP197" s="208"/>
      <c r="WQ197" s="208"/>
      <c r="WR197" s="208"/>
      <c r="WS197" s="208"/>
      <c r="WT197" s="208"/>
      <c r="WU197" s="208"/>
      <c r="WV197" s="208"/>
      <c r="WW197" s="208"/>
      <c r="WX197" s="208"/>
      <c r="WY197" s="208"/>
      <c r="WZ197" s="208"/>
      <c r="XA197" s="208"/>
      <c r="XB197" s="208"/>
      <c r="XC197" s="208"/>
      <c r="XD197" s="208"/>
      <c r="XE197" s="208"/>
      <c r="XF197" s="208"/>
      <c r="XG197" s="208"/>
      <c r="XH197" s="208"/>
      <c r="XI197" s="208"/>
      <c r="XJ197" s="208"/>
      <c r="XK197" s="208"/>
      <c r="XL197" s="208"/>
      <c r="XM197" s="208"/>
      <c r="XN197" s="208"/>
      <c r="XO197" s="208"/>
      <c r="XP197" s="208"/>
      <c r="XQ197" s="208"/>
      <c r="XR197" s="208"/>
      <c r="XS197" s="208"/>
      <c r="XT197" s="208"/>
      <c r="XU197" s="208"/>
      <c r="XV197" s="208"/>
      <c r="XW197" s="208"/>
      <c r="XX197" s="208"/>
      <c r="XY197" s="208"/>
      <c r="XZ197" s="208"/>
      <c r="YA197" s="208"/>
      <c r="YB197" s="208"/>
      <c r="YC197" s="208"/>
      <c r="YD197" s="208"/>
      <c r="YE197" s="208"/>
      <c r="YF197" s="208"/>
      <c r="YG197" s="208"/>
      <c r="YH197" s="208"/>
      <c r="YI197" s="208"/>
      <c r="YJ197" s="208"/>
      <c r="YK197" s="208"/>
      <c r="YL197" s="208"/>
      <c r="YM197" s="208"/>
      <c r="YN197" s="208"/>
      <c r="YO197" s="208"/>
      <c r="YP197" s="208"/>
      <c r="YQ197" s="208"/>
      <c r="YR197" s="208"/>
      <c r="YS197" s="208"/>
      <c r="YT197" s="208"/>
      <c r="YU197" s="208"/>
      <c r="YV197" s="208"/>
      <c r="YW197" s="208"/>
      <c r="YX197" s="208"/>
      <c r="YY197" s="208"/>
      <c r="YZ197" s="208"/>
      <c r="ZA197" s="208"/>
      <c r="ZB197" s="208"/>
      <c r="ZC197" s="208"/>
      <c r="ZD197" s="208"/>
      <c r="ZE197" s="208"/>
      <c r="ZF197" s="208"/>
      <c r="ZG197" s="208"/>
      <c r="ZH197" s="208"/>
      <c r="ZI197" s="208"/>
      <c r="ZJ197" s="208"/>
      <c r="ZK197" s="208"/>
      <c r="ZL197" s="208"/>
      <c r="ZM197" s="208"/>
      <c r="ZN197" s="208"/>
      <c r="ZO197" s="208"/>
      <c r="ZP197" s="208"/>
      <c r="ZQ197" s="208"/>
      <c r="ZR197" s="208"/>
      <c r="ZS197" s="208"/>
      <c r="ZT197" s="208"/>
      <c r="ZU197" s="208"/>
      <c r="ZV197" s="208"/>
      <c r="ZW197" s="208"/>
      <c r="ZX197" s="208"/>
      <c r="ZY197" s="208"/>
      <c r="ZZ197" s="208"/>
      <c r="AAA197" s="208"/>
      <c r="AAB197" s="208"/>
      <c r="AAC197" s="208"/>
      <c r="AAD197" s="208"/>
      <c r="AAE197" s="208"/>
      <c r="AAF197" s="208"/>
      <c r="AAG197" s="208"/>
      <c r="AAH197" s="208"/>
      <c r="AAI197" s="208"/>
      <c r="AAJ197" s="208"/>
      <c r="AAK197" s="208"/>
      <c r="AAL197" s="208"/>
      <c r="AAM197" s="208"/>
      <c r="AAN197" s="208"/>
      <c r="AAO197" s="208"/>
      <c r="AAP197" s="208"/>
      <c r="AAQ197" s="208"/>
      <c r="AAR197" s="208"/>
      <c r="AAS197" s="208"/>
      <c r="AAT197" s="208"/>
      <c r="AAU197" s="208"/>
      <c r="AAV197" s="208"/>
      <c r="AAW197" s="208"/>
      <c r="AAX197" s="208"/>
      <c r="AAY197" s="208"/>
      <c r="AAZ197" s="208"/>
      <c r="ABA197" s="208"/>
      <c r="ABB197" s="208"/>
      <c r="ABC197" s="208"/>
      <c r="ABD197" s="208"/>
      <c r="ABE197" s="208"/>
      <c r="ABF197" s="208"/>
      <c r="ABG197" s="208"/>
      <c r="ABH197" s="208"/>
      <c r="ABI197" s="208"/>
      <c r="ABJ197" s="208"/>
      <c r="ABK197" s="208"/>
      <c r="ABL197" s="208"/>
      <c r="ABM197" s="208"/>
      <c r="ABN197" s="208"/>
      <c r="ABO197" s="208"/>
      <c r="ABP197" s="208"/>
      <c r="ABQ197" s="208"/>
      <c r="ABR197" s="208"/>
      <c r="ABS197" s="208"/>
      <c r="ABT197" s="208"/>
      <c r="ABU197" s="208"/>
      <c r="ABV197" s="208"/>
      <c r="ABW197" s="208"/>
      <c r="ABX197" s="208"/>
      <c r="ABY197" s="208"/>
      <c r="ABZ197" s="208"/>
      <c r="ACA197" s="208"/>
      <c r="ACB197" s="208"/>
      <c r="ACC197" s="208"/>
      <c r="ACD197" s="208"/>
      <c r="ACE197" s="208"/>
      <c r="ACF197" s="208"/>
      <c r="ACG197" s="208"/>
      <c r="ACH197" s="208"/>
      <c r="ACI197" s="208"/>
      <c r="ACJ197" s="208"/>
      <c r="ACK197" s="208"/>
      <c r="ACL197" s="208"/>
      <c r="ACM197" s="208"/>
      <c r="ACN197" s="208"/>
      <c r="ACO197" s="208"/>
      <c r="ACP197" s="208"/>
      <c r="ACQ197" s="208"/>
      <c r="ACR197" s="208"/>
      <c r="ACS197" s="208"/>
      <c r="ACT197" s="208"/>
      <c r="ACU197" s="208"/>
      <c r="ACV197" s="208"/>
      <c r="ACW197" s="208"/>
      <c r="ACX197" s="208"/>
      <c r="ACY197" s="208"/>
      <c r="ACZ197" s="208"/>
      <c r="ADA197" s="208"/>
      <c r="ADB197" s="208"/>
      <c r="ADC197" s="208"/>
      <c r="ADD197" s="208"/>
      <c r="ADE197" s="208"/>
      <c r="ADF197" s="208"/>
      <c r="ADG197" s="208"/>
      <c r="ADH197" s="208"/>
      <c r="ADI197" s="208"/>
      <c r="ADJ197" s="208"/>
      <c r="ADK197" s="208"/>
      <c r="ADL197" s="208"/>
      <c r="ADM197" s="208"/>
      <c r="ADN197" s="208"/>
      <c r="ADO197" s="208"/>
      <c r="ADP197" s="208"/>
      <c r="ADQ197" s="208"/>
      <c r="ADR197" s="208"/>
      <c r="ADS197" s="208"/>
      <c r="ADT197" s="208"/>
      <c r="ADU197" s="208"/>
      <c r="ADV197" s="208"/>
      <c r="ADW197" s="208"/>
      <c r="ADX197" s="208"/>
      <c r="ADY197" s="208"/>
      <c r="ADZ197" s="208"/>
      <c r="AEA197" s="208"/>
      <c r="AEB197" s="208"/>
      <c r="AEC197" s="208"/>
      <c r="AED197" s="208"/>
      <c r="AEE197" s="208"/>
      <c r="AEF197" s="208"/>
      <c r="AEG197" s="208"/>
      <c r="AEH197" s="208"/>
      <c r="AEI197" s="208"/>
      <c r="AEJ197" s="208"/>
      <c r="AEK197" s="208"/>
      <c r="AEL197" s="208"/>
      <c r="AEM197" s="208"/>
      <c r="AEN197" s="208"/>
      <c r="AEO197" s="208"/>
      <c r="AEP197" s="208"/>
      <c r="AEQ197" s="208"/>
      <c r="AER197" s="208"/>
      <c r="AES197" s="208"/>
      <c r="AET197" s="208"/>
      <c r="AEU197" s="208"/>
      <c r="AEV197" s="208"/>
      <c r="AEW197" s="208"/>
      <c r="AEX197" s="208"/>
      <c r="AEY197" s="208"/>
      <c r="AEZ197" s="208"/>
      <c r="AFA197" s="208"/>
      <c r="AFB197" s="208"/>
      <c r="AFC197" s="208"/>
      <c r="AFD197" s="208"/>
      <c r="AFE197" s="208"/>
      <c r="AFF197" s="208"/>
      <c r="AFG197" s="208"/>
      <c r="AFH197" s="208"/>
      <c r="AFI197" s="208"/>
      <c r="AFJ197" s="208"/>
      <c r="AFK197" s="208"/>
      <c r="AFL197" s="208"/>
      <c r="AFM197" s="208"/>
      <c r="AFN197" s="208"/>
      <c r="AFO197" s="208"/>
      <c r="AFP197" s="208"/>
      <c r="AFQ197" s="208"/>
      <c r="AFR197" s="208"/>
      <c r="AFS197" s="208"/>
      <c r="AFT197" s="208"/>
      <c r="AFU197" s="208"/>
      <c r="AFV197" s="208"/>
      <c r="AFW197" s="208"/>
      <c r="AFX197" s="208"/>
      <c r="AFY197" s="208"/>
      <c r="AFZ197" s="208"/>
      <c r="AGA197" s="208"/>
      <c r="AGB197" s="208"/>
      <c r="AGC197" s="208"/>
      <c r="AGD197" s="208"/>
      <c r="AGE197" s="208"/>
      <c r="AGF197" s="208"/>
      <c r="AGG197" s="208"/>
      <c r="AGH197" s="208"/>
      <c r="AGI197" s="208"/>
      <c r="AGJ197" s="208"/>
      <c r="AGK197" s="208"/>
      <c r="AGL197" s="208"/>
      <c r="AGM197" s="208"/>
      <c r="AGN197" s="208"/>
      <c r="AGO197" s="208"/>
      <c r="AGP197" s="208"/>
      <c r="AGQ197" s="208"/>
      <c r="AGR197" s="208"/>
      <c r="AGS197" s="208"/>
      <c r="AGT197" s="208"/>
      <c r="AGU197" s="208"/>
      <c r="AGV197" s="208"/>
      <c r="AGW197" s="208"/>
      <c r="AGX197" s="208"/>
      <c r="AGY197" s="208"/>
      <c r="AGZ197" s="208"/>
      <c r="AHA197" s="208"/>
      <c r="AHB197" s="208"/>
      <c r="AHC197" s="208"/>
      <c r="AHD197" s="208"/>
      <c r="AHE197" s="208"/>
      <c r="AHF197" s="208"/>
      <c r="AHG197" s="208"/>
      <c r="AHH197" s="208"/>
      <c r="AHI197" s="208"/>
      <c r="AHJ197" s="208"/>
      <c r="AHK197" s="208"/>
      <c r="AHL197" s="208"/>
      <c r="AHM197" s="208"/>
      <c r="AHN197" s="208"/>
      <c r="AHO197" s="208"/>
      <c r="AHP197" s="208"/>
      <c r="AHQ197" s="208"/>
      <c r="AHR197" s="208"/>
      <c r="AHS197" s="208"/>
      <c r="AHT197" s="208"/>
      <c r="AHU197" s="208"/>
      <c r="AHV197" s="208"/>
      <c r="AHW197" s="208"/>
      <c r="AHX197" s="208"/>
      <c r="AHY197" s="208"/>
      <c r="AHZ197" s="208"/>
      <c r="AIA197" s="208"/>
      <c r="AIB197" s="208"/>
      <c r="AIC197" s="208"/>
      <c r="AID197" s="208"/>
      <c r="AIE197" s="208"/>
      <c r="AIF197" s="208"/>
      <c r="AIG197" s="208"/>
      <c r="AIH197" s="208"/>
      <c r="AII197" s="208"/>
      <c r="AIJ197" s="208"/>
      <c r="AIK197" s="208"/>
      <c r="AIL197" s="208"/>
      <c r="AIM197" s="208"/>
      <c r="AIN197" s="208"/>
      <c r="AIO197" s="208"/>
      <c r="AIP197" s="208"/>
      <c r="AIQ197" s="208"/>
      <c r="AIR197" s="208"/>
      <c r="AIS197" s="208"/>
      <c r="AIT197" s="208"/>
      <c r="AIU197" s="208"/>
      <c r="AIV197" s="208"/>
      <c r="AIW197" s="208"/>
      <c r="AIX197" s="208"/>
      <c r="AIY197" s="208"/>
      <c r="AIZ197" s="208"/>
      <c r="AJA197" s="208"/>
      <c r="AJB197" s="208"/>
      <c r="AJC197" s="208"/>
      <c r="AJD197" s="208"/>
      <c r="AJE197" s="208"/>
      <c r="AJF197" s="208"/>
      <c r="AJG197" s="208"/>
      <c r="AJH197" s="208"/>
      <c r="AJI197" s="208"/>
      <c r="AJJ197" s="208"/>
      <c r="AJK197" s="208"/>
      <c r="AJL197" s="208"/>
      <c r="AJM197" s="208"/>
      <c r="AJN197" s="208"/>
      <c r="AJO197" s="208"/>
      <c r="AJP197" s="208"/>
      <c r="AJQ197" s="208"/>
      <c r="AJR197" s="208"/>
      <c r="AJS197" s="208"/>
      <c r="AJT197" s="208"/>
      <c r="AJU197" s="208"/>
      <c r="AJV197" s="208"/>
      <c r="AJW197" s="208"/>
      <c r="AJX197" s="208"/>
      <c r="AJY197" s="208"/>
      <c r="AJZ197" s="208"/>
      <c r="AKA197" s="208"/>
      <c r="AKB197" s="208"/>
    </row>
    <row r="198" spans="1:964" s="152" customFormat="1" ht="16.5" customHeight="1">
      <c r="A198" s="312" t="s">
        <v>39</v>
      </c>
      <c r="B198" s="267" t="s">
        <v>7</v>
      </c>
      <c r="C198" s="343">
        <v>6084476</v>
      </c>
      <c r="D198" s="47">
        <f t="shared" ref="D198:D206" si="66">C198/C197-1</f>
        <v>0.10461305077010041</v>
      </c>
      <c r="E198" s="142"/>
      <c r="F198" s="343">
        <v>85805</v>
      </c>
      <c r="G198" s="47">
        <f t="shared" ref="G198:G208" si="67">F198/F197-1</f>
        <v>0.13590330822489038</v>
      </c>
      <c r="H198" s="343">
        <v>23789</v>
      </c>
      <c r="I198" s="47">
        <f>H198/H197-1</f>
        <v>6.4731765104077965E-3</v>
      </c>
      <c r="J198" s="198">
        <v>81000</v>
      </c>
      <c r="K198" s="47">
        <f t="shared" ref="K198:K208" si="68">J198/J197-1</f>
        <v>-0.27027027027027029</v>
      </c>
      <c r="L198" s="199"/>
      <c r="M198" s="47"/>
      <c r="N198" s="198"/>
      <c r="O198" s="47"/>
      <c r="P198" s="199"/>
      <c r="Q198" s="47"/>
      <c r="R198" s="343"/>
      <c r="S198" s="47"/>
      <c r="T198" s="199"/>
      <c r="U198" s="47"/>
      <c r="V198" s="343"/>
      <c r="W198" s="47"/>
      <c r="X198" s="199"/>
      <c r="Y198" s="47"/>
      <c r="Z198" s="199"/>
      <c r="AA198" s="47"/>
      <c r="AB198" s="199"/>
      <c r="AC198" s="47"/>
      <c r="AD198" s="332"/>
      <c r="AE198" s="318"/>
      <c r="AF198" s="199"/>
      <c r="AG198" s="47"/>
      <c r="AH198" s="208"/>
      <c r="AI198" s="208"/>
      <c r="AJ198" s="208"/>
      <c r="AK198" s="208"/>
      <c r="AL198" s="208"/>
      <c r="AM198" s="208"/>
      <c r="AN198" s="208"/>
      <c r="AO198" s="208"/>
      <c r="AP198" s="208"/>
      <c r="AQ198" s="208"/>
      <c r="AR198" s="208"/>
      <c r="AS198" s="208"/>
      <c r="AT198" s="208"/>
      <c r="AU198" s="208"/>
      <c r="AV198" s="208"/>
      <c r="AW198" s="208"/>
      <c r="AX198" s="208"/>
      <c r="AY198" s="208"/>
      <c r="AZ198" s="208"/>
      <c r="BA198" s="208"/>
      <c r="BB198" s="208"/>
      <c r="BC198" s="208"/>
      <c r="BD198" s="208"/>
      <c r="BE198" s="208"/>
      <c r="BF198" s="208"/>
      <c r="BG198" s="208"/>
      <c r="BH198" s="208"/>
      <c r="BI198" s="208"/>
      <c r="BJ198" s="208"/>
      <c r="BK198" s="208"/>
      <c r="BL198" s="208"/>
      <c r="BM198" s="208"/>
      <c r="BN198" s="208"/>
      <c r="BO198" s="209"/>
      <c r="BP198" s="208"/>
      <c r="BQ198" s="208"/>
      <c r="BR198" s="208"/>
      <c r="BS198" s="208"/>
      <c r="BT198" s="208"/>
      <c r="BU198" s="208"/>
      <c r="BV198" s="208"/>
      <c r="BW198" s="208"/>
      <c r="BX198" s="208"/>
      <c r="BY198" s="208"/>
      <c r="BZ198" s="208"/>
      <c r="CA198" s="208"/>
      <c r="CB198" s="208"/>
      <c r="CC198" s="208"/>
      <c r="CD198" s="208"/>
      <c r="CE198" s="208"/>
      <c r="CF198" s="208"/>
      <c r="CG198" s="208"/>
      <c r="CH198" s="208"/>
      <c r="CI198" s="208"/>
      <c r="CJ198" s="208"/>
      <c r="CK198" s="208"/>
      <c r="CL198" s="208"/>
      <c r="CM198" s="208"/>
      <c r="CN198" s="208"/>
      <c r="CO198" s="208"/>
      <c r="CP198" s="208"/>
      <c r="CQ198" s="208"/>
      <c r="CR198" s="208"/>
      <c r="CS198" s="208"/>
      <c r="CT198" s="208"/>
      <c r="CU198" s="208"/>
      <c r="CV198" s="208"/>
      <c r="CW198" s="208"/>
      <c r="CX198" s="208"/>
      <c r="CY198" s="208"/>
      <c r="CZ198" s="208"/>
      <c r="DA198" s="208"/>
      <c r="DB198" s="208"/>
      <c r="DC198" s="208"/>
      <c r="DD198" s="208"/>
      <c r="DE198" s="208"/>
      <c r="DF198" s="208"/>
      <c r="DG198" s="208"/>
      <c r="DH198" s="208"/>
      <c r="DI198" s="208"/>
      <c r="DJ198" s="208"/>
      <c r="DK198" s="208"/>
      <c r="DL198" s="208"/>
      <c r="DM198" s="208"/>
      <c r="DN198" s="208"/>
      <c r="DO198" s="208"/>
      <c r="DP198" s="208"/>
      <c r="DQ198" s="208"/>
      <c r="DR198" s="208"/>
      <c r="DS198" s="208"/>
      <c r="DT198" s="208"/>
      <c r="DU198" s="208"/>
      <c r="DV198" s="208"/>
      <c r="DW198" s="208"/>
      <c r="DX198" s="208"/>
      <c r="DY198" s="208"/>
      <c r="DZ198" s="208"/>
      <c r="EA198" s="208"/>
      <c r="EB198" s="208"/>
      <c r="EC198" s="208"/>
      <c r="ED198" s="208"/>
      <c r="EE198" s="208"/>
      <c r="EF198" s="208"/>
      <c r="EG198" s="208"/>
      <c r="EH198" s="208"/>
      <c r="EI198" s="208"/>
      <c r="EJ198" s="208"/>
      <c r="EK198" s="208"/>
      <c r="EL198" s="208"/>
      <c r="EM198" s="208"/>
      <c r="EN198" s="208"/>
      <c r="EO198" s="208"/>
      <c r="EP198" s="208"/>
      <c r="EQ198" s="208"/>
      <c r="ER198" s="208"/>
      <c r="ES198" s="208"/>
      <c r="ET198" s="208"/>
      <c r="EU198" s="208"/>
      <c r="EV198" s="208"/>
      <c r="EW198" s="208"/>
      <c r="EX198" s="208"/>
      <c r="EY198" s="208"/>
      <c r="EZ198" s="208"/>
      <c r="FA198" s="208"/>
      <c r="FB198" s="208"/>
      <c r="FC198" s="208"/>
      <c r="FD198" s="208"/>
      <c r="FE198" s="208"/>
      <c r="FF198" s="208"/>
      <c r="FG198" s="208"/>
      <c r="FH198" s="208"/>
      <c r="FI198" s="208"/>
      <c r="FJ198" s="208"/>
      <c r="FK198" s="208"/>
      <c r="FL198" s="208"/>
      <c r="FM198" s="208"/>
      <c r="FN198" s="208"/>
      <c r="FO198" s="208"/>
      <c r="FP198" s="208"/>
      <c r="FQ198" s="208"/>
      <c r="FR198" s="208"/>
      <c r="FS198" s="208"/>
      <c r="FT198" s="208"/>
      <c r="FU198" s="208"/>
      <c r="FV198" s="208"/>
      <c r="FW198" s="208"/>
      <c r="FX198" s="208"/>
      <c r="FY198" s="208"/>
      <c r="FZ198" s="208"/>
      <c r="GA198" s="208"/>
      <c r="GB198" s="208"/>
      <c r="GC198" s="208"/>
      <c r="GD198" s="208"/>
      <c r="GE198" s="208"/>
      <c r="GF198" s="208"/>
      <c r="GG198" s="208"/>
      <c r="GH198" s="208"/>
      <c r="GI198" s="208"/>
      <c r="GJ198" s="208"/>
      <c r="GK198" s="208"/>
      <c r="GL198" s="208"/>
      <c r="GM198" s="208"/>
      <c r="GN198" s="208"/>
      <c r="GO198" s="208"/>
      <c r="GP198" s="208"/>
      <c r="GQ198" s="208"/>
      <c r="GR198" s="208"/>
      <c r="GS198" s="208"/>
      <c r="GT198" s="208"/>
      <c r="GU198" s="208"/>
      <c r="GV198" s="208"/>
      <c r="GW198" s="208"/>
      <c r="GX198" s="208"/>
      <c r="GY198" s="208"/>
      <c r="GZ198" s="208"/>
      <c r="HA198" s="208"/>
      <c r="HB198" s="208"/>
      <c r="HC198" s="208"/>
      <c r="HD198" s="208"/>
      <c r="HE198" s="208"/>
      <c r="HF198" s="208"/>
      <c r="HG198" s="208"/>
      <c r="HH198" s="208"/>
      <c r="HI198" s="208"/>
      <c r="HJ198" s="208"/>
      <c r="HK198" s="208"/>
      <c r="HL198" s="208"/>
      <c r="HM198" s="208"/>
      <c r="HN198" s="208"/>
      <c r="HO198" s="208"/>
      <c r="HP198" s="208"/>
      <c r="HQ198" s="208"/>
      <c r="HR198" s="208"/>
      <c r="HS198" s="208"/>
      <c r="HT198" s="208"/>
      <c r="HU198" s="208"/>
      <c r="HV198" s="208"/>
      <c r="HW198" s="208"/>
      <c r="HX198" s="208"/>
      <c r="HY198" s="208"/>
      <c r="HZ198" s="208"/>
      <c r="IA198" s="208"/>
      <c r="IB198" s="208"/>
      <c r="IC198" s="208"/>
      <c r="ID198" s="208"/>
      <c r="IE198" s="208"/>
      <c r="IF198" s="208"/>
      <c r="IG198" s="208"/>
      <c r="IH198" s="208"/>
      <c r="II198" s="208"/>
      <c r="IJ198" s="208"/>
      <c r="IK198" s="208"/>
      <c r="IL198" s="208"/>
      <c r="IM198" s="208"/>
      <c r="IN198" s="208"/>
      <c r="IO198" s="208"/>
      <c r="IP198" s="208"/>
      <c r="IQ198" s="208"/>
      <c r="IR198" s="208"/>
      <c r="IS198" s="208"/>
      <c r="IT198" s="208"/>
      <c r="IU198" s="208"/>
      <c r="IV198" s="208"/>
      <c r="IW198" s="208"/>
      <c r="IX198" s="208"/>
      <c r="IY198" s="208"/>
      <c r="IZ198" s="208"/>
      <c r="JA198" s="208"/>
      <c r="JB198" s="208"/>
      <c r="JC198" s="208"/>
      <c r="JD198" s="208"/>
      <c r="JE198" s="208"/>
      <c r="JF198" s="208"/>
      <c r="JG198" s="208"/>
      <c r="JH198" s="208"/>
      <c r="JI198" s="208"/>
      <c r="JJ198" s="208"/>
      <c r="JK198" s="208"/>
      <c r="JL198" s="208"/>
      <c r="JM198" s="208"/>
      <c r="JN198" s="208"/>
      <c r="JO198" s="208"/>
      <c r="JP198" s="208"/>
      <c r="JQ198" s="208"/>
      <c r="JR198" s="208"/>
      <c r="JS198" s="208"/>
      <c r="JT198" s="208"/>
      <c r="JU198" s="208"/>
      <c r="JV198" s="208"/>
      <c r="JW198" s="208"/>
      <c r="JX198" s="208"/>
      <c r="JY198" s="208"/>
      <c r="JZ198" s="208"/>
      <c r="KA198" s="208"/>
      <c r="KB198" s="208"/>
      <c r="KC198" s="208"/>
      <c r="KD198" s="208"/>
      <c r="KE198" s="208"/>
      <c r="KF198" s="208"/>
      <c r="KG198" s="208"/>
      <c r="KH198" s="208"/>
      <c r="KI198" s="208"/>
      <c r="KJ198" s="208"/>
      <c r="KK198" s="208"/>
      <c r="KL198" s="208"/>
      <c r="KM198" s="208"/>
      <c r="KN198" s="208"/>
      <c r="KO198" s="208"/>
      <c r="KP198" s="208"/>
      <c r="KQ198" s="208"/>
      <c r="KR198" s="208"/>
      <c r="KS198" s="208"/>
      <c r="KT198" s="208"/>
      <c r="KU198" s="208"/>
      <c r="KV198" s="208"/>
      <c r="KW198" s="208"/>
      <c r="KX198" s="208"/>
      <c r="KY198" s="208"/>
      <c r="KZ198" s="208"/>
      <c r="LA198" s="208"/>
      <c r="LB198" s="208"/>
      <c r="LC198" s="208"/>
      <c r="LD198" s="208"/>
      <c r="LE198" s="208"/>
      <c r="LF198" s="208"/>
      <c r="LG198" s="208"/>
      <c r="LH198" s="208"/>
      <c r="LI198" s="208"/>
      <c r="LJ198" s="208"/>
      <c r="LK198" s="208"/>
      <c r="LL198" s="208"/>
      <c r="LM198" s="208"/>
      <c r="LN198" s="208"/>
      <c r="LO198" s="208"/>
      <c r="LP198" s="208"/>
      <c r="LQ198" s="208"/>
      <c r="LR198" s="208"/>
      <c r="LS198" s="208"/>
      <c r="LT198" s="208"/>
      <c r="LU198" s="208"/>
      <c r="LV198" s="208"/>
      <c r="LW198" s="208"/>
      <c r="LX198" s="208"/>
      <c r="LY198" s="208"/>
      <c r="LZ198" s="208"/>
      <c r="MA198" s="208"/>
      <c r="MB198" s="208"/>
      <c r="MC198" s="208"/>
      <c r="MD198" s="208"/>
      <c r="ME198" s="208"/>
      <c r="MF198" s="208"/>
      <c r="MG198" s="208"/>
      <c r="MH198" s="208"/>
      <c r="MI198" s="208"/>
      <c r="MJ198" s="208"/>
      <c r="MK198" s="208"/>
      <c r="ML198" s="208"/>
      <c r="MM198" s="208"/>
      <c r="MN198" s="208"/>
      <c r="MO198" s="208"/>
      <c r="MP198" s="208"/>
      <c r="MQ198" s="208"/>
      <c r="MR198" s="208"/>
      <c r="MS198" s="208"/>
      <c r="MT198" s="208"/>
      <c r="MU198" s="208"/>
      <c r="MV198" s="208"/>
      <c r="MW198" s="208"/>
      <c r="MX198" s="208"/>
      <c r="MY198" s="208"/>
      <c r="MZ198" s="208"/>
      <c r="NA198" s="208"/>
      <c r="NB198" s="208"/>
      <c r="NC198" s="208"/>
      <c r="ND198" s="208"/>
      <c r="NE198" s="208"/>
      <c r="NF198" s="208"/>
      <c r="NG198" s="208"/>
      <c r="NH198" s="208"/>
      <c r="NI198" s="208"/>
      <c r="NJ198" s="208"/>
      <c r="NK198" s="208"/>
      <c r="NL198" s="208"/>
      <c r="NM198" s="208"/>
      <c r="NN198" s="208"/>
      <c r="NO198" s="208"/>
      <c r="NP198" s="208"/>
      <c r="NQ198" s="208"/>
      <c r="NR198" s="208"/>
      <c r="NS198" s="208"/>
      <c r="NT198" s="208"/>
      <c r="NU198" s="208"/>
      <c r="NV198" s="208"/>
      <c r="NW198" s="208"/>
      <c r="NX198" s="208"/>
      <c r="NY198" s="208"/>
      <c r="NZ198" s="208"/>
      <c r="OA198" s="208"/>
      <c r="OB198" s="208"/>
      <c r="OC198" s="208"/>
      <c r="OD198" s="208"/>
      <c r="OE198" s="208"/>
      <c r="OF198" s="208"/>
      <c r="OG198" s="208"/>
      <c r="OH198" s="208"/>
      <c r="OI198" s="208"/>
      <c r="OJ198" s="208"/>
      <c r="OK198" s="208"/>
      <c r="OL198" s="208"/>
      <c r="OM198" s="208"/>
      <c r="ON198" s="208"/>
      <c r="OO198" s="208"/>
      <c r="OP198" s="208"/>
      <c r="OQ198" s="208"/>
      <c r="OR198" s="208"/>
      <c r="OS198" s="208"/>
      <c r="OT198" s="208"/>
      <c r="OU198" s="208"/>
      <c r="OV198" s="208"/>
      <c r="OW198" s="208"/>
      <c r="OX198" s="208"/>
      <c r="OY198" s="208"/>
      <c r="OZ198" s="208"/>
      <c r="PA198" s="208"/>
      <c r="PB198" s="208"/>
      <c r="PC198" s="208"/>
      <c r="PD198" s="208"/>
      <c r="PE198" s="208"/>
      <c r="PF198" s="208"/>
      <c r="PG198" s="208"/>
      <c r="PH198" s="208"/>
      <c r="PI198" s="208"/>
      <c r="PJ198" s="208"/>
      <c r="PK198" s="208"/>
      <c r="PL198" s="208"/>
      <c r="PM198" s="208"/>
      <c r="PN198" s="208"/>
      <c r="PO198" s="208"/>
      <c r="PP198" s="208"/>
      <c r="PQ198" s="208"/>
      <c r="PR198" s="208"/>
      <c r="PS198" s="208"/>
      <c r="PT198" s="208"/>
      <c r="PU198" s="208"/>
      <c r="PV198" s="208"/>
      <c r="PW198" s="208"/>
      <c r="PX198" s="208"/>
      <c r="PY198" s="208"/>
      <c r="PZ198" s="208"/>
      <c r="QA198" s="208"/>
      <c r="QB198" s="208"/>
      <c r="QC198" s="208"/>
      <c r="QD198" s="208"/>
      <c r="QE198" s="208"/>
      <c r="QF198" s="208"/>
      <c r="QG198" s="208"/>
      <c r="QH198" s="208"/>
      <c r="QI198" s="208"/>
      <c r="QJ198" s="208"/>
      <c r="QK198" s="208"/>
      <c r="QL198" s="208"/>
      <c r="QM198" s="208"/>
      <c r="QN198" s="208"/>
      <c r="QO198" s="208"/>
      <c r="QP198" s="208"/>
      <c r="QQ198" s="208"/>
      <c r="QR198" s="208"/>
      <c r="QS198" s="208"/>
      <c r="QT198" s="208"/>
      <c r="QU198" s="208"/>
      <c r="QV198" s="208"/>
      <c r="QW198" s="208"/>
      <c r="QX198" s="208"/>
      <c r="QY198" s="208"/>
      <c r="QZ198" s="208"/>
      <c r="RA198" s="208"/>
      <c r="RB198" s="208"/>
      <c r="RC198" s="208"/>
      <c r="RD198" s="208"/>
      <c r="RE198" s="208"/>
      <c r="RF198" s="208"/>
      <c r="RG198" s="208"/>
      <c r="RH198" s="208"/>
      <c r="RI198" s="208"/>
      <c r="RJ198" s="208"/>
      <c r="RK198" s="208"/>
      <c r="RL198" s="208"/>
      <c r="RM198" s="208"/>
      <c r="RN198" s="208"/>
      <c r="RO198" s="208"/>
      <c r="RP198" s="208"/>
      <c r="RQ198" s="208"/>
      <c r="RR198" s="208"/>
      <c r="RS198" s="208"/>
      <c r="RT198" s="208"/>
      <c r="RU198" s="208"/>
      <c r="RV198" s="208"/>
      <c r="RW198" s="208"/>
      <c r="RX198" s="208"/>
      <c r="RY198" s="208"/>
      <c r="RZ198" s="208"/>
      <c r="SA198" s="208"/>
      <c r="SB198" s="208"/>
      <c r="SC198" s="208"/>
      <c r="SD198" s="208"/>
      <c r="SE198" s="208"/>
      <c r="SF198" s="208"/>
      <c r="SG198" s="208"/>
      <c r="SH198" s="208"/>
      <c r="SI198" s="208"/>
      <c r="SJ198" s="208"/>
      <c r="SK198" s="208"/>
      <c r="SL198" s="208"/>
      <c r="SM198" s="208"/>
      <c r="SN198" s="208"/>
      <c r="SO198" s="208"/>
      <c r="SP198" s="208"/>
      <c r="SQ198" s="208"/>
      <c r="SR198" s="208"/>
      <c r="SS198" s="208"/>
      <c r="ST198" s="208"/>
      <c r="SU198" s="208"/>
      <c r="SV198" s="208"/>
      <c r="SW198" s="208"/>
      <c r="SX198" s="208"/>
      <c r="SY198" s="208"/>
      <c r="SZ198" s="208"/>
      <c r="TA198" s="208"/>
      <c r="TB198" s="208"/>
      <c r="TC198" s="208"/>
      <c r="TD198" s="208"/>
      <c r="TE198" s="208"/>
      <c r="TF198" s="208"/>
      <c r="TG198" s="208"/>
      <c r="TH198" s="208"/>
      <c r="TI198" s="208"/>
      <c r="TJ198" s="208"/>
      <c r="TK198" s="208"/>
      <c r="TL198" s="208"/>
      <c r="TM198" s="208"/>
      <c r="TN198" s="208"/>
      <c r="TO198" s="208"/>
      <c r="TP198" s="208"/>
      <c r="TQ198" s="208"/>
      <c r="TR198" s="208"/>
      <c r="TS198" s="208"/>
      <c r="TT198" s="208"/>
      <c r="TU198" s="208"/>
      <c r="TV198" s="208"/>
      <c r="TW198" s="208"/>
      <c r="TX198" s="208"/>
      <c r="TY198" s="208"/>
      <c r="TZ198" s="208"/>
      <c r="UA198" s="208"/>
      <c r="UB198" s="208"/>
      <c r="UC198" s="208"/>
      <c r="UD198" s="208"/>
      <c r="UE198" s="208"/>
      <c r="UF198" s="208"/>
      <c r="UG198" s="208"/>
      <c r="UH198" s="208"/>
      <c r="UI198" s="208"/>
      <c r="UJ198" s="208"/>
      <c r="UK198" s="208"/>
      <c r="UL198" s="208"/>
      <c r="UM198" s="208"/>
      <c r="UN198" s="208"/>
      <c r="UO198" s="208"/>
      <c r="UP198" s="208"/>
      <c r="UQ198" s="208"/>
      <c r="UR198" s="208"/>
      <c r="US198" s="208"/>
      <c r="UT198" s="208"/>
      <c r="UU198" s="208"/>
      <c r="UV198" s="208"/>
      <c r="UW198" s="208"/>
      <c r="UX198" s="208"/>
      <c r="UY198" s="208"/>
      <c r="UZ198" s="208"/>
      <c r="VA198" s="208"/>
      <c r="VB198" s="208"/>
      <c r="VC198" s="208"/>
      <c r="VD198" s="208"/>
      <c r="VE198" s="208"/>
      <c r="VF198" s="208"/>
      <c r="VG198" s="208"/>
      <c r="VH198" s="208"/>
      <c r="VI198" s="208"/>
      <c r="VJ198" s="208"/>
      <c r="VK198" s="208"/>
      <c r="VL198" s="208"/>
      <c r="VM198" s="208"/>
      <c r="VN198" s="208"/>
      <c r="VO198" s="208"/>
      <c r="VP198" s="208"/>
      <c r="VQ198" s="208"/>
      <c r="VR198" s="208"/>
      <c r="VS198" s="208"/>
      <c r="VT198" s="208"/>
      <c r="VU198" s="208"/>
      <c r="VV198" s="208"/>
      <c r="VW198" s="208"/>
      <c r="VX198" s="208"/>
      <c r="VY198" s="208"/>
      <c r="VZ198" s="208"/>
      <c r="WA198" s="208"/>
      <c r="WB198" s="208"/>
      <c r="WC198" s="208"/>
      <c r="WD198" s="208"/>
      <c r="WE198" s="208"/>
      <c r="WF198" s="208"/>
      <c r="WG198" s="208"/>
      <c r="WH198" s="208"/>
      <c r="WI198" s="208"/>
      <c r="WJ198" s="208"/>
      <c r="WK198" s="208"/>
      <c r="WL198" s="208"/>
      <c r="WM198" s="208"/>
      <c r="WN198" s="208"/>
      <c r="WO198" s="208"/>
      <c r="WP198" s="208"/>
      <c r="WQ198" s="208"/>
      <c r="WR198" s="208"/>
      <c r="WS198" s="208"/>
      <c r="WT198" s="208"/>
      <c r="WU198" s="208"/>
      <c r="WV198" s="208"/>
      <c r="WW198" s="208"/>
      <c r="WX198" s="208"/>
      <c r="WY198" s="208"/>
      <c r="WZ198" s="208"/>
      <c r="XA198" s="208"/>
      <c r="XB198" s="208"/>
      <c r="XC198" s="208"/>
      <c r="XD198" s="208"/>
      <c r="XE198" s="208"/>
      <c r="XF198" s="208"/>
      <c r="XG198" s="208"/>
      <c r="XH198" s="208"/>
      <c r="XI198" s="208"/>
      <c r="XJ198" s="208"/>
      <c r="XK198" s="208"/>
      <c r="XL198" s="208"/>
      <c r="XM198" s="208"/>
      <c r="XN198" s="208"/>
      <c r="XO198" s="208"/>
      <c r="XP198" s="208"/>
      <c r="XQ198" s="208"/>
      <c r="XR198" s="208"/>
      <c r="XS198" s="208"/>
      <c r="XT198" s="208"/>
      <c r="XU198" s="208"/>
      <c r="XV198" s="208"/>
      <c r="XW198" s="208"/>
      <c r="XX198" s="208"/>
      <c r="XY198" s="208"/>
      <c r="XZ198" s="208"/>
      <c r="YA198" s="208"/>
      <c r="YB198" s="208"/>
      <c r="YC198" s="208"/>
      <c r="YD198" s="208"/>
      <c r="YE198" s="208"/>
      <c r="YF198" s="208"/>
      <c r="YG198" s="208"/>
      <c r="YH198" s="208"/>
      <c r="YI198" s="208"/>
      <c r="YJ198" s="208"/>
      <c r="YK198" s="208"/>
      <c r="YL198" s="208"/>
      <c r="YM198" s="208"/>
      <c r="YN198" s="208"/>
      <c r="YO198" s="208"/>
      <c r="YP198" s="208"/>
      <c r="YQ198" s="208"/>
      <c r="YR198" s="208"/>
      <c r="YS198" s="208"/>
      <c r="YT198" s="208"/>
      <c r="YU198" s="208"/>
      <c r="YV198" s="208"/>
      <c r="YW198" s="208"/>
      <c r="YX198" s="208"/>
      <c r="YY198" s="208"/>
      <c r="YZ198" s="208"/>
      <c r="ZA198" s="208"/>
      <c r="ZB198" s="208"/>
      <c r="ZC198" s="208"/>
      <c r="ZD198" s="208"/>
      <c r="ZE198" s="208"/>
      <c r="ZF198" s="208"/>
      <c r="ZG198" s="208"/>
      <c r="ZH198" s="208"/>
      <c r="ZI198" s="208"/>
      <c r="ZJ198" s="208"/>
      <c r="ZK198" s="208"/>
      <c r="ZL198" s="208"/>
      <c r="ZM198" s="208"/>
      <c r="ZN198" s="208"/>
      <c r="ZO198" s="208"/>
      <c r="ZP198" s="208"/>
      <c r="ZQ198" s="208"/>
      <c r="ZR198" s="208"/>
      <c r="ZS198" s="208"/>
      <c r="ZT198" s="208"/>
      <c r="ZU198" s="208"/>
      <c r="ZV198" s="208"/>
      <c r="ZW198" s="208"/>
      <c r="ZX198" s="208"/>
      <c r="ZY198" s="208"/>
      <c r="ZZ198" s="208"/>
      <c r="AAA198" s="208"/>
      <c r="AAB198" s="208"/>
      <c r="AAC198" s="208"/>
      <c r="AAD198" s="208"/>
      <c r="AAE198" s="208"/>
      <c r="AAF198" s="208"/>
      <c r="AAG198" s="208"/>
      <c r="AAH198" s="208"/>
      <c r="AAI198" s="208"/>
      <c r="AAJ198" s="208"/>
      <c r="AAK198" s="208"/>
      <c r="AAL198" s="208"/>
      <c r="AAM198" s="208"/>
      <c r="AAN198" s="208"/>
      <c r="AAO198" s="208"/>
      <c r="AAP198" s="208"/>
      <c r="AAQ198" s="208"/>
      <c r="AAR198" s="208"/>
      <c r="AAS198" s="208"/>
      <c r="AAT198" s="208"/>
      <c r="AAU198" s="208"/>
      <c r="AAV198" s="208"/>
      <c r="AAW198" s="208"/>
      <c r="AAX198" s="208"/>
      <c r="AAY198" s="208"/>
      <c r="AAZ198" s="208"/>
      <c r="ABA198" s="208"/>
      <c r="ABB198" s="208"/>
      <c r="ABC198" s="208"/>
      <c r="ABD198" s="208"/>
      <c r="ABE198" s="208"/>
      <c r="ABF198" s="208"/>
      <c r="ABG198" s="208"/>
      <c r="ABH198" s="208"/>
      <c r="ABI198" s="208"/>
      <c r="ABJ198" s="208"/>
      <c r="ABK198" s="208"/>
      <c r="ABL198" s="208"/>
      <c r="ABM198" s="208"/>
      <c r="ABN198" s="208"/>
      <c r="ABO198" s="208"/>
      <c r="ABP198" s="208"/>
      <c r="ABQ198" s="208"/>
      <c r="ABR198" s="208"/>
      <c r="ABS198" s="208"/>
      <c r="ABT198" s="208"/>
      <c r="ABU198" s="208"/>
      <c r="ABV198" s="208"/>
      <c r="ABW198" s="208"/>
      <c r="ABX198" s="208"/>
      <c r="ABY198" s="208"/>
      <c r="ABZ198" s="208"/>
      <c r="ACA198" s="208"/>
      <c r="ACB198" s="208"/>
      <c r="ACC198" s="208"/>
      <c r="ACD198" s="208"/>
      <c r="ACE198" s="208"/>
      <c r="ACF198" s="208"/>
      <c r="ACG198" s="208"/>
      <c r="ACH198" s="208"/>
      <c r="ACI198" s="208"/>
      <c r="ACJ198" s="208"/>
      <c r="ACK198" s="208"/>
      <c r="ACL198" s="208"/>
      <c r="ACM198" s="208"/>
      <c r="ACN198" s="208"/>
      <c r="ACO198" s="208"/>
      <c r="ACP198" s="208"/>
      <c r="ACQ198" s="208"/>
      <c r="ACR198" s="208"/>
      <c r="ACS198" s="208"/>
      <c r="ACT198" s="208"/>
      <c r="ACU198" s="208"/>
      <c r="ACV198" s="208"/>
      <c r="ACW198" s="208"/>
      <c r="ACX198" s="208"/>
      <c r="ACY198" s="208"/>
      <c r="ACZ198" s="208"/>
      <c r="ADA198" s="208"/>
      <c r="ADB198" s="208"/>
      <c r="ADC198" s="208"/>
      <c r="ADD198" s="208"/>
      <c r="ADE198" s="208"/>
      <c r="ADF198" s="208"/>
      <c r="ADG198" s="208"/>
      <c r="ADH198" s="208"/>
      <c r="ADI198" s="208"/>
      <c r="ADJ198" s="208"/>
      <c r="ADK198" s="208"/>
      <c r="ADL198" s="208"/>
      <c r="ADM198" s="208"/>
      <c r="ADN198" s="208"/>
      <c r="ADO198" s="208"/>
      <c r="ADP198" s="208"/>
      <c r="ADQ198" s="208"/>
      <c r="ADR198" s="208"/>
      <c r="ADS198" s="208"/>
      <c r="ADT198" s="208"/>
      <c r="ADU198" s="208"/>
      <c r="ADV198" s="208"/>
      <c r="ADW198" s="208"/>
      <c r="ADX198" s="208"/>
      <c r="ADY198" s="208"/>
      <c r="ADZ198" s="208"/>
      <c r="AEA198" s="208"/>
      <c r="AEB198" s="208"/>
      <c r="AEC198" s="208"/>
      <c r="AED198" s="208"/>
      <c r="AEE198" s="208"/>
      <c r="AEF198" s="208"/>
      <c r="AEG198" s="208"/>
      <c r="AEH198" s="208"/>
      <c r="AEI198" s="208"/>
      <c r="AEJ198" s="208"/>
      <c r="AEK198" s="208"/>
      <c r="AEL198" s="208"/>
      <c r="AEM198" s="208"/>
      <c r="AEN198" s="208"/>
      <c r="AEO198" s="208"/>
      <c r="AEP198" s="208"/>
      <c r="AEQ198" s="208"/>
      <c r="AER198" s="208"/>
      <c r="AES198" s="208"/>
      <c r="AET198" s="208"/>
      <c r="AEU198" s="208"/>
      <c r="AEV198" s="208"/>
      <c r="AEW198" s="208"/>
      <c r="AEX198" s="208"/>
      <c r="AEY198" s="208"/>
      <c r="AEZ198" s="208"/>
      <c r="AFA198" s="208"/>
      <c r="AFB198" s="208"/>
      <c r="AFC198" s="208"/>
      <c r="AFD198" s="208"/>
      <c r="AFE198" s="208"/>
      <c r="AFF198" s="208"/>
      <c r="AFG198" s="208"/>
      <c r="AFH198" s="208"/>
      <c r="AFI198" s="208"/>
      <c r="AFJ198" s="208"/>
      <c r="AFK198" s="208"/>
      <c r="AFL198" s="208"/>
      <c r="AFM198" s="208"/>
      <c r="AFN198" s="208"/>
      <c r="AFO198" s="208"/>
      <c r="AFP198" s="208"/>
      <c r="AFQ198" s="208"/>
      <c r="AFR198" s="208"/>
      <c r="AFS198" s="208"/>
      <c r="AFT198" s="208"/>
      <c r="AFU198" s="208"/>
      <c r="AFV198" s="208"/>
      <c r="AFW198" s="208"/>
      <c r="AFX198" s="208"/>
      <c r="AFY198" s="208"/>
      <c r="AFZ198" s="208"/>
      <c r="AGA198" s="208"/>
      <c r="AGB198" s="208"/>
      <c r="AGC198" s="208"/>
      <c r="AGD198" s="208"/>
      <c r="AGE198" s="208"/>
      <c r="AGF198" s="208"/>
      <c r="AGG198" s="208"/>
      <c r="AGH198" s="208"/>
      <c r="AGI198" s="208"/>
      <c r="AGJ198" s="208"/>
      <c r="AGK198" s="208"/>
      <c r="AGL198" s="208"/>
      <c r="AGM198" s="208"/>
      <c r="AGN198" s="208"/>
      <c r="AGO198" s="208"/>
      <c r="AGP198" s="208"/>
      <c r="AGQ198" s="208"/>
      <c r="AGR198" s="208"/>
      <c r="AGS198" s="208"/>
      <c r="AGT198" s="208"/>
      <c r="AGU198" s="208"/>
      <c r="AGV198" s="208"/>
      <c r="AGW198" s="208"/>
      <c r="AGX198" s="208"/>
      <c r="AGY198" s="208"/>
      <c r="AGZ198" s="208"/>
      <c r="AHA198" s="208"/>
      <c r="AHB198" s="208"/>
      <c r="AHC198" s="208"/>
      <c r="AHD198" s="208"/>
      <c r="AHE198" s="208"/>
      <c r="AHF198" s="208"/>
      <c r="AHG198" s="208"/>
      <c r="AHH198" s="208"/>
      <c r="AHI198" s="208"/>
      <c r="AHJ198" s="208"/>
      <c r="AHK198" s="208"/>
      <c r="AHL198" s="208"/>
      <c r="AHM198" s="208"/>
      <c r="AHN198" s="208"/>
      <c r="AHO198" s="208"/>
      <c r="AHP198" s="208"/>
      <c r="AHQ198" s="208"/>
      <c r="AHR198" s="208"/>
      <c r="AHS198" s="208"/>
      <c r="AHT198" s="208"/>
      <c r="AHU198" s="208"/>
      <c r="AHV198" s="208"/>
      <c r="AHW198" s="208"/>
      <c r="AHX198" s="208"/>
      <c r="AHY198" s="208"/>
      <c r="AHZ198" s="208"/>
      <c r="AIA198" s="208"/>
      <c r="AIB198" s="208"/>
      <c r="AIC198" s="208"/>
      <c r="AID198" s="208"/>
      <c r="AIE198" s="208"/>
      <c r="AIF198" s="208"/>
      <c r="AIG198" s="208"/>
      <c r="AIH198" s="208"/>
      <c r="AII198" s="208"/>
      <c r="AIJ198" s="208"/>
      <c r="AIK198" s="208"/>
      <c r="AIL198" s="208"/>
      <c r="AIM198" s="208"/>
      <c r="AIN198" s="208"/>
      <c r="AIO198" s="208"/>
      <c r="AIP198" s="208"/>
      <c r="AIQ198" s="208"/>
      <c r="AIR198" s="208"/>
      <c r="AIS198" s="208"/>
      <c r="AIT198" s="208"/>
      <c r="AIU198" s="208"/>
      <c r="AIV198" s="208"/>
      <c r="AIW198" s="208"/>
      <c r="AIX198" s="208"/>
      <c r="AIY198" s="208"/>
      <c r="AIZ198" s="208"/>
      <c r="AJA198" s="208"/>
      <c r="AJB198" s="208"/>
      <c r="AJC198" s="208"/>
      <c r="AJD198" s="208"/>
      <c r="AJE198" s="208"/>
      <c r="AJF198" s="208"/>
      <c r="AJG198" s="208"/>
      <c r="AJH198" s="208"/>
      <c r="AJI198" s="208"/>
      <c r="AJJ198" s="208"/>
      <c r="AJK198" s="208"/>
      <c r="AJL198" s="208"/>
      <c r="AJM198" s="208"/>
      <c r="AJN198" s="208"/>
      <c r="AJO198" s="208"/>
      <c r="AJP198" s="208"/>
      <c r="AJQ198" s="208"/>
      <c r="AJR198" s="208"/>
      <c r="AJS198" s="208"/>
      <c r="AJT198" s="208"/>
      <c r="AJU198" s="208"/>
      <c r="AJV198" s="208"/>
      <c r="AJW198" s="208"/>
      <c r="AJX198" s="208"/>
      <c r="AJY198" s="208"/>
      <c r="AJZ198" s="208"/>
      <c r="AKA198" s="208"/>
      <c r="AKB198" s="208"/>
    </row>
    <row r="199" spans="1:964" s="152" customFormat="1" ht="16.5" customHeight="1">
      <c r="A199" s="312" t="s">
        <v>22</v>
      </c>
      <c r="B199" s="267" t="s">
        <v>7</v>
      </c>
      <c r="C199" s="343">
        <v>7123407</v>
      </c>
      <c r="D199" s="47">
        <f t="shared" si="66"/>
        <v>0.17075110494313717</v>
      </c>
      <c r="E199" s="142"/>
      <c r="F199" s="343">
        <v>111226</v>
      </c>
      <c r="G199" s="47">
        <f t="shared" si="67"/>
        <v>0.29626478643435705</v>
      </c>
      <c r="H199" s="343">
        <v>27876</v>
      </c>
      <c r="I199" s="47">
        <f>H199/H198-1</f>
        <v>0.1718020934045148</v>
      </c>
      <c r="J199" s="198">
        <v>92000</v>
      </c>
      <c r="K199" s="47">
        <f t="shared" si="68"/>
        <v>0.13580246913580241</v>
      </c>
      <c r="L199" s="199"/>
      <c r="M199" s="47"/>
      <c r="N199" s="198"/>
      <c r="O199" s="47"/>
      <c r="P199" s="199"/>
      <c r="Q199" s="47"/>
      <c r="R199" s="343"/>
      <c r="S199" s="47"/>
      <c r="T199" s="199"/>
      <c r="U199" s="47"/>
      <c r="V199" s="343"/>
      <c r="W199" s="47"/>
      <c r="X199" s="199"/>
      <c r="Y199" s="47"/>
      <c r="Z199" s="199"/>
      <c r="AA199" s="47"/>
      <c r="AB199" s="199"/>
      <c r="AC199" s="47"/>
      <c r="AD199" s="332"/>
      <c r="AE199" s="318"/>
      <c r="AF199" s="199"/>
      <c r="AG199" s="47"/>
      <c r="AH199" s="205"/>
      <c r="AI199" s="205"/>
      <c r="AJ199" s="205"/>
      <c r="AK199" s="205"/>
      <c r="AL199" s="205"/>
      <c r="AM199" s="208"/>
      <c r="AN199" s="208"/>
      <c r="AO199" s="208"/>
      <c r="AP199" s="208"/>
      <c r="AQ199" s="208"/>
      <c r="AR199" s="208"/>
      <c r="AS199" s="208"/>
      <c r="AT199" s="208"/>
      <c r="AU199" s="208"/>
      <c r="AV199" s="208"/>
      <c r="AW199" s="208"/>
      <c r="AX199" s="208"/>
      <c r="AY199" s="208"/>
      <c r="AZ199" s="208"/>
      <c r="BA199" s="208"/>
      <c r="BB199" s="208"/>
      <c r="BC199" s="208"/>
      <c r="BD199" s="208"/>
      <c r="BE199" s="208"/>
      <c r="BF199" s="208"/>
      <c r="BG199" s="208"/>
      <c r="BH199" s="208"/>
      <c r="BI199" s="208"/>
      <c r="BJ199" s="208"/>
      <c r="BK199" s="208"/>
      <c r="BL199" s="208"/>
      <c r="BM199" s="208"/>
      <c r="BN199" s="208"/>
      <c r="BO199" s="209"/>
      <c r="BP199" s="208"/>
      <c r="BQ199" s="208"/>
      <c r="BR199" s="208"/>
      <c r="BS199" s="208"/>
      <c r="BT199" s="208"/>
      <c r="BU199" s="208"/>
      <c r="BV199" s="208"/>
      <c r="BW199" s="208"/>
      <c r="BX199" s="208"/>
      <c r="BY199" s="208"/>
      <c r="BZ199" s="208"/>
      <c r="CA199" s="208"/>
      <c r="CB199" s="208"/>
      <c r="CC199" s="208"/>
      <c r="CD199" s="208"/>
      <c r="CE199" s="208"/>
      <c r="CF199" s="208"/>
      <c r="CG199" s="208"/>
      <c r="CH199" s="208"/>
      <c r="CI199" s="208"/>
      <c r="CJ199" s="208"/>
      <c r="CK199" s="208"/>
      <c r="CL199" s="208"/>
      <c r="CM199" s="208"/>
      <c r="CN199" s="208"/>
      <c r="CO199" s="208"/>
      <c r="CP199" s="208"/>
      <c r="CQ199" s="208"/>
      <c r="CR199" s="208"/>
      <c r="CS199" s="208"/>
      <c r="CT199" s="208"/>
      <c r="CU199" s="208"/>
      <c r="CV199" s="208"/>
      <c r="CW199" s="208"/>
      <c r="CX199" s="208"/>
      <c r="CY199" s="208"/>
      <c r="CZ199" s="208"/>
      <c r="DA199" s="208"/>
      <c r="DB199" s="208"/>
      <c r="DC199" s="208"/>
      <c r="DD199" s="208"/>
      <c r="DE199" s="208"/>
      <c r="DF199" s="208"/>
      <c r="DG199" s="208"/>
      <c r="DH199" s="208"/>
      <c r="DI199" s="208"/>
      <c r="DJ199" s="208"/>
      <c r="DK199" s="208"/>
      <c r="DL199" s="208"/>
      <c r="DM199" s="208"/>
      <c r="DN199" s="208"/>
      <c r="DO199" s="208"/>
      <c r="DP199" s="208"/>
      <c r="DQ199" s="208"/>
      <c r="DR199" s="208"/>
      <c r="DS199" s="208"/>
      <c r="DT199" s="208"/>
      <c r="DU199" s="208"/>
      <c r="DV199" s="208"/>
      <c r="DW199" s="208"/>
      <c r="DX199" s="208"/>
      <c r="DY199" s="208"/>
      <c r="DZ199" s="208"/>
      <c r="EA199" s="208"/>
      <c r="EB199" s="208"/>
      <c r="EC199" s="208"/>
      <c r="ED199" s="208"/>
      <c r="EE199" s="208"/>
      <c r="EF199" s="208"/>
      <c r="EG199" s="208"/>
      <c r="EH199" s="208"/>
      <c r="EI199" s="208"/>
      <c r="EJ199" s="208"/>
      <c r="EK199" s="208"/>
      <c r="EL199" s="208"/>
      <c r="EM199" s="208"/>
      <c r="EN199" s="208"/>
      <c r="EO199" s="208"/>
      <c r="EP199" s="208"/>
      <c r="EQ199" s="208"/>
      <c r="ER199" s="208"/>
      <c r="ES199" s="208"/>
      <c r="ET199" s="208"/>
      <c r="EU199" s="208"/>
      <c r="EV199" s="208"/>
      <c r="EW199" s="208"/>
      <c r="EX199" s="208"/>
      <c r="EY199" s="208"/>
      <c r="EZ199" s="208"/>
      <c r="FA199" s="208"/>
      <c r="FB199" s="208"/>
      <c r="FC199" s="208"/>
      <c r="FD199" s="208"/>
      <c r="FE199" s="208"/>
      <c r="FF199" s="208"/>
      <c r="FG199" s="208"/>
      <c r="FH199" s="208"/>
      <c r="FI199" s="208"/>
      <c r="FJ199" s="208"/>
      <c r="FK199" s="208"/>
      <c r="FL199" s="208"/>
      <c r="FM199" s="208"/>
      <c r="FN199" s="208"/>
      <c r="FO199" s="208"/>
      <c r="FP199" s="208"/>
      <c r="FQ199" s="208"/>
      <c r="FR199" s="208"/>
      <c r="FS199" s="208"/>
      <c r="FT199" s="208"/>
      <c r="FU199" s="208"/>
      <c r="FV199" s="208"/>
      <c r="FW199" s="208"/>
      <c r="FX199" s="208"/>
      <c r="FY199" s="208"/>
      <c r="FZ199" s="208"/>
      <c r="GA199" s="208"/>
      <c r="GB199" s="208"/>
      <c r="GC199" s="208"/>
      <c r="GD199" s="208"/>
      <c r="GE199" s="208"/>
      <c r="GF199" s="208"/>
      <c r="GG199" s="208"/>
      <c r="GH199" s="208"/>
      <c r="GI199" s="208"/>
      <c r="GJ199" s="208"/>
      <c r="GK199" s="208"/>
      <c r="GL199" s="208"/>
      <c r="GM199" s="208"/>
      <c r="GN199" s="208"/>
      <c r="GO199" s="208"/>
      <c r="GP199" s="208"/>
      <c r="GQ199" s="208"/>
      <c r="GR199" s="208"/>
      <c r="GS199" s="208"/>
      <c r="GT199" s="208"/>
      <c r="GU199" s="208"/>
      <c r="GV199" s="208"/>
      <c r="GW199" s="208"/>
      <c r="GX199" s="208"/>
      <c r="GY199" s="208"/>
      <c r="GZ199" s="208"/>
      <c r="HA199" s="208"/>
      <c r="HB199" s="208"/>
      <c r="HC199" s="208"/>
      <c r="HD199" s="208"/>
      <c r="HE199" s="208"/>
      <c r="HF199" s="208"/>
      <c r="HG199" s="208"/>
      <c r="HH199" s="208"/>
      <c r="HI199" s="208"/>
      <c r="HJ199" s="208"/>
      <c r="HK199" s="208"/>
      <c r="HL199" s="208"/>
      <c r="HM199" s="208"/>
      <c r="HN199" s="208"/>
      <c r="HO199" s="208"/>
      <c r="HP199" s="208"/>
      <c r="HQ199" s="208"/>
      <c r="HR199" s="208"/>
      <c r="HS199" s="208"/>
      <c r="HT199" s="208"/>
      <c r="HU199" s="208"/>
      <c r="HV199" s="208"/>
      <c r="HW199" s="208"/>
      <c r="HX199" s="208"/>
      <c r="HY199" s="208"/>
      <c r="HZ199" s="208"/>
      <c r="IA199" s="208"/>
      <c r="IB199" s="208"/>
      <c r="IC199" s="208"/>
      <c r="ID199" s="208"/>
      <c r="IE199" s="208"/>
      <c r="IF199" s="208"/>
      <c r="IG199" s="208"/>
      <c r="IH199" s="208"/>
      <c r="II199" s="208"/>
      <c r="IJ199" s="208"/>
      <c r="IK199" s="208"/>
      <c r="IL199" s="208"/>
      <c r="IM199" s="208"/>
      <c r="IN199" s="208"/>
      <c r="IO199" s="208"/>
      <c r="IP199" s="208"/>
      <c r="IQ199" s="208"/>
      <c r="IR199" s="208"/>
      <c r="IS199" s="208"/>
      <c r="IT199" s="208"/>
      <c r="IU199" s="208"/>
      <c r="IV199" s="208"/>
      <c r="IW199" s="208"/>
      <c r="IX199" s="208"/>
      <c r="IY199" s="208"/>
      <c r="IZ199" s="208"/>
      <c r="JA199" s="208"/>
      <c r="JB199" s="208"/>
      <c r="JC199" s="208"/>
      <c r="JD199" s="208"/>
      <c r="JE199" s="208"/>
      <c r="JF199" s="208"/>
      <c r="JG199" s="208"/>
      <c r="JH199" s="208"/>
      <c r="JI199" s="208"/>
      <c r="JJ199" s="208"/>
      <c r="JK199" s="208"/>
      <c r="JL199" s="208"/>
      <c r="JM199" s="208"/>
      <c r="JN199" s="208"/>
      <c r="JO199" s="208"/>
      <c r="JP199" s="208"/>
      <c r="JQ199" s="208"/>
      <c r="JR199" s="208"/>
      <c r="JS199" s="208"/>
      <c r="JT199" s="208"/>
      <c r="JU199" s="208"/>
      <c r="JV199" s="208"/>
      <c r="JW199" s="208"/>
      <c r="JX199" s="208"/>
      <c r="JY199" s="208"/>
      <c r="JZ199" s="208"/>
      <c r="KA199" s="208"/>
      <c r="KB199" s="208"/>
      <c r="KC199" s="208"/>
      <c r="KD199" s="208"/>
      <c r="KE199" s="208"/>
      <c r="KF199" s="208"/>
      <c r="KG199" s="208"/>
      <c r="KH199" s="208"/>
      <c r="KI199" s="208"/>
      <c r="KJ199" s="208"/>
      <c r="KK199" s="208"/>
      <c r="KL199" s="208"/>
      <c r="KM199" s="208"/>
      <c r="KN199" s="208"/>
      <c r="KO199" s="208"/>
      <c r="KP199" s="208"/>
      <c r="KQ199" s="208"/>
      <c r="KR199" s="208"/>
      <c r="KS199" s="208"/>
      <c r="KT199" s="208"/>
      <c r="KU199" s="208"/>
      <c r="KV199" s="208"/>
      <c r="KW199" s="208"/>
      <c r="KX199" s="208"/>
      <c r="KY199" s="208"/>
      <c r="KZ199" s="208"/>
      <c r="LA199" s="208"/>
      <c r="LB199" s="208"/>
      <c r="LC199" s="208"/>
      <c r="LD199" s="208"/>
      <c r="LE199" s="208"/>
      <c r="LF199" s="208"/>
      <c r="LG199" s="208"/>
      <c r="LH199" s="208"/>
      <c r="LI199" s="208"/>
      <c r="LJ199" s="208"/>
      <c r="LK199" s="208"/>
      <c r="LL199" s="208"/>
      <c r="LM199" s="208"/>
      <c r="LN199" s="208"/>
      <c r="LO199" s="208"/>
      <c r="LP199" s="208"/>
      <c r="LQ199" s="208"/>
      <c r="LR199" s="208"/>
      <c r="LS199" s="208"/>
      <c r="LT199" s="208"/>
      <c r="LU199" s="208"/>
      <c r="LV199" s="208"/>
      <c r="LW199" s="208"/>
      <c r="LX199" s="208"/>
      <c r="LY199" s="208"/>
      <c r="LZ199" s="208"/>
      <c r="MA199" s="208"/>
      <c r="MB199" s="208"/>
      <c r="MC199" s="208"/>
      <c r="MD199" s="208"/>
      <c r="ME199" s="208"/>
      <c r="MF199" s="208"/>
      <c r="MG199" s="208"/>
      <c r="MH199" s="208"/>
      <c r="MI199" s="208"/>
      <c r="MJ199" s="208"/>
      <c r="MK199" s="208"/>
      <c r="ML199" s="208"/>
      <c r="MM199" s="208"/>
      <c r="MN199" s="208"/>
      <c r="MO199" s="208"/>
      <c r="MP199" s="208"/>
      <c r="MQ199" s="208"/>
      <c r="MR199" s="208"/>
      <c r="MS199" s="208"/>
      <c r="MT199" s="208"/>
      <c r="MU199" s="208"/>
      <c r="MV199" s="208"/>
      <c r="MW199" s="208"/>
      <c r="MX199" s="208"/>
      <c r="MY199" s="208"/>
      <c r="MZ199" s="208"/>
      <c r="NA199" s="208"/>
      <c r="NB199" s="208"/>
      <c r="NC199" s="208"/>
      <c r="ND199" s="208"/>
      <c r="NE199" s="208"/>
      <c r="NF199" s="208"/>
      <c r="NG199" s="208"/>
      <c r="NH199" s="208"/>
      <c r="NI199" s="208"/>
      <c r="NJ199" s="208"/>
      <c r="NK199" s="208"/>
      <c r="NL199" s="208"/>
      <c r="NM199" s="208"/>
      <c r="NN199" s="208"/>
      <c r="NO199" s="208"/>
      <c r="NP199" s="208"/>
      <c r="NQ199" s="208"/>
      <c r="NR199" s="208"/>
      <c r="NS199" s="208"/>
      <c r="NT199" s="208"/>
      <c r="NU199" s="208"/>
      <c r="NV199" s="208"/>
      <c r="NW199" s="208"/>
      <c r="NX199" s="208"/>
      <c r="NY199" s="208"/>
      <c r="NZ199" s="208"/>
      <c r="OA199" s="208"/>
      <c r="OB199" s="208"/>
      <c r="OC199" s="208"/>
      <c r="OD199" s="208"/>
      <c r="OE199" s="208"/>
      <c r="OF199" s="208"/>
      <c r="OG199" s="208"/>
      <c r="OH199" s="208"/>
      <c r="OI199" s="208"/>
      <c r="OJ199" s="208"/>
      <c r="OK199" s="208"/>
      <c r="OL199" s="208"/>
      <c r="OM199" s="208"/>
      <c r="ON199" s="208"/>
      <c r="OO199" s="208"/>
      <c r="OP199" s="208"/>
      <c r="OQ199" s="208"/>
      <c r="OR199" s="208"/>
      <c r="OS199" s="208"/>
      <c r="OT199" s="208"/>
      <c r="OU199" s="208"/>
      <c r="OV199" s="208"/>
      <c r="OW199" s="208"/>
      <c r="OX199" s="208"/>
      <c r="OY199" s="208"/>
      <c r="OZ199" s="208"/>
      <c r="PA199" s="208"/>
      <c r="PB199" s="208"/>
      <c r="PC199" s="208"/>
      <c r="PD199" s="208"/>
      <c r="PE199" s="208"/>
      <c r="PF199" s="208"/>
      <c r="PG199" s="208"/>
      <c r="PH199" s="208"/>
      <c r="PI199" s="208"/>
      <c r="PJ199" s="208"/>
      <c r="PK199" s="208"/>
      <c r="PL199" s="208"/>
      <c r="PM199" s="208"/>
      <c r="PN199" s="208"/>
      <c r="PO199" s="208"/>
      <c r="PP199" s="208"/>
      <c r="PQ199" s="208"/>
      <c r="PR199" s="208"/>
      <c r="PS199" s="208"/>
      <c r="PT199" s="208"/>
      <c r="PU199" s="208"/>
      <c r="PV199" s="208"/>
      <c r="PW199" s="208"/>
      <c r="PX199" s="208"/>
      <c r="PY199" s="208"/>
      <c r="PZ199" s="208"/>
      <c r="QA199" s="208"/>
      <c r="QB199" s="208"/>
      <c r="QC199" s="208"/>
      <c r="QD199" s="208"/>
      <c r="QE199" s="208"/>
      <c r="QF199" s="208"/>
      <c r="QG199" s="208"/>
      <c r="QH199" s="208"/>
      <c r="QI199" s="208"/>
      <c r="QJ199" s="208"/>
      <c r="QK199" s="208"/>
      <c r="QL199" s="208"/>
      <c r="QM199" s="208"/>
      <c r="QN199" s="208"/>
      <c r="QO199" s="208"/>
      <c r="QP199" s="208"/>
      <c r="QQ199" s="208"/>
      <c r="QR199" s="208"/>
      <c r="QS199" s="208"/>
      <c r="QT199" s="208"/>
      <c r="QU199" s="208"/>
      <c r="QV199" s="208"/>
      <c r="QW199" s="208"/>
      <c r="QX199" s="208"/>
      <c r="QY199" s="208"/>
      <c r="QZ199" s="208"/>
      <c r="RA199" s="208"/>
      <c r="RB199" s="208"/>
      <c r="RC199" s="208"/>
      <c r="RD199" s="208"/>
      <c r="RE199" s="208"/>
      <c r="RF199" s="208"/>
      <c r="RG199" s="208"/>
      <c r="RH199" s="208"/>
      <c r="RI199" s="208"/>
      <c r="RJ199" s="208"/>
      <c r="RK199" s="208"/>
      <c r="RL199" s="208"/>
      <c r="RM199" s="208"/>
      <c r="RN199" s="208"/>
      <c r="RO199" s="208"/>
      <c r="RP199" s="208"/>
      <c r="RQ199" s="208"/>
      <c r="RR199" s="208"/>
      <c r="RS199" s="208"/>
      <c r="RT199" s="208"/>
      <c r="RU199" s="208"/>
      <c r="RV199" s="208"/>
      <c r="RW199" s="208"/>
      <c r="RX199" s="208"/>
      <c r="RY199" s="208"/>
      <c r="RZ199" s="208"/>
      <c r="SA199" s="208"/>
      <c r="SB199" s="208"/>
      <c r="SC199" s="208"/>
      <c r="SD199" s="208"/>
      <c r="SE199" s="208"/>
      <c r="SF199" s="208"/>
      <c r="SG199" s="208"/>
      <c r="SH199" s="208"/>
      <c r="SI199" s="208"/>
      <c r="SJ199" s="208"/>
      <c r="SK199" s="208"/>
      <c r="SL199" s="208"/>
      <c r="SM199" s="208"/>
      <c r="SN199" s="208"/>
      <c r="SO199" s="208"/>
      <c r="SP199" s="208"/>
      <c r="SQ199" s="208"/>
      <c r="SR199" s="208"/>
      <c r="SS199" s="208"/>
      <c r="ST199" s="208"/>
      <c r="SU199" s="208"/>
      <c r="SV199" s="208"/>
      <c r="SW199" s="208"/>
      <c r="SX199" s="208"/>
      <c r="SY199" s="208"/>
      <c r="SZ199" s="208"/>
      <c r="TA199" s="208"/>
      <c r="TB199" s="208"/>
      <c r="TC199" s="208"/>
      <c r="TD199" s="208"/>
      <c r="TE199" s="208"/>
      <c r="TF199" s="208"/>
      <c r="TG199" s="208"/>
      <c r="TH199" s="208"/>
      <c r="TI199" s="208"/>
      <c r="TJ199" s="208"/>
      <c r="TK199" s="208"/>
      <c r="TL199" s="208"/>
      <c r="TM199" s="208"/>
      <c r="TN199" s="208"/>
      <c r="TO199" s="208"/>
      <c r="TP199" s="208"/>
      <c r="TQ199" s="208"/>
      <c r="TR199" s="208"/>
      <c r="TS199" s="208"/>
      <c r="TT199" s="208"/>
      <c r="TU199" s="208"/>
      <c r="TV199" s="208"/>
      <c r="TW199" s="208"/>
      <c r="TX199" s="208"/>
      <c r="TY199" s="208"/>
      <c r="TZ199" s="208"/>
      <c r="UA199" s="208"/>
      <c r="UB199" s="208"/>
      <c r="UC199" s="208"/>
      <c r="UD199" s="208"/>
      <c r="UE199" s="208"/>
      <c r="UF199" s="208"/>
      <c r="UG199" s="208"/>
      <c r="UH199" s="208"/>
      <c r="UI199" s="208"/>
      <c r="UJ199" s="208"/>
      <c r="UK199" s="208"/>
      <c r="UL199" s="208"/>
      <c r="UM199" s="208"/>
      <c r="UN199" s="208"/>
      <c r="UO199" s="208"/>
      <c r="UP199" s="208"/>
      <c r="UQ199" s="208"/>
      <c r="UR199" s="208"/>
      <c r="US199" s="208"/>
      <c r="UT199" s="208"/>
      <c r="UU199" s="208"/>
      <c r="UV199" s="208"/>
      <c r="UW199" s="208"/>
      <c r="UX199" s="208"/>
      <c r="UY199" s="208"/>
      <c r="UZ199" s="208"/>
      <c r="VA199" s="208"/>
      <c r="VB199" s="208"/>
      <c r="VC199" s="208"/>
      <c r="VD199" s="208"/>
      <c r="VE199" s="208"/>
      <c r="VF199" s="208"/>
      <c r="VG199" s="208"/>
      <c r="VH199" s="208"/>
      <c r="VI199" s="208"/>
      <c r="VJ199" s="208"/>
      <c r="VK199" s="208"/>
      <c r="VL199" s="208"/>
      <c r="VM199" s="208"/>
      <c r="VN199" s="208"/>
      <c r="VO199" s="208"/>
      <c r="VP199" s="208"/>
      <c r="VQ199" s="208"/>
      <c r="VR199" s="208"/>
      <c r="VS199" s="208"/>
      <c r="VT199" s="208"/>
      <c r="VU199" s="208"/>
      <c r="VV199" s="208"/>
      <c r="VW199" s="208"/>
      <c r="VX199" s="208"/>
      <c r="VY199" s="208"/>
      <c r="VZ199" s="208"/>
      <c r="WA199" s="208"/>
      <c r="WB199" s="208"/>
      <c r="WC199" s="208"/>
      <c r="WD199" s="208"/>
      <c r="WE199" s="208"/>
      <c r="WF199" s="208"/>
      <c r="WG199" s="208"/>
      <c r="WH199" s="208"/>
      <c r="WI199" s="208"/>
      <c r="WJ199" s="208"/>
      <c r="WK199" s="208"/>
      <c r="WL199" s="208"/>
      <c r="WM199" s="208"/>
      <c r="WN199" s="208"/>
      <c r="WO199" s="208"/>
      <c r="WP199" s="208"/>
      <c r="WQ199" s="208"/>
      <c r="WR199" s="208"/>
      <c r="WS199" s="208"/>
      <c r="WT199" s="208"/>
      <c r="WU199" s="208"/>
      <c r="WV199" s="208"/>
      <c r="WW199" s="208"/>
      <c r="WX199" s="208"/>
      <c r="WY199" s="208"/>
      <c r="WZ199" s="208"/>
      <c r="XA199" s="208"/>
      <c r="XB199" s="208"/>
      <c r="XC199" s="208"/>
      <c r="XD199" s="208"/>
      <c r="XE199" s="208"/>
      <c r="XF199" s="208"/>
      <c r="XG199" s="208"/>
      <c r="XH199" s="208"/>
      <c r="XI199" s="208"/>
      <c r="XJ199" s="208"/>
      <c r="XK199" s="208"/>
      <c r="XL199" s="208"/>
      <c r="XM199" s="208"/>
      <c r="XN199" s="208"/>
      <c r="XO199" s="208"/>
      <c r="XP199" s="208"/>
      <c r="XQ199" s="208"/>
      <c r="XR199" s="208"/>
      <c r="XS199" s="208"/>
      <c r="XT199" s="208"/>
      <c r="XU199" s="208"/>
      <c r="XV199" s="208"/>
      <c r="XW199" s="208"/>
      <c r="XX199" s="208"/>
      <c r="XY199" s="208"/>
      <c r="XZ199" s="208"/>
      <c r="YA199" s="208"/>
      <c r="YB199" s="208"/>
      <c r="YC199" s="208"/>
      <c r="YD199" s="208"/>
      <c r="YE199" s="208"/>
      <c r="YF199" s="208"/>
      <c r="YG199" s="208"/>
      <c r="YH199" s="208"/>
      <c r="YI199" s="208"/>
      <c r="YJ199" s="208"/>
      <c r="YK199" s="208"/>
      <c r="YL199" s="208"/>
      <c r="YM199" s="208"/>
      <c r="YN199" s="208"/>
      <c r="YO199" s="208"/>
      <c r="YP199" s="208"/>
      <c r="YQ199" s="208"/>
      <c r="YR199" s="208"/>
      <c r="YS199" s="208"/>
      <c r="YT199" s="208"/>
      <c r="YU199" s="208"/>
      <c r="YV199" s="208"/>
      <c r="YW199" s="208"/>
      <c r="YX199" s="208"/>
      <c r="YY199" s="208"/>
      <c r="YZ199" s="208"/>
      <c r="ZA199" s="208"/>
      <c r="ZB199" s="208"/>
      <c r="ZC199" s="208"/>
      <c r="ZD199" s="208"/>
      <c r="ZE199" s="208"/>
      <c r="ZF199" s="208"/>
      <c r="ZG199" s="208"/>
      <c r="ZH199" s="208"/>
      <c r="ZI199" s="208"/>
      <c r="ZJ199" s="208"/>
      <c r="ZK199" s="208"/>
      <c r="ZL199" s="208"/>
      <c r="ZM199" s="208"/>
      <c r="ZN199" s="208"/>
      <c r="ZO199" s="208"/>
      <c r="ZP199" s="208"/>
      <c r="ZQ199" s="208"/>
      <c r="ZR199" s="208"/>
      <c r="ZS199" s="208"/>
      <c r="ZT199" s="208"/>
      <c r="ZU199" s="208"/>
      <c r="ZV199" s="208"/>
      <c r="ZW199" s="208"/>
      <c r="ZX199" s="208"/>
      <c r="ZY199" s="208"/>
      <c r="ZZ199" s="208"/>
      <c r="AAA199" s="208"/>
      <c r="AAB199" s="208"/>
      <c r="AAC199" s="208"/>
      <c r="AAD199" s="208"/>
      <c r="AAE199" s="208"/>
      <c r="AAF199" s="208"/>
      <c r="AAG199" s="208"/>
      <c r="AAH199" s="208"/>
      <c r="AAI199" s="208"/>
      <c r="AAJ199" s="208"/>
      <c r="AAK199" s="208"/>
      <c r="AAL199" s="208"/>
      <c r="AAM199" s="208"/>
      <c r="AAN199" s="208"/>
      <c r="AAO199" s="208"/>
      <c r="AAP199" s="208"/>
      <c r="AAQ199" s="208"/>
      <c r="AAR199" s="208"/>
      <c r="AAS199" s="208"/>
      <c r="AAT199" s="208"/>
      <c r="AAU199" s="208"/>
      <c r="AAV199" s="208"/>
      <c r="AAW199" s="208"/>
      <c r="AAX199" s="208"/>
      <c r="AAY199" s="208"/>
      <c r="AAZ199" s="208"/>
      <c r="ABA199" s="208"/>
      <c r="ABB199" s="208"/>
      <c r="ABC199" s="208"/>
      <c r="ABD199" s="208"/>
      <c r="ABE199" s="208"/>
      <c r="ABF199" s="208"/>
      <c r="ABG199" s="208"/>
      <c r="ABH199" s="208"/>
      <c r="ABI199" s="208"/>
      <c r="ABJ199" s="208"/>
      <c r="ABK199" s="208"/>
      <c r="ABL199" s="208"/>
      <c r="ABM199" s="208"/>
      <c r="ABN199" s="208"/>
      <c r="ABO199" s="208"/>
      <c r="ABP199" s="208"/>
      <c r="ABQ199" s="208"/>
      <c r="ABR199" s="208"/>
      <c r="ABS199" s="208"/>
      <c r="ABT199" s="208"/>
      <c r="ABU199" s="208"/>
      <c r="ABV199" s="208"/>
      <c r="ABW199" s="208"/>
      <c r="ABX199" s="208"/>
      <c r="ABY199" s="208"/>
      <c r="ABZ199" s="208"/>
      <c r="ACA199" s="208"/>
      <c r="ACB199" s="208"/>
      <c r="ACC199" s="208"/>
      <c r="ACD199" s="208"/>
      <c r="ACE199" s="208"/>
      <c r="ACF199" s="208"/>
      <c r="ACG199" s="208"/>
      <c r="ACH199" s="208"/>
      <c r="ACI199" s="208"/>
      <c r="ACJ199" s="208"/>
      <c r="ACK199" s="208"/>
      <c r="ACL199" s="208"/>
      <c r="ACM199" s="208"/>
      <c r="ACN199" s="208"/>
      <c r="ACO199" s="208"/>
      <c r="ACP199" s="208"/>
      <c r="ACQ199" s="208"/>
      <c r="ACR199" s="208"/>
      <c r="ACS199" s="208"/>
      <c r="ACT199" s="208"/>
      <c r="ACU199" s="208"/>
      <c r="ACV199" s="208"/>
      <c r="ACW199" s="208"/>
      <c r="ACX199" s="208"/>
      <c r="ACY199" s="208"/>
      <c r="ACZ199" s="208"/>
      <c r="ADA199" s="208"/>
      <c r="ADB199" s="208"/>
      <c r="ADC199" s="208"/>
      <c r="ADD199" s="208"/>
      <c r="ADE199" s="208"/>
      <c r="ADF199" s="208"/>
      <c r="ADG199" s="208"/>
      <c r="ADH199" s="208"/>
      <c r="ADI199" s="208"/>
      <c r="ADJ199" s="208"/>
      <c r="ADK199" s="208"/>
      <c r="ADL199" s="208"/>
      <c r="ADM199" s="208"/>
      <c r="ADN199" s="208"/>
      <c r="ADO199" s="208"/>
      <c r="ADP199" s="208"/>
      <c r="ADQ199" s="208"/>
      <c r="ADR199" s="208"/>
      <c r="ADS199" s="208"/>
      <c r="ADT199" s="208"/>
      <c r="ADU199" s="208"/>
      <c r="ADV199" s="208"/>
      <c r="ADW199" s="208"/>
      <c r="ADX199" s="208"/>
      <c r="ADY199" s="208"/>
      <c r="ADZ199" s="208"/>
      <c r="AEA199" s="208"/>
      <c r="AEB199" s="208"/>
      <c r="AEC199" s="208"/>
      <c r="AED199" s="208"/>
      <c r="AEE199" s="208"/>
      <c r="AEF199" s="208"/>
      <c r="AEG199" s="208"/>
      <c r="AEH199" s="208"/>
      <c r="AEI199" s="208"/>
      <c r="AEJ199" s="208"/>
      <c r="AEK199" s="208"/>
      <c r="AEL199" s="208"/>
      <c r="AEM199" s="208"/>
      <c r="AEN199" s="208"/>
      <c r="AEO199" s="208"/>
      <c r="AEP199" s="208"/>
      <c r="AEQ199" s="208"/>
      <c r="AER199" s="208"/>
      <c r="AES199" s="208"/>
      <c r="AET199" s="208"/>
      <c r="AEU199" s="208"/>
      <c r="AEV199" s="208"/>
      <c r="AEW199" s="208"/>
      <c r="AEX199" s="208"/>
      <c r="AEY199" s="208"/>
      <c r="AEZ199" s="208"/>
      <c r="AFA199" s="208"/>
      <c r="AFB199" s="208"/>
      <c r="AFC199" s="208"/>
      <c r="AFD199" s="208"/>
      <c r="AFE199" s="208"/>
      <c r="AFF199" s="208"/>
      <c r="AFG199" s="208"/>
      <c r="AFH199" s="208"/>
      <c r="AFI199" s="208"/>
      <c r="AFJ199" s="208"/>
      <c r="AFK199" s="208"/>
      <c r="AFL199" s="208"/>
      <c r="AFM199" s="208"/>
      <c r="AFN199" s="208"/>
      <c r="AFO199" s="208"/>
      <c r="AFP199" s="208"/>
      <c r="AFQ199" s="208"/>
      <c r="AFR199" s="208"/>
      <c r="AFS199" s="208"/>
      <c r="AFT199" s="208"/>
      <c r="AFU199" s="208"/>
      <c r="AFV199" s="208"/>
      <c r="AFW199" s="208"/>
      <c r="AFX199" s="208"/>
      <c r="AFY199" s="208"/>
      <c r="AFZ199" s="208"/>
      <c r="AGA199" s="208"/>
      <c r="AGB199" s="208"/>
      <c r="AGC199" s="208"/>
      <c r="AGD199" s="208"/>
      <c r="AGE199" s="208"/>
      <c r="AGF199" s="208"/>
      <c r="AGG199" s="208"/>
      <c r="AGH199" s="208"/>
      <c r="AGI199" s="208"/>
      <c r="AGJ199" s="208"/>
      <c r="AGK199" s="208"/>
      <c r="AGL199" s="208"/>
      <c r="AGM199" s="208"/>
      <c r="AGN199" s="208"/>
      <c r="AGO199" s="208"/>
      <c r="AGP199" s="208"/>
      <c r="AGQ199" s="208"/>
      <c r="AGR199" s="208"/>
      <c r="AGS199" s="208"/>
      <c r="AGT199" s="208"/>
      <c r="AGU199" s="208"/>
      <c r="AGV199" s="208"/>
      <c r="AGW199" s="208"/>
      <c r="AGX199" s="208"/>
      <c r="AGY199" s="208"/>
      <c r="AGZ199" s="208"/>
      <c r="AHA199" s="208"/>
      <c r="AHB199" s="208"/>
      <c r="AHC199" s="208"/>
      <c r="AHD199" s="208"/>
      <c r="AHE199" s="208"/>
      <c r="AHF199" s="208"/>
      <c r="AHG199" s="208"/>
      <c r="AHH199" s="208"/>
      <c r="AHI199" s="208"/>
      <c r="AHJ199" s="208"/>
      <c r="AHK199" s="208"/>
      <c r="AHL199" s="208"/>
      <c r="AHM199" s="208"/>
      <c r="AHN199" s="208"/>
      <c r="AHO199" s="208"/>
      <c r="AHP199" s="208"/>
      <c r="AHQ199" s="208"/>
      <c r="AHR199" s="208"/>
      <c r="AHS199" s="208"/>
      <c r="AHT199" s="208"/>
      <c r="AHU199" s="208"/>
      <c r="AHV199" s="208"/>
      <c r="AHW199" s="208"/>
      <c r="AHX199" s="208"/>
      <c r="AHY199" s="208"/>
      <c r="AHZ199" s="208"/>
      <c r="AIA199" s="208"/>
      <c r="AIB199" s="208"/>
      <c r="AIC199" s="208"/>
      <c r="AID199" s="208"/>
      <c r="AIE199" s="208"/>
      <c r="AIF199" s="208"/>
      <c r="AIG199" s="208"/>
      <c r="AIH199" s="208"/>
      <c r="AII199" s="208"/>
      <c r="AIJ199" s="208"/>
      <c r="AIK199" s="208"/>
      <c r="AIL199" s="208"/>
      <c r="AIM199" s="208"/>
      <c r="AIN199" s="208"/>
      <c r="AIO199" s="208"/>
      <c r="AIP199" s="208"/>
      <c r="AIQ199" s="208"/>
      <c r="AIR199" s="208"/>
      <c r="AIS199" s="208"/>
      <c r="AIT199" s="208"/>
      <c r="AIU199" s="208"/>
      <c r="AIV199" s="208"/>
      <c r="AIW199" s="208"/>
      <c r="AIX199" s="208"/>
      <c r="AIY199" s="208"/>
      <c r="AIZ199" s="208"/>
      <c r="AJA199" s="208"/>
      <c r="AJB199" s="208"/>
      <c r="AJC199" s="208"/>
      <c r="AJD199" s="208"/>
      <c r="AJE199" s="208"/>
      <c r="AJF199" s="208"/>
      <c r="AJG199" s="208"/>
      <c r="AJH199" s="208"/>
      <c r="AJI199" s="208"/>
      <c r="AJJ199" s="208"/>
      <c r="AJK199" s="208"/>
      <c r="AJL199" s="208"/>
      <c r="AJM199" s="208"/>
      <c r="AJN199" s="208"/>
      <c r="AJO199" s="208"/>
      <c r="AJP199" s="208"/>
      <c r="AJQ199" s="208"/>
      <c r="AJR199" s="208"/>
      <c r="AJS199" s="208"/>
      <c r="AJT199" s="208"/>
      <c r="AJU199" s="208"/>
      <c r="AJV199" s="208"/>
      <c r="AJW199" s="208"/>
      <c r="AJX199" s="208"/>
      <c r="AJY199" s="208"/>
      <c r="AJZ199" s="208"/>
      <c r="AKA199" s="208"/>
      <c r="AKB199" s="208"/>
    </row>
    <row r="200" spans="1:964" s="152" customFormat="1" ht="16.5" customHeight="1">
      <c r="A200" s="312" t="s">
        <v>23</v>
      </c>
      <c r="B200" s="267" t="s">
        <v>7</v>
      </c>
      <c r="C200" s="343">
        <v>7086133</v>
      </c>
      <c r="D200" s="47">
        <f t="shared" si="66"/>
        <v>-5.2326084975911069E-3</v>
      </c>
      <c r="E200" s="142"/>
      <c r="F200" s="343">
        <v>114158</v>
      </c>
      <c r="G200" s="47">
        <f t="shared" si="67"/>
        <v>2.6360742991746511E-2</v>
      </c>
      <c r="H200" s="343">
        <v>41328</v>
      </c>
      <c r="I200" s="47">
        <f>H200/H199-1</f>
        <v>0.4825656478691347</v>
      </c>
      <c r="J200" s="198">
        <v>109000</v>
      </c>
      <c r="K200" s="47">
        <f t="shared" si="68"/>
        <v>0.18478260869565211</v>
      </c>
      <c r="L200" s="343"/>
      <c r="M200" s="47"/>
      <c r="N200" s="198"/>
      <c r="O200" s="47"/>
      <c r="P200" s="343"/>
      <c r="Q200" s="47"/>
      <c r="R200" s="343"/>
      <c r="S200" s="47"/>
      <c r="T200" s="343"/>
      <c r="U200" s="47"/>
      <c r="V200" s="343"/>
      <c r="W200" s="47"/>
      <c r="X200" s="343"/>
      <c r="Y200" s="47"/>
      <c r="Z200" s="343"/>
      <c r="AA200" s="47"/>
      <c r="AB200" s="343"/>
      <c r="AC200" s="47"/>
      <c r="AD200" s="332"/>
      <c r="AE200" s="318"/>
      <c r="AF200" s="343"/>
      <c r="AG200" s="47"/>
      <c r="AH200" s="205"/>
      <c r="AI200" s="205"/>
      <c r="AJ200" s="205"/>
      <c r="AK200" s="205"/>
      <c r="AL200" s="205"/>
      <c r="AM200" s="208"/>
      <c r="AN200" s="208"/>
      <c r="AO200" s="208"/>
      <c r="AP200" s="208"/>
      <c r="AQ200" s="208"/>
      <c r="AR200" s="208"/>
      <c r="AS200" s="208"/>
      <c r="AT200" s="208"/>
      <c r="AU200" s="208"/>
      <c r="AV200" s="208"/>
      <c r="AW200" s="208"/>
      <c r="AX200" s="208"/>
      <c r="AY200" s="208"/>
      <c r="AZ200" s="208"/>
      <c r="BA200" s="208"/>
      <c r="BB200" s="208"/>
      <c r="BC200" s="208"/>
      <c r="BD200" s="208"/>
      <c r="BE200" s="208"/>
      <c r="BF200" s="208"/>
      <c r="BG200" s="208"/>
      <c r="BH200" s="208"/>
      <c r="BI200" s="208"/>
      <c r="BJ200" s="208"/>
      <c r="BK200" s="208"/>
      <c r="BL200" s="208"/>
      <c r="BM200" s="208"/>
      <c r="BN200" s="208"/>
      <c r="BO200" s="208"/>
      <c r="BP200" s="268"/>
      <c r="BQ200" s="268"/>
      <c r="BR200" s="268"/>
    </row>
    <row r="201" spans="1:964" s="99" customFormat="1" ht="16.5" customHeight="1">
      <c r="A201" s="314" t="s">
        <v>9</v>
      </c>
      <c r="B201" s="40" t="s">
        <v>7</v>
      </c>
      <c r="C201" s="340">
        <v>8825585</v>
      </c>
      <c r="D201" s="328">
        <f t="shared" si="66"/>
        <v>0.24547267176610998</v>
      </c>
      <c r="E201" s="110"/>
      <c r="F201" s="343">
        <v>130888</v>
      </c>
      <c r="G201" s="47">
        <f t="shared" si="67"/>
        <v>0.14655127104539312</v>
      </c>
      <c r="H201" s="343">
        <f>SUM(H5:H16)</f>
        <v>46181</v>
      </c>
      <c r="I201" s="47">
        <f>H201/H200-1</f>
        <v>0.11742644212156406</v>
      </c>
      <c r="J201" s="198">
        <v>138000</v>
      </c>
      <c r="K201" s="47">
        <f t="shared" si="68"/>
        <v>0.26605504587155959</v>
      </c>
      <c r="L201" s="343"/>
      <c r="M201" s="47"/>
      <c r="N201" s="198"/>
      <c r="O201" s="47"/>
      <c r="P201" s="343"/>
      <c r="Q201" s="47"/>
      <c r="R201" s="343">
        <f>SUM(R5:R16)</f>
        <v>15418</v>
      </c>
      <c r="S201" s="47"/>
      <c r="T201" s="343"/>
      <c r="U201" s="47"/>
      <c r="V201" s="343"/>
      <c r="W201" s="47"/>
      <c r="X201" s="343"/>
      <c r="Y201" s="47"/>
      <c r="Z201" s="343">
        <f>SUM(Z5:Z16)</f>
        <v>15376</v>
      </c>
      <c r="AA201" s="47"/>
      <c r="AB201" s="343">
        <f>SUM(AB5:AB16)</f>
        <v>97</v>
      </c>
      <c r="AC201" s="47"/>
      <c r="AD201" s="332"/>
      <c r="AE201" s="318"/>
      <c r="AF201" s="343"/>
      <c r="AG201" s="47"/>
      <c r="AH201" s="205"/>
      <c r="AI201" s="205"/>
      <c r="AJ201" s="205"/>
      <c r="AK201" s="205"/>
      <c r="AL201" s="205"/>
      <c r="AM201" s="202"/>
      <c r="AN201" s="202"/>
      <c r="AO201" s="202"/>
      <c r="AP201" s="202"/>
      <c r="AQ201" s="202"/>
      <c r="AR201" s="202"/>
      <c r="AS201" s="202"/>
      <c r="AT201" s="202"/>
      <c r="AU201" s="202"/>
      <c r="AV201" s="202"/>
      <c r="AW201" s="202"/>
      <c r="AX201" s="202"/>
      <c r="AY201" s="202"/>
      <c r="AZ201" s="202"/>
      <c r="BA201" s="202"/>
      <c r="BB201" s="202"/>
      <c r="BC201" s="202"/>
      <c r="BD201" s="202"/>
      <c r="BE201" s="202"/>
      <c r="BF201" s="202"/>
      <c r="BG201" s="202"/>
      <c r="BH201" s="202"/>
      <c r="BI201" s="202"/>
      <c r="BJ201" s="202"/>
      <c r="BK201" s="202"/>
      <c r="BL201" s="202"/>
      <c r="BM201" s="202"/>
      <c r="BN201" s="202"/>
      <c r="BO201" s="202"/>
      <c r="BP201" s="202"/>
      <c r="BQ201" s="202"/>
      <c r="BR201" s="202"/>
    </row>
    <row r="202" spans="1:964" s="99" customFormat="1" ht="16.5" customHeight="1">
      <c r="A202" s="314" t="s">
        <v>10</v>
      </c>
      <c r="B202" s="40" t="s">
        <v>7</v>
      </c>
      <c r="C202" s="340">
        <f>SUM(C17:C28)</f>
        <v>10080143</v>
      </c>
      <c r="D202" s="328">
        <f t="shared" si="66"/>
        <v>0.14215012375950153</v>
      </c>
      <c r="E202" s="110"/>
      <c r="F202" s="343">
        <f>SUM(F17:F28)</f>
        <v>137260</v>
      </c>
      <c r="G202" s="47">
        <f t="shared" si="67"/>
        <v>4.8682843346983695E-2</v>
      </c>
      <c r="H202" s="343">
        <f>SUM(H17:H28)</f>
        <v>57492</v>
      </c>
      <c r="I202" s="47">
        <f t="shared" ref="I202:I208" si="69">H202/H201-1</f>
        <v>0.24492756761438694</v>
      </c>
      <c r="J202" s="313">
        <v>149000</v>
      </c>
      <c r="K202" s="47">
        <f t="shared" si="68"/>
        <v>7.9710144927536142E-2</v>
      </c>
      <c r="L202" s="343"/>
      <c r="M202" s="47"/>
      <c r="N202" s="343">
        <f>SUM(N17:N28)</f>
        <v>111221</v>
      </c>
      <c r="O202" s="47"/>
      <c r="P202" s="343"/>
      <c r="Q202" s="47"/>
      <c r="R202" s="343">
        <f>SUM(R17:R28)</f>
        <v>13544</v>
      </c>
      <c r="S202" s="47">
        <f t="shared" ref="S202:S208" si="70">R202/R201-1</f>
        <v>-0.12154624464911146</v>
      </c>
      <c r="T202" s="343"/>
      <c r="U202" s="47"/>
      <c r="V202" s="343"/>
      <c r="W202" s="47"/>
      <c r="X202" s="343"/>
      <c r="Y202" s="47"/>
      <c r="Z202" s="343">
        <f>SUM(Z17:Z28)</f>
        <v>16599</v>
      </c>
      <c r="AA202" s="47">
        <f t="shared" ref="AA202:AA209" si="71">Z202/Z201-1</f>
        <v>7.9539542143600483E-2</v>
      </c>
      <c r="AB202" s="343">
        <f>SUM(AB17:AB28)</f>
        <v>130</v>
      </c>
      <c r="AC202" s="47">
        <f t="shared" ref="AC202:AC212" si="72">AB202/AB201-1</f>
        <v>0.34020618556701021</v>
      </c>
      <c r="AD202" s="332">
        <f>SUM(AD17:AD28)</f>
        <v>238</v>
      </c>
      <c r="AE202" s="47"/>
      <c r="AF202" s="343"/>
      <c r="AG202" s="47"/>
      <c r="AH202" s="206"/>
      <c r="AI202" s="206"/>
      <c r="AJ202" s="206"/>
      <c r="AK202" s="206"/>
      <c r="AL202" s="206"/>
      <c r="AM202" s="202"/>
      <c r="AN202" s="202"/>
      <c r="AO202" s="202"/>
      <c r="AP202" s="202"/>
      <c r="AQ202" s="202"/>
      <c r="AR202" s="202"/>
      <c r="AS202" s="202"/>
      <c r="AT202" s="202"/>
      <c r="AU202" s="202"/>
      <c r="AV202" s="202"/>
      <c r="AW202" s="202"/>
      <c r="AX202" s="202"/>
      <c r="AY202" s="202"/>
      <c r="AZ202" s="202"/>
      <c r="BA202" s="202"/>
      <c r="BB202" s="202"/>
      <c r="BC202" s="202"/>
      <c r="BD202" s="202"/>
      <c r="BE202" s="202"/>
      <c r="BF202" s="202"/>
      <c r="BG202" s="202"/>
      <c r="BH202" s="202"/>
      <c r="BI202" s="202"/>
      <c r="BJ202" s="202"/>
      <c r="BK202" s="202"/>
      <c r="BL202" s="202"/>
      <c r="BM202" s="202"/>
      <c r="BN202" s="202"/>
      <c r="BO202" s="202"/>
      <c r="BP202" s="202"/>
      <c r="BQ202" s="202"/>
      <c r="BR202" s="202"/>
    </row>
    <row r="203" spans="1:964" s="99" customFormat="1" ht="16.5" customHeight="1">
      <c r="A203" s="314" t="s">
        <v>11</v>
      </c>
      <c r="B203" s="40" t="s">
        <v>7</v>
      </c>
      <c r="C203" s="340">
        <f>SUM(C29:C40)</f>
        <v>11609879</v>
      </c>
      <c r="D203" s="328">
        <f t="shared" si="66"/>
        <v>0.15175737090237718</v>
      </c>
      <c r="E203" s="110"/>
      <c r="F203" s="343">
        <f>SUM(F29:F40)</f>
        <v>152319</v>
      </c>
      <c r="G203" s="47">
        <f t="shared" si="67"/>
        <v>0.10971149643013267</v>
      </c>
      <c r="H203" s="343">
        <f>SUM(H29:H40)</f>
        <v>80492</v>
      </c>
      <c r="I203" s="47">
        <f t="shared" si="69"/>
        <v>0.40005565991790171</v>
      </c>
      <c r="J203" s="313">
        <v>153000</v>
      </c>
      <c r="K203" s="47">
        <f t="shared" si="68"/>
        <v>2.6845637583892579E-2</v>
      </c>
      <c r="L203" s="343"/>
      <c r="M203" s="47"/>
      <c r="N203" s="343">
        <f>SUM(N29:N40)</f>
        <v>110788</v>
      </c>
      <c r="O203" s="47">
        <f t="shared" ref="O203:O208" si="73">N203/N202-1</f>
        <v>-3.8931496749714523E-3</v>
      </c>
      <c r="P203" s="343"/>
      <c r="Q203" s="47"/>
      <c r="R203" s="343">
        <f>SUM(R29:R40)</f>
        <v>15655</v>
      </c>
      <c r="S203" s="47">
        <f t="shared" si="70"/>
        <v>0.15586237448316598</v>
      </c>
      <c r="T203" s="343"/>
      <c r="U203" s="47"/>
      <c r="V203" s="343"/>
      <c r="W203" s="47"/>
      <c r="X203" s="343"/>
      <c r="Y203" s="47"/>
      <c r="Z203" s="343">
        <f>SUM(Z29:Z40)</f>
        <v>23560</v>
      </c>
      <c r="AA203" s="47">
        <f t="shared" si="71"/>
        <v>0.41936261220555449</v>
      </c>
      <c r="AB203" s="343">
        <f>SUM(AB29:AB40)</f>
        <v>134</v>
      </c>
      <c r="AC203" s="47">
        <f t="shared" si="72"/>
        <v>3.076923076923066E-2</v>
      </c>
      <c r="AD203" s="332">
        <f>SUM(AD29:AD40)</f>
        <v>432</v>
      </c>
      <c r="AE203" s="47">
        <f t="shared" ref="AE203:AE210" si="74">AD203/AD202-1</f>
        <v>0.81512605042016806</v>
      </c>
      <c r="AF203" s="343"/>
      <c r="AG203" s="47"/>
      <c r="AH203" s="206"/>
      <c r="AI203" s="206"/>
      <c r="AJ203" s="206"/>
      <c r="AK203" s="206"/>
      <c r="AL203" s="206"/>
      <c r="AM203" s="202"/>
      <c r="AN203" s="202"/>
      <c r="AO203" s="202"/>
      <c r="AP203" s="202"/>
      <c r="AQ203" s="202"/>
      <c r="AR203" s="202"/>
      <c r="AS203" s="202"/>
      <c r="AT203" s="202"/>
      <c r="AU203" s="202"/>
      <c r="AV203" s="202"/>
      <c r="AW203" s="202"/>
      <c r="AX203" s="202"/>
      <c r="AY203" s="202"/>
      <c r="AZ203" s="202"/>
      <c r="BA203" s="202"/>
      <c r="BB203" s="202"/>
      <c r="BC203" s="202"/>
      <c r="BD203" s="202"/>
      <c r="BE203" s="202"/>
      <c r="BF203" s="202"/>
      <c r="BG203" s="202"/>
      <c r="BH203" s="202"/>
      <c r="BI203" s="202"/>
      <c r="BJ203" s="202"/>
      <c r="BK203" s="202"/>
      <c r="BL203" s="202"/>
      <c r="BM203" s="202"/>
      <c r="BN203" s="202"/>
      <c r="BO203" s="202"/>
      <c r="BP203" s="202"/>
      <c r="BQ203" s="202"/>
      <c r="BR203" s="202"/>
    </row>
    <row r="204" spans="1:964" s="99" customFormat="1" ht="16.5" customHeight="1">
      <c r="A204" s="314" t="s">
        <v>25</v>
      </c>
      <c r="B204" s="40" t="s">
        <v>7</v>
      </c>
      <c r="C204" s="340">
        <f>SUM(SUM(C41:C52))</f>
        <v>13324977</v>
      </c>
      <c r="D204" s="328">
        <f t="shared" si="66"/>
        <v>0.147727465548952</v>
      </c>
      <c r="E204" s="110"/>
      <c r="F204" s="343">
        <f>SUM(F41:F52)</f>
        <v>160868</v>
      </c>
      <c r="G204" s="47">
        <f t="shared" si="67"/>
        <v>5.612563107688473E-2</v>
      </c>
      <c r="H204" s="343">
        <f>SUM(H41:H52)</f>
        <v>92559</v>
      </c>
      <c r="I204" s="47">
        <f t="shared" si="69"/>
        <v>0.14991551955473836</v>
      </c>
      <c r="J204" s="198">
        <v>157000</v>
      </c>
      <c r="K204" s="47">
        <f t="shared" si="68"/>
        <v>2.614379084967311E-2</v>
      </c>
      <c r="L204" s="343"/>
      <c r="M204" s="47"/>
      <c r="N204" s="343">
        <f>SUM(N41:N52)</f>
        <v>124785</v>
      </c>
      <c r="O204" s="47">
        <f t="shared" si="73"/>
        <v>0.12634039787702633</v>
      </c>
      <c r="P204" s="343"/>
      <c r="Q204" s="47"/>
      <c r="R204" s="343">
        <f>SUM(R41:R52)</f>
        <v>12159</v>
      </c>
      <c r="S204" s="47">
        <f t="shared" si="70"/>
        <v>-0.22331523474928139</v>
      </c>
      <c r="T204" s="343"/>
      <c r="U204" s="47"/>
      <c r="V204" s="343"/>
      <c r="W204" s="47"/>
      <c r="X204" s="343"/>
      <c r="Y204" s="47"/>
      <c r="Z204" s="343">
        <f>SUM(Z41:Z52)</f>
        <v>19575</v>
      </c>
      <c r="AA204" s="47">
        <f t="shared" si="71"/>
        <v>-0.16914261460101865</v>
      </c>
      <c r="AB204" s="343">
        <f>SUM(AB41:AB52)</f>
        <v>145</v>
      </c>
      <c r="AC204" s="47">
        <f t="shared" si="72"/>
        <v>8.2089552238805874E-2</v>
      </c>
      <c r="AD204" s="332">
        <f>SUM(AD41:AD52)</f>
        <v>651</v>
      </c>
      <c r="AE204" s="47">
        <f t="shared" si="74"/>
        <v>0.50694444444444442</v>
      </c>
      <c r="AF204" s="343"/>
      <c r="AG204" s="47"/>
      <c r="AH204" s="206"/>
      <c r="AI204" s="206"/>
      <c r="AJ204" s="206"/>
      <c r="AK204" s="206"/>
      <c r="AL204" s="206"/>
      <c r="AM204" s="202"/>
      <c r="AN204" s="202"/>
      <c r="AO204" s="202"/>
      <c r="AP204" s="202"/>
      <c r="AQ204" s="202"/>
      <c r="AR204" s="202"/>
      <c r="AS204" s="202"/>
      <c r="AT204" s="202"/>
      <c r="AU204" s="202"/>
      <c r="AV204" s="202"/>
      <c r="AW204" s="202"/>
      <c r="AX204" s="202"/>
      <c r="AY204" s="202"/>
      <c r="AZ204" s="202"/>
      <c r="BA204" s="202"/>
      <c r="BB204" s="202"/>
      <c r="BC204" s="202"/>
      <c r="BD204" s="202"/>
      <c r="BE204" s="202"/>
      <c r="BF204" s="202"/>
      <c r="BG204" s="202"/>
      <c r="BH204" s="202"/>
      <c r="BI204" s="202"/>
      <c r="BJ204" s="202"/>
      <c r="BK204" s="202"/>
      <c r="BL204" s="202"/>
      <c r="BM204" s="202"/>
      <c r="BN204" s="202"/>
      <c r="BO204" s="202"/>
      <c r="BP204" s="202"/>
      <c r="BQ204" s="202"/>
      <c r="BR204" s="202"/>
    </row>
    <row r="205" spans="1:964" s="99" customFormat="1" ht="16.5" customHeight="1">
      <c r="A205" s="314" t="s">
        <v>44</v>
      </c>
      <c r="B205" s="40" t="s">
        <v>55</v>
      </c>
      <c r="C205" s="340">
        <f>SUM(C53:C64)</f>
        <v>11996094</v>
      </c>
      <c r="D205" s="328">
        <f t="shared" si="66"/>
        <v>-9.9728727486734114E-2</v>
      </c>
      <c r="E205" s="110"/>
      <c r="F205" s="343">
        <f>SUM(F53:F64)</f>
        <v>143439</v>
      </c>
      <c r="G205" s="47">
        <f t="shared" si="67"/>
        <v>-0.10834348658527493</v>
      </c>
      <c r="H205" s="343">
        <f>SUM(H53:H64)</f>
        <v>79928</v>
      </c>
      <c r="I205" s="47">
        <f t="shared" si="69"/>
        <v>-0.13646430925139641</v>
      </c>
      <c r="J205" s="198">
        <v>128000</v>
      </c>
      <c r="K205" s="47">
        <f t="shared" si="68"/>
        <v>-0.1847133757961783</v>
      </c>
      <c r="L205" s="343">
        <f>SUM(L53:L64)</f>
        <v>6367</v>
      </c>
      <c r="M205" s="47"/>
      <c r="N205" s="343">
        <f>SUM(N53:N64)</f>
        <v>101304</v>
      </c>
      <c r="O205" s="47">
        <f t="shared" si="73"/>
        <v>-0.18817165524702484</v>
      </c>
      <c r="P205" s="343"/>
      <c r="Q205" s="47"/>
      <c r="R205" s="343">
        <f>SUM(R53:R64)</f>
        <v>10602</v>
      </c>
      <c r="S205" s="47">
        <f t="shared" si="70"/>
        <v>-0.12805329385640263</v>
      </c>
      <c r="T205" s="343"/>
      <c r="U205" s="47"/>
      <c r="V205" s="343"/>
      <c r="W205" s="318"/>
      <c r="X205" s="343"/>
      <c r="Y205" s="47"/>
      <c r="Z205" s="343">
        <f>SUM(Z53:Z64)</f>
        <v>20598</v>
      </c>
      <c r="AA205" s="47">
        <f t="shared" si="71"/>
        <v>5.2260536398467394E-2</v>
      </c>
      <c r="AB205" s="343">
        <f>SUM(AB53:AB64)</f>
        <v>95</v>
      </c>
      <c r="AC205" s="47">
        <f t="shared" si="72"/>
        <v>-0.34482758620689657</v>
      </c>
      <c r="AD205" s="332">
        <f>SUM(AD53:AD64)</f>
        <v>536</v>
      </c>
      <c r="AE205" s="47">
        <f t="shared" si="74"/>
        <v>-0.1766513056835638</v>
      </c>
      <c r="AF205" s="343"/>
      <c r="AG205" s="47"/>
      <c r="AH205" s="206"/>
      <c r="AI205" s="206"/>
      <c r="AJ205" s="206"/>
      <c r="AK205" s="206"/>
      <c r="AL205" s="206"/>
      <c r="AM205" s="202"/>
      <c r="AN205" s="202"/>
      <c r="AO205" s="202"/>
      <c r="AP205" s="202"/>
      <c r="AQ205" s="202"/>
      <c r="AR205" s="202"/>
      <c r="AS205" s="202"/>
      <c r="AT205" s="202"/>
      <c r="AU205" s="202"/>
      <c r="AV205" s="202"/>
      <c r="AW205" s="202"/>
      <c r="AX205" s="202"/>
      <c r="AY205" s="202"/>
      <c r="AZ205" s="202"/>
      <c r="BA205" s="202"/>
      <c r="BB205" s="202"/>
      <c r="BC205" s="202"/>
      <c r="BD205" s="202"/>
      <c r="BE205" s="202"/>
      <c r="BF205" s="202"/>
      <c r="BG205" s="202"/>
      <c r="BH205" s="202"/>
      <c r="BI205" s="202"/>
      <c r="BJ205" s="202"/>
      <c r="BK205" s="202"/>
      <c r="BL205" s="202"/>
      <c r="BM205" s="202"/>
      <c r="BN205" s="202"/>
      <c r="BO205" s="202"/>
      <c r="BP205" s="202"/>
      <c r="BQ205" s="202"/>
      <c r="BR205" s="202"/>
    </row>
    <row r="206" spans="1:964" s="99" customFormat="1" ht="16.5" customHeight="1">
      <c r="A206" s="314" t="s">
        <v>36</v>
      </c>
      <c r="B206" s="40" t="s">
        <v>55</v>
      </c>
      <c r="C206" s="340">
        <f>SUM(C65:C76)</f>
        <v>9494111</v>
      </c>
      <c r="D206" s="328">
        <f t="shared" si="66"/>
        <v>-0.20856647171987819</v>
      </c>
      <c r="E206" s="110"/>
      <c r="F206" s="343">
        <f>SUM(F65:F76)</f>
        <v>125096</v>
      </c>
      <c r="G206" s="47">
        <f t="shared" si="67"/>
        <v>-0.12788014417278426</v>
      </c>
      <c r="H206" s="343">
        <f>SUM(H65:H76)</f>
        <v>59351</v>
      </c>
      <c r="I206" s="47">
        <f t="shared" si="69"/>
        <v>-0.25744419977980182</v>
      </c>
      <c r="J206" s="198">
        <v>75000</v>
      </c>
      <c r="K206" s="47">
        <f t="shared" si="68"/>
        <v>-0.4140625</v>
      </c>
      <c r="L206" s="343">
        <f>SUM(L65:L76)</f>
        <v>5120</v>
      </c>
      <c r="M206" s="47">
        <f>L206/L205-1</f>
        <v>-0.19585362022930741</v>
      </c>
      <c r="N206" s="343">
        <f>SUM(N65:N76)</f>
        <v>84166</v>
      </c>
      <c r="O206" s="47">
        <f t="shared" si="73"/>
        <v>-0.16917397141277735</v>
      </c>
      <c r="P206" s="343"/>
      <c r="Q206" s="47"/>
      <c r="R206" s="343">
        <f>SUM(R65:R76)</f>
        <v>7450</v>
      </c>
      <c r="S206" s="47">
        <f t="shared" si="70"/>
        <v>-0.29730239577438222</v>
      </c>
      <c r="T206" s="343">
        <v>17580</v>
      </c>
      <c r="U206" s="47"/>
      <c r="V206" s="343"/>
      <c r="W206" s="47"/>
      <c r="X206" s="343"/>
      <c r="Y206" s="47"/>
      <c r="Z206" s="343">
        <f>SUM(Z65:Z76)</f>
        <v>19153</v>
      </c>
      <c r="AA206" s="47">
        <f t="shared" si="71"/>
        <v>-7.0152441984658753E-2</v>
      </c>
      <c r="AB206" s="343">
        <f>SUM(AB65:AB76)</f>
        <v>49</v>
      </c>
      <c r="AC206" s="47">
        <f t="shared" si="72"/>
        <v>-0.48421052631578942</v>
      </c>
      <c r="AD206" s="332">
        <f>SUM(AD65:AD76)</f>
        <v>662</v>
      </c>
      <c r="AE206" s="47">
        <f t="shared" si="74"/>
        <v>0.2350746268656716</v>
      </c>
      <c r="AF206" s="343"/>
      <c r="AG206" s="47"/>
      <c r="AH206" s="206"/>
      <c r="AI206" s="206"/>
      <c r="AJ206" s="206"/>
      <c r="AK206" s="206"/>
      <c r="AL206" s="206"/>
      <c r="AM206" s="202"/>
      <c r="AN206" s="202"/>
      <c r="AO206" s="202"/>
      <c r="AP206" s="202"/>
      <c r="AQ206" s="202"/>
      <c r="AR206" s="202"/>
      <c r="AS206" s="202"/>
      <c r="AT206" s="202"/>
      <c r="AU206" s="202"/>
      <c r="AV206" s="202"/>
      <c r="AW206" s="202"/>
      <c r="AX206" s="202"/>
      <c r="AY206" s="202"/>
      <c r="AZ206" s="202"/>
      <c r="BA206" s="202"/>
      <c r="BB206" s="202"/>
      <c r="BC206" s="202"/>
      <c r="BD206" s="202"/>
      <c r="BE206" s="202"/>
      <c r="BF206" s="202"/>
      <c r="BG206" s="202"/>
      <c r="BH206" s="202"/>
      <c r="BI206" s="202"/>
      <c r="BJ206" s="202"/>
      <c r="BK206" s="202"/>
      <c r="BL206" s="202"/>
      <c r="BM206" s="202"/>
      <c r="BN206" s="202"/>
      <c r="BO206" s="202"/>
      <c r="BP206" s="202"/>
      <c r="BQ206" s="202"/>
      <c r="BR206" s="202"/>
    </row>
    <row r="207" spans="1:964" s="99" customFormat="1" ht="16.5" customHeight="1">
      <c r="A207" s="314" t="s">
        <v>37</v>
      </c>
      <c r="B207" s="40" t="s">
        <v>55</v>
      </c>
      <c r="C207" s="340">
        <f>SUM(C77:C88)</f>
        <v>12488364</v>
      </c>
      <c r="D207" s="328">
        <f>C207/SUM(C65:C76)-1</f>
        <v>0.31538002873570781</v>
      </c>
      <c r="E207" s="110"/>
      <c r="F207" s="343">
        <f>SUM(F77:F88)</f>
        <v>144450</v>
      </c>
      <c r="G207" s="47">
        <f t="shared" si="67"/>
        <v>0.15471318027754677</v>
      </c>
      <c r="H207" s="343">
        <f>SUM(H77:H88)</f>
        <v>77560</v>
      </c>
      <c r="I207" s="47">
        <f t="shared" si="69"/>
        <v>0.30680190729726542</v>
      </c>
      <c r="J207" s="192">
        <v>115000</v>
      </c>
      <c r="K207" s="47">
        <f t="shared" si="68"/>
        <v>0.53333333333333344</v>
      </c>
      <c r="L207" s="343">
        <f>SUM(L77:L88)</f>
        <v>6604</v>
      </c>
      <c r="M207" s="47">
        <f>L207/L206-1</f>
        <v>0.28984374999999996</v>
      </c>
      <c r="N207" s="343">
        <f>SUM(N77:N88)</f>
        <v>90622</v>
      </c>
      <c r="O207" s="47">
        <f t="shared" si="73"/>
        <v>7.6705558063826285E-2</v>
      </c>
      <c r="P207" s="343"/>
      <c r="Q207" s="47"/>
      <c r="R207" s="343">
        <f>SUM(R77:R88)</f>
        <v>9578</v>
      </c>
      <c r="S207" s="47">
        <f t="shared" si="70"/>
        <v>0.28563758389261751</v>
      </c>
      <c r="T207" s="343">
        <v>23419</v>
      </c>
      <c r="U207" s="47">
        <f>T207/T206-1</f>
        <v>0.33213879408418667</v>
      </c>
      <c r="V207" s="343">
        <f>SUM(V77:V88)</f>
        <v>686</v>
      </c>
      <c r="W207" s="47"/>
      <c r="X207" s="343"/>
      <c r="Y207" s="47"/>
      <c r="Z207" s="343">
        <f>SUM(Z77:Z88)</f>
        <v>26444</v>
      </c>
      <c r="AA207" s="47">
        <f t="shared" si="71"/>
        <v>0.38067143528428971</v>
      </c>
      <c r="AB207" s="343">
        <f>SUM(AB77:AB88)</f>
        <v>71</v>
      </c>
      <c r="AC207" s="47">
        <f t="shared" si="72"/>
        <v>0.44897959183673475</v>
      </c>
      <c r="AD207" s="332">
        <f>SUM(AD77:AD88)</f>
        <v>935</v>
      </c>
      <c r="AE207" s="47">
        <f t="shared" si="74"/>
        <v>0.41238670694864044</v>
      </c>
      <c r="AF207" s="343"/>
      <c r="AG207" s="47"/>
      <c r="AH207" s="206"/>
      <c r="AI207" s="206"/>
      <c r="AJ207" s="206"/>
      <c r="AK207" s="206"/>
      <c r="AL207" s="206"/>
      <c r="AM207" s="202"/>
      <c r="AN207" s="202"/>
      <c r="AO207" s="202"/>
      <c r="AP207" s="202"/>
      <c r="AQ207" s="202"/>
      <c r="AR207" s="202"/>
      <c r="AS207" s="202"/>
      <c r="AT207" s="202"/>
      <c r="AU207" s="202"/>
      <c r="AV207" s="202"/>
      <c r="AW207" s="202"/>
      <c r="AX207" s="202"/>
      <c r="AY207" s="202"/>
      <c r="AZ207" s="202"/>
      <c r="BA207" s="202"/>
      <c r="BB207" s="202"/>
      <c r="BC207" s="202"/>
      <c r="BD207" s="202"/>
      <c r="BE207" s="202"/>
      <c r="BF207" s="202"/>
      <c r="BG207" s="202"/>
      <c r="BH207" s="202"/>
      <c r="BI207" s="202"/>
      <c r="BJ207" s="202"/>
      <c r="BK207" s="202"/>
      <c r="BL207" s="202"/>
      <c r="BM207" s="202"/>
      <c r="BN207" s="202"/>
      <c r="BO207" s="202"/>
      <c r="BP207" s="202"/>
      <c r="BQ207" s="202"/>
      <c r="BR207" s="202"/>
    </row>
    <row r="208" spans="1:964" s="99" customFormat="1" ht="16.5" customHeight="1">
      <c r="A208" s="314" t="s">
        <v>322</v>
      </c>
      <c r="B208" s="67" t="s">
        <v>369</v>
      </c>
      <c r="C208" s="343">
        <v>12693733</v>
      </c>
      <c r="D208" s="339">
        <f>C208/SUM(C77:C88)-1</f>
        <v>1.6444828161639169E-2</v>
      </c>
      <c r="E208" s="110"/>
      <c r="F208" s="343">
        <f>SUM(F89:F100)</f>
        <v>172866</v>
      </c>
      <c r="G208" s="47">
        <f t="shared" si="67"/>
        <v>0.1967185877466251</v>
      </c>
      <c r="H208" s="343">
        <f>SUM(H89:H100)</f>
        <v>106359</v>
      </c>
      <c r="I208" s="47">
        <f t="shared" si="69"/>
        <v>0.37131253223310989</v>
      </c>
      <c r="J208" s="198">
        <v>140000</v>
      </c>
      <c r="K208" s="47">
        <f t="shared" si="68"/>
        <v>0.21739130434782616</v>
      </c>
      <c r="L208" s="343">
        <f>SUM(L89:L100)</f>
        <v>11532</v>
      </c>
      <c r="M208" s="47">
        <f>L208/L207-1</f>
        <v>0.74621441550575418</v>
      </c>
      <c r="N208" s="343">
        <f>SUM(N89:N100)</f>
        <v>91335</v>
      </c>
      <c r="O208" s="47">
        <f t="shared" si="73"/>
        <v>7.8678466597514873E-3</v>
      </c>
      <c r="P208" s="343"/>
      <c r="Q208" s="47"/>
      <c r="R208" s="343">
        <f>SUM(R89:R100)</f>
        <v>12446</v>
      </c>
      <c r="S208" s="47">
        <f t="shared" si="70"/>
        <v>0.29943620797661308</v>
      </c>
      <c r="T208" s="343">
        <v>27176</v>
      </c>
      <c r="U208" s="47">
        <f>T208/T207-1</f>
        <v>0.16042529570007269</v>
      </c>
      <c r="V208" s="343">
        <f>SUM(V89:V100)</f>
        <v>1070</v>
      </c>
      <c r="W208" s="318">
        <f>V208/V207-1</f>
        <v>0.55976676384839652</v>
      </c>
      <c r="X208" s="343"/>
      <c r="Y208" s="47"/>
      <c r="Z208" s="343">
        <f>SUM(Z89:Z100)</f>
        <v>29143</v>
      </c>
      <c r="AA208" s="47">
        <f t="shared" si="71"/>
        <v>0.10206474058387527</v>
      </c>
      <c r="AB208" s="343">
        <f>SUM(AB89:AB100)</f>
        <v>87</v>
      </c>
      <c r="AC208" s="47">
        <f t="shared" si="72"/>
        <v>0.22535211267605626</v>
      </c>
      <c r="AD208" s="332">
        <f>SUM(AD89:AD100)</f>
        <v>1419</v>
      </c>
      <c r="AE208" s="47">
        <f t="shared" si="74"/>
        <v>0.51764705882352935</v>
      </c>
      <c r="AF208" s="343">
        <f>SUM(AF95:AF100)</f>
        <v>50</v>
      </c>
      <c r="AG208" s="47"/>
      <c r="AH208" s="206"/>
      <c r="AI208" s="206"/>
      <c r="AJ208" s="206"/>
      <c r="AK208" s="206"/>
      <c r="AL208" s="206"/>
      <c r="AM208" s="202"/>
      <c r="AN208" s="202"/>
      <c r="AO208" s="202"/>
      <c r="AP208" s="202"/>
      <c r="AQ208" s="202"/>
      <c r="AR208" s="202"/>
      <c r="AS208" s="202"/>
      <c r="AT208" s="202"/>
      <c r="AU208" s="202"/>
      <c r="AV208" s="202"/>
      <c r="AW208" s="202"/>
      <c r="AX208" s="202"/>
      <c r="AY208" s="202"/>
      <c r="AZ208" s="202"/>
      <c r="BA208" s="202"/>
      <c r="BB208" s="202"/>
      <c r="BC208" s="202"/>
      <c r="BD208" s="202"/>
      <c r="BE208" s="202"/>
      <c r="BF208" s="202"/>
      <c r="BG208" s="202"/>
      <c r="BH208" s="202"/>
      <c r="BI208" s="202"/>
      <c r="BJ208" s="202"/>
      <c r="BK208" s="202"/>
      <c r="BL208" s="202"/>
      <c r="BM208" s="202"/>
      <c r="BN208" s="202"/>
      <c r="BO208" s="202"/>
      <c r="BP208" s="202"/>
      <c r="BQ208" s="202"/>
      <c r="BR208" s="202"/>
    </row>
    <row r="209" spans="1:70" s="99" customFormat="1" ht="16.5" customHeight="1">
      <c r="A209" s="314" t="s">
        <v>323</v>
      </c>
      <c r="B209" s="40" t="s">
        <v>369</v>
      </c>
      <c r="C209" s="340">
        <f>SUM(C101:C112)</f>
        <v>13736976</v>
      </c>
      <c r="D209" s="328">
        <f>C209/SUM(C89:C100)-1</f>
        <v>8.2185673828179651E-2</v>
      </c>
      <c r="E209" s="110"/>
      <c r="F209" s="343">
        <f>SUM(F101:F112)</f>
        <v>208108</v>
      </c>
      <c r="G209" s="47">
        <f>F209/F208-1</f>
        <v>0.20386889266830965</v>
      </c>
      <c r="H209" s="343">
        <f>SUM(H101:H112)</f>
        <v>134856</v>
      </c>
      <c r="I209" s="47">
        <f>H209/H208-1</f>
        <v>0.26793219191605777</v>
      </c>
      <c r="J209" s="198">
        <f>SUM(J101:J112)</f>
        <v>169100</v>
      </c>
      <c r="K209" s="47">
        <f>J209/J208-1</f>
        <v>0.20785714285714296</v>
      </c>
      <c r="L209" s="343">
        <f>SUM(L101:L112)</f>
        <v>16329</v>
      </c>
      <c r="M209" s="47">
        <f>L209/L208-1</f>
        <v>0.4159729448491154</v>
      </c>
      <c r="N209" s="343">
        <f>SUM(N101:N112)</f>
        <v>94922</v>
      </c>
      <c r="O209" s="47">
        <f>N209/N208-1</f>
        <v>3.9273005967044305E-2</v>
      </c>
      <c r="P209" s="343"/>
      <c r="Q209" s="47"/>
      <c r="R209" s="343">
        <f>SUM(R101:R112)</f>
        <v>13609</v>
      </c>
      <c r="S209" s="47">
        <f>R209/R208-1</f>
        <v>9.3443676683271804E-2</v>
      </c>
      <c r="T209" s="343">
        <v>27458</v>
      </c>
      <c r="U209" s="47">
        <f t="shared" ref="U209:U213" si="75">T209/T208-1</f>
        <v>1.0376803061524775E-2</v>
      </c>
      <c r="V209" s="343">
        <f>SUM(V101:V112)</f>
        <v>1179</v>
      </c>
      <c r="W209" s="318">
        <f>V209/V208-1</f>
        <v>0.10186915887850456</v>
      </c>
      <c r="X209" s="343"/>
      <c r="Y209" s="47"/>
      <c r="Z209" s="343">
        <f>SUM(Z101:Z112)</f>
        <v>27952</v>
      </c>
      <c r="AA209" s="47">
        <f t="shared" si="71"/>
        <v>-4.0867446728202306E-2</v>
      </c>
      <c r="AB209" s="343">
        <f>SUM(AB101:AB112)</f>
        <v>83</v>
      </c>
      <c r="AC209" s="47">
        <f t="shared" si="72"/>
        <v>-4.5977011494252928E-2</v>
      </c>
      <c r="AD209" s="332">
        <f>SUM(AD101:AD112)</f>
        <v>1762</v>
      </c>
      <c r="AE209" s="47">
        <f t="shared" si="74"/>
        <v>0.24171952078928816</v>
      </c>
      <c r="AF209" s="343">
        <f>SUM(AF101:AF112)</f>
        <v>64</v>
      </c>
      <c r="AG209" s="47"/>
      <c r="AH209" s="206"/>
      <c r="AI209" s="206"/>
      <c r="AJ209" s="206"/>
      <c r="AK209" s="206"/>
      <c r="AL209" s="206"/>
      <c r="AM209" s="202"/>
      <c r="AN209" s="202"/>
      <c r="AO209" s="202"/>
      <c r="AP209" s="202"/>
      <c r="AQ209" s="202"/>
      <c r="AR209" s="202"/>
      <c r="AS209" s="202"/>
      <c r="AT209" s="202"/>
      <c r="AU209" s="202"/>
      <c r="AV209" s="202"/>
      <c r="AW209" s="202"/>
      <c r="AX209" s="202"/>
      <c r="AY209" s="202"/>
      <c r="AZ209" s="202"/>
      <c r="BA209" s="202"/>
      <c r="BB209" s="202"/>
      <c r="BC209" s="202"/>
      <c r="BD209" s="202"/>
      <c r="BE209" s="202"/>
      <c r="BF209" s="202"/>
      <c r="BG209" s="202"/>
      <c r="BH209" s="202"/>
      <c r="BI209" s="202"/>
      <c r="BJ209" s="202"/>
      <c r="BK209" s="202"/>
      <c r="BL209" s="202"/>
      <c r="BM209" s="202"/>
      <c r="BN209" s="202"/>
      <c r="BO209" s="202"/>
      <c r="BP209" s="202"/>
      <c r="BQ209" s="202"/>
      <c r="BR209" s="202"/>
    </row>
    <row r="210" spans="1:70" s="99" customFormat="1" ht="16.5" customHeight="1" thickBot="1">
      <c r="A210" s="314" t="s">
        <v>324</v>
      </c>
      <c r="B210" s="40" t="s">
        <v>369</v>
      </c>
      <c r="C210" s="340">
        <f>SUM(C113:C124)</f>
        <v>14846485</v>
      </c>
      <c r="D210" s="328">
        <f>C210/SUM(C101:C112)-1</f>
        <v>8.0768067149567635E-2</v>
      </c>
      <c r="E210" s="110"/>
      <c r="F210" s="343">
        <f>SUM(F113:F124)</f>
        <v>228865</v>
      </c>
      <c r="G210" s="47">
        <f>F210/SUM(F101:F112)-1</f>
        <v>9.97414803851846E-2</v>
      </c>
      <c r="H210" s="343">
        <f>SUM(H113:H124)</f>
        <v>182442</v>
      </c>
      <c r="I210" s="47">
        <f>H210/SUM(H101:H112)-1</f>
        <v>0.35286527851930938</v>
      </c>
      <c r="J210" s="198">
        <f>SUM(J113:J124)</f>
        <v>208886</v>
      </c>
      <c r="K210" s="47">
        <f>J210/SUM(J101:J112)-1</f>
        <v>0.23528089887640458</v>
      </c>
      <c r="L210" s="343">
        <f>SUM(L113:L124)</f>
        <v>23224</v>
      </c>
      <c r="M210" s="47">
        <f>L210/SUM(L101:L112)-1</f>
        <v>0.42225488394880273</v>
      </c>
      <c r="N210" s="343">
        <f>SUM(N113:N124)</f>
        <v>107942</v>
      </c>
      <c r="O210" s="47">
        <f>N210/SUM(N101:N112)-1</f>
        <v>0.13716525146962777</v>
      </c>
      <c r="P210" s="343">
        <f>SUM(P113:P124)</f>
        <v>11592</v>
      </c>
      <c r="Q210" s="47"/>
      <c r="R210" s="343">
        <f>SUM(R113:R124)</f>
        <v>15855</v>
      </c>
      <c r="S210" s="47">
        <f>R210/SUM(R101:R112)-1</f>
        <v>0.16503784260415899</v>
      </c>
      <c r="T210" s="343">
        <f>SUM(T114:T124)</f>
        <v>13448</v>
      </c>
      <c r="U210" s="47">
        <f t="shared" si="75"/>
        <v>-0.51023381163959503</v>
      </c>
      <c r="V210" s="343">
        <f>SUM(V113:V124)</f>
        <v>1795</v>
      </c>
      <c r="W210" s="318">
        <f>V210/SUM(V101:V112)-1</f>
        <v>0.52247667514843088</v>
      </c>
      <c r="X210" s="343">
        <f>SUM(X113:X124)</f>
        <v>1516</v>
      </c>
      <c r="Y210" s="47"/>
      <c r="Z210" s="343">
        <f>SUM(Z113:Z124)</f>
        <v>31203</v>
      </c>
      <c r="AA210" s="47">
        <f>Z210/SUM(Z101:Z112)-1</f>
        <v>0.11630652547223819</v>
      </c>
      <c r="AB210" s="343">
        <f>SUM(AB113:AB124)</f>
        <v>90</v>
      </c>
      <c r="AC210" s="47">
        <f t="shared" si="72"/>
        <v>8.43373493975903E-2</v>
      </c>
      <c r="AD210" s="332">
        <f>SUM(AD113:AD124)</f>
        <v>2433</v>
      </c>
      <c r="AE210" s="47">
        <f t="shared" si="74"/>
        <v>0.38081725312145287</v>
      </c>
      <c r="AF210" s="343">
        <f>SUM(AF113:AF124)</f>
        <v>11</v>
      </c>
      <c r="AG210" s="47">
        <f>AF210/SUM(AF101:AF105)-1</f>
        <v>0</v>
      </c>
      <c r="AH210" s="206"/>
      <c r="AI210" s="206"/>
      <c r="AJ210" s="206"/>
      <c r="AK210" s="206"/>
      <c r="AL210" s="206"/>
      <c r="AM210" s="202"/>
      <c r="AN210" s="202"/>
      <c r="AO210" s="202"/>
      <c r="AP210" s="202"/>
      <c r="AQ210" s="202"/>
      <c r="AR210" s="202"/>
      <c r="AS210" s="202"/>
      <c r="AT210" s="202"/>
      <c r="AU210" s="202"/>
      <c r="AV210" s="202"/>
      <c r="AW210" s="202"/>
      <c r="AX210" s="202"/>
      <c r="AY210" s="202"/>
      <c r="AZ210" s="202"/>
      <c r="BA210" s="202"/>
      <c r="BB210" s="202"/>
      <c r="BC210" s="202"/>
      <c r="BD210" s="202"/>
      <c r="BE210" s="202"/>
      <c r="BF210" s="202"/>
      <c r="BG210" s="202"/>
      <c r="BH210" s="202"/>
      <c r="BI210" s="202"/>
      <c r="BJ210" s="202"/>
      <c r="BK210" s="202"/>
      <c r="BL210" s="202"/>
      <c r="BM210" s="202"/>
      <c r="BN210" s="202"/>
      <c r="BO210" s="202"/>
      <c r="BP210" s="202"/>
      <c r="BQ210" s="202"/>
      <c r="BR210" s="202"/>
    </row>
    <row r="211" spans="1:70" s="143" customFormat="1" ht="16.5" customHeight="1" thickBot="1">
      <c r="A211" s="179" t="s">
        <v>326</v>
      </c>
      <c r="B211" s="69" t="s">
        <v>369</v>
      </c>
      <c r="C211" s="82">
        <f>SUM(C125:C136)</f>
        <v>16080684</v>
      </c>
      <c r="D211" s="83">
        <f>C211/SUM(C113:C124)-1</f>
        <v>8.3130720840656869E-2</v>
      </c>
      <c r="E211" s="142"/>
      <c r="F211" s="82">
        <f>SUM(F125:F136)</f>
        <v>254332</v>
      </c>
      <c r="G211" s="83">
        <f>F211/SUM(F113:F124)-1</f>
        <v>0.11127520590741269</v>
      </c>
      <c r="H211" s="82">
        <f>SUM(H125:H136)</f>
        <v>234557</v>
      </c>
      <c r="I211" s="83">
        <f>H211/SUM(H113:H124)-1</f>
        <v>0.28565242652459411</v>
      </c>
      <c r="J211" s="82">
        <f>SUM(J125:J136)</f>
        <v>210728</v>
      </c>
      <c r="K211" s="83">
        <f>J211/SUM(J113:J124)-1</f>
        <v>8.8182070603104457E-3</v>
      </c>
      <c r="L211" s="82">
        <f>SUM(L125:L136)</f>
        <v>61702</v>
      </c>
      <c r="M211" s="83">
        <f>L211/SUM(L113:L124)-1</f>
        <v>1.6568205304857044</v>
      </c>
      <c r="N211" s="82">
        <f>SUM(N125:N136)</f>
        <v>135676</v>
      </c>
      <c r="O211" s="83">
        <f>N211/SUM(N113:N124)-1</f>
        <v>0.2569342795204832</v>
      </c>
      <c r="P211" s="82">
        <f>SUM(P125:P136)</f>
        <v>27475</v>
      </c>
      <c r="Q211" s="83">
        <f>P211/SUM(P113:P124)-1</f>
        <v>1.3701690821256038</v>
      </c>
      <c r="R211" s="82">
        <f>SUM(R125:R136)</f>
        <v>16314</v>
      </c>
      <c r="S211" s="83">
        <f>R211/SUM(R113:R124)-1</f>
        <v>2.8949858088930913E-2</v>
      </c>
      <c r="T211" s="82">
        <f>SUM(T125:T136)</f>
        <v>17746</v>
      </c>
      <c r="U211" s="83">
        <f t="shared" si="75"/>
        <v>0.31960142772159439</v>
      </c>
      <c r="V211" s="82">
        <f>SUM(V125:V136)</f>
        <v>3364</v>
      </c>
      <c r="W211" s="83">
        <f>V211/SUM(V113:V124)-1</f>
        <v>0.87409470752089136</v>
      </c>
      <c r="X211" s="82">
        <f>SUM(X125:X136)</f>
        <v>3110</v>
      </c>
      <c r="Y211" s="83">
        <f>X211/SUM(X113:X124)-1</f>
        <v>1.0514511873350925</v>
      </c>
      <c r="Z211" s="82">
        <f>SUM(Z125:Z136)</f>
        <v>1355</v>
      </c>
      <c r="AA211" s="83">
        <f>Z211/SUM(Z113)-1</f>
        <v>-0.14186193793540214</v>
      </c>
      <c r="AB211" s="82">
        <f>SUM(AB125:AB136)</f>
        <v>89</v>
      </c>
      <c r="AC211" s="83">
        <f t="shared" si="72"/>
        <v>-1.1111111111111072E-2</v>
      </c>
      <c r="AD211" s="82">
        <f>SUM(AD125:AD136)</f>
        <v>2189</v>
      </c>
      <c r="AE211" s="83">
        <f>AD211/SUM(AD113:AD120)-1</f>
        <v>0.2402266288951842</v>
      </c>
      <c r="AF211" s="82"/>
      <c r="AG211" s="83"/>
      <c r="AH211" s="98"/>
      <c r="AI211" s="98"/>
      <c r="AJ211" s="98"/>
      <c r="AK211" s="98"/>
      <c r="AL211" s="206"/>
      <c r="AM211" s="205"/>
      <c r="AN211" s="205"/>
      <c r="AO211" s="205"/>
      <c r="AP211" s="205"/>
      <c r="AQ211" s="205"/>
      <c r="AR211" s="205"/>
      <c r="AS211" s="205"/>
      <c r="AT211" s="205"/>
      <c r="AU211" s="205"/>
      <c r="AV211" s="205"/>
      <c r="AW211" s="205"/>
      <c r="AX211" s="205"/>
      <c r="AY211" s="205"/>
      <c r="AZ211" s="205"/>
      <c r="BA211" s="205"/>
      <c r="BB211" s="205"/>
      <c r="BC211" s="205"/>
      <c r="BD211" s="205"/>
      <c r="BE211" s="205"/>
      <c r="BF211" s="205"/>
      <c r="BG211" s="205"/>
      <c r="BH211" s="205"/>
      <c r="BI211" s="205"/>
      <c r="BJ211" s="205"/>
      <c r="BK211" s="205"/>
      <c r="BL211" s="205"/>
      <c r="BM211" s="205"/>
      <c r="BN211" s="205"/>
      <c r="BO211" s="205"/>
      <c r="BP211" s="205"/>
      <c r="BQ211" s="205"/>
      <c r="BR211" s="205"/>
    </row>
    <row r="212" spans="1:70" ht="16.5" customHeight="1" thickBot="1">
      <c r="A212" s="179" t="s">
        <v>330</v>
      </c>
      <c r="B212" s="69" t="s">
        <v>369</v>
      </c>
      <c r="C212" s="82">
        <f>SUM(C137:C148)</f>
        <v>19310430</v>
      </c>
      <c r="D212" s="83">
        <f>C212/C211-1</f>
        <v>0.20084630728394393</v>
      </c>
      <c r="E212" s="110"/>
      <c r="F212" s="82">
        <f>SUM(F137:F148)</f>
        <v>296900</v>
      </c>
      <c r="G212" s="83">
        <f>F212/F211-1</f>
        <v>0.16737178176556622</v>
      </c>
      <c r="H212" s="82">
        <f>SUM(H137:H148)</f>
        <v>277032</v>
      </c>
      <c r="I212" s="83">
        <f>H212/SUM(H125:H136)-1</f>
        <v>0.18108604731472511</v>
      </c>
      <c r="J212" s="82">
        <f>SUM(J137:J148)</f>
        <v>237363</v>
      </c>
      <c r="K212" s="83">
        <f>J212/SUM(J125:J136)-1</f>
        <v>0.12639516343343082</v>
      </c>
      <c r="L212" s="82">
        <f>SUM(L137:L148)</f>
        <v>92021</v>
      </c>
      <c r="M212" s="83">
        <f>L212/SUM(L125:L136)-1</f>
        <v>0.49137791319568258</v>
      </c>
      <c r="N212" s="82">
        <f>SUM(N137:N148)</f>
        <v>139376</v>
      </c>
      <c r="O212" s="83">
        <f>N212/SUM(N125:N136)-1</f>
        <v>2.7270851145375641E-2</v>
      </c>
      <c r="P212" s="82">
        <f>SUM(P137:P148)</f>
        <v>29974</v>
      </c>
      <c r="Q212" s="83">
        <f>P212/SUM(P125:P136)-1</f>
        <v>9.0955414012738878E-2</v>
      </c>
      <c r="R212" s="82">
        <f>18835</f>
        <v>18835</v>
      </c>
      <c r="S212" s="83">
        <f>R212/R211-1</f>
        <v>0.15452985166114996</v>
      </c>
      <c r="T212" s="82">
        <f>SUM(T137:T148)</f>
        <v>17737</v>
      </c>
      <c r="U212" s="83">
        <f t="shared" si="75"/>
        <v>-5.0715654231936469E-4</v>
      </c>
      <c r="V212" s="82">
        <f>SUM(V137:V148)</f>
        <v>3704</v>
      </c>
      <c r="W212" s="83">
        <f>V212/SUM(V125:V136)-1</f>
        <v>0.10107015457788338</v>
      </c>
      <c r="X212" s="82">
        <f>SUM(X137:X148)</f>
        <v>1845</v>
      </c>
      <c r="Y212" s="83">
        <f>X212/SUM(X125:X136)-1</f>
        <v>-0.40675241157556274</v>
      </c>
      <c r="Z212" s="82"/>
      <c r="AA212" s="83"/>
      <c r="AB212" s="82">
        <f>SUM(AB137:AB148)</f>
        <v>95</v>
      </c>
      <c r="AC212" s="83">
        <f t="shared" si="72"/>
        <v>6.7415730337078594E-2</v>
      </c>
      <c r="AD212" s="82"/>
      <c r="AE212" s="83"/>
      <c r="AF212" s="82"/>
      <c r="AG212" s="83"/>
      <c r="AL212" s="206"/>
      <c r="AM212" s="206"/>
      <c r="AN212" s="206"/>
      <c r="AO212" s="206"/>
      <c r="AP212" s="206"/>
      <c r="AQ212" s="206"/>
      <c r="AR212" s="206"/>
      <c r="AS212" s="206"/>
      <c r="AT212" s="206"/>
      <c r="AU212" s="206"/>
      <c r="AV212" s="206"/>
      <c r="AW212" s="206"/>
      <c r="AX212" s="206"/>
      <c r="AY212" s="206"/>
      <c r="AZ212" s="206"/>
      <c r="BA212" s="206"/>
      <c r="BB212" s="206"/>
      <c r="BC212" s="206"/>
      <c r="BD212" s="206"/>
      <c r="BE212" s="206"/>
      <c r="BF212" s="206"/>
      <c r="BG212" s="206"/>
      <c r="BH212" s="206"/>
      <c r="BI212" s="206"/>
      <c r="BJ212" s="206"/>
      <c r="BK212" s="206"/>
      <c r="BL212" s="206"/>
      <c r="BM212" s="206"/>
      <c r="BN212" s="206"/>
      <c r="BO212" s="206"/>
      <c r="BP212" s="206"/>
      <c r="BQ212" s="206"/>
      <c r="BR212" s="206"/>
    </row>
    <row r="213" spans="1:70" s="143" customFormat="1" ht="16.5" customHeight="1" thickBot="1">
      <c r="A213" s="179" t="s">
        <v>331</v>
      </c>
      <c r="B213" s="69" t="s">
        <v>369</v>
      </c>
      <c r="C213" s="82">
        <f>SUM(C149:C160)</f>
        <v>22383190</v>
      </c>
      <c r="D213" s="83">
        <f>C213/SUM(C137:C148)-1</f>
        <v>0.15912436957644127</v>
      </c>
      <c r="E213" s="142"/>
      <c r="F213" s="82">
        <f>IFERROR(SUM(F149:F160),"-")</f>
        <v>318330</v>
      </c>
      <c r="G213" s="83">
        <f>IFERROR(F213/SUM(F137:F148)-1,"-")</f>
        <v>7.2179184910744265E-2</v>
      </c>
      <c r="H213" s="82">
        <f>IFERROR(SUM(H149:H160),"-")</f>
        <v>273477</v>
      </c>
      <c r="I213" s="83">
        <f>IFERROR(H213/SUM(H137:H148)-1,"-")</f>
        <v>-1.2832452568656283E-2</v>
      </c>
      <c r="J213" s="82">
        <f>IFERROR(SUM(J149:J160),"-")</f>
        <v>208413</v>
      </c>
      <c r="K213" s="83">
        <f>IFERROR(J213/SUM(J137:J148)-1,"-")</f>
        <v>-0.12196509144222145</v>
      </c>
      <c r="L213" s="82">
        <f>IFERROR(SUM(L149:L160),"-")</f>
        <v>112920</v>
      </c>
      <c r="M213" s="83">
        <f>IFERROR(L213/SUM(L137:L148)-1,"-")</f>
        <v>0.22711120287760411</v>
      </c>
      <c r="N213" s="82">
        <f>SUM(N149:N160)</f>
        <v>161267</v>
      </c>
      <c r="O213" s="83">
        <f>N213/N212-1</f>
        <v>0.15706434393295843</v>
      </c>
      <c r="P213" s="82">
        <f>IFERROR(SUM(P149:P160),"-")</f>
        <v>43455</v>
      </c>
      <c r="Q213" s="83">
        <f>IFERROR(P213/SUM(P137:P148)-1,"-")</f>
        <v>0.44975645559484878</v>
      </c>
      <c r="R213" s="82">
        <v>22948</v>
      </c>
      <c r="S213" s="83">
        <f>R213/R212-1</f>
        <v>0.21837005574727897</v>
      </c>
      <c r="T213" s="82">
        <f>IFERROR(SUM(T149:T160),"-")</f>
        <v>19394</v>
      </c>
      <c r="U213" s="83">
        <f t="shared" si="75"/>
        <v>9.3420533348367751E-2</v>
      </c>
      <c r="V213" s="82">
        <f>IFERROR(SUM(V149:V160),"-")</f>
        <v>2932</v>
      </c>
      <c r="W213" s="83">
        <f>IFERROR(V213/SUM(V137:V148)-1,"-")</f>
        <v>-0.20842332613390924</v>
      </c>
      <c r="X213" s="82">
        <f>IFERROR(SUM(X149:X160),"-")</f>
        <v>3217</v>
      </c>
      <c r="Y213" s="83">
        <f>IFERROR(X213/SUM(X137:X148)-1,"-")</f>
        <v>0.74363143631436324</v>
      </c>
      <c r="Z213" s="82"/>
      <c r="AA213" s="83"/>
      <c r="AB213" s="82">
        <f>SUM(AB149:AB160)</f>
        <v>207</v>
      </c>
      <c r="AC213" s="83">
        <f t="shared" ref="AC213" si="76">AB213/AB212-1</f>
        <v>1.1789473684210527</v>
      </c>
      <c r="AD213" s="82"/>
      <c r="AE213" s="83"/>
      <c r="AF213" s="82"/>
      <c r="AG213" s="83"/>
      <c r="AH213" s="98"/>
      <c r="AI213" s="98"/>
      <c r="AJ213" s="98"/>
      <c r="AK213" s="98"/>
      <c r="AL213" s="206"/>
      <c r="AM213" s="205"/>
      <c r="AN213" s="205"/>
      <c r="AO213" s="205"/>
      <c r="AP213" s="205"/>
      <c r="AQ213" s="205"/>
      <c r="AR213" s="205"/>
      <c r="AS213" s="205"/>
      <c r="AT213" s="205"/>
      <c r="AU213" s="205"/>
      <c r="AV213" s="205"/>
      <c r="AW213" s="205"/>
      <c r="AX213" s="205"/>
      <c r="AY213" s="205"/>
      <c r="AZ213" s="205"/>
      <c r="BA213" s="205"/>
      <c r="BB213" s="205"/>
      <c r="BC213" s="205"/>
      <c r="BD213" s="205"/>
      <c r="BE213" s="205"/>
      <c r="BF213" s="205"/>
      <c r="BG213" s="205"/>
      <c r="BH213" s="205"/>
      <c r="BI213" s="205"/>
      <c r="BJ213" s="205"/>
      <c r="BK213" s="205"/>
      <c r="BL213" s="205"/>
      <c r="BM213" s="205"/>
      <c r="BN213" s="205"/>
      <c r="BO213" s="205"/>
      <c r="BP213" s="205"/>
      <c r="BQ213" s="205"/>
      <c r="BR213" s="205"/>
    </row>
    <row r="214" spans="1:70" ht="17.25" thickBot="1">
      <c r="A214" s="179" t="s">
        <v>332</v>
      </c>
      <c r="B214" s="69" t="s">
        <v>369</v>
      </c>
      <c r="C214" s="82">
        <f>SUM(C161:C172)</f>
        <v>26496447</v>
      </c>
      <c r="D214" s="83">
        <f>C214/SUM(C149:C160)-1</f>
        <v>0.18376545076908157</v>
      </c>
      <c r="F214" s="82">
        <f>SUM(F161:F172)</f>
        <v>367172</v>
      </c>
      <c r="G214" s="83">
        <f>F214/SUM(F149:F160)-1</f>
        <v>0.15343197310966605</v>
      </c>
      <c r="H214" s="82">
        <f>SUM(H161:H172)</f>
        <v>309211</v>
      </c>
      <c r="I214" s="83">
        <f>H214/SUM(H149:H160)-1</f>
        <v>0.13066546729706707</v>
      </c>
      <c r="J214" s="82">
        <f>SUM(J161:J172)</f>
        <v>207550</v>
      </c>
      <c r="K214" s="83">
        <f>J214/SUM(J149:J160)-1</f>
        <v>-4.1408165517505813E-3</v>
      </c>
      <c r="L214" s="82">
        <f>SUM(L161:L172)</f>
        <v>148014</v>
      </c>
      <c r="M214" s="83">
        <f>L214/SUM(L149:L160)-1</f>
        <v>0.31078639744952175</v>
      </c>
      <c r="N214" s="82">
        <f>SUM(N161:N172)</f>
        <v>253764</v>
      </c>
      <c r="O214" s="83">
        <f>N214/N213-1</f>
        <v>0.57356433740318846</v>
      </c>
      <c r="P214" s="82">
        <f>SUM(P161:P172)</f>
        <v>52054</v>
      </c>
      <c r="Q214" s="83">
        <f>P214/SUM(P149:P160)-1</f>
        <v>0.1978828673340236</v>
      </c>
      <c r="R214" s="82"/>
      <c r="S214" s="83"/>
      <c r="T214" s="82">
        <f>SUM(T161:T172)</f>
        <v>19086</v>
      </c>
      <c r="U214" s="83">
        <f>T214/SUM(T149:T160)-1</f>
        <v>-1.5881200371248849E-2</v>
      </c>
      <c r="V214" s="82">
        <f>SUM(V161:V172)</f>
        <v>4415</v>
      </c>
      <c r="W214" s="83">
        <f>V214/SUM(V149:V160)-1</f>
        <v>0.50579809004092779</v>
      </c>
      <c r="X214" s="82">
        <f>SUM(X161:X172)</f>
        <v>4359</v>
      </c>
      <c r="Y214" s="83">
        <f>X214/SUM(X149:X160)-1</f>
        <v>0.35498912029841456</v>
      </c>
      <c r="Z214" s="82"/>
      <c r="AA214" s="83"/>
      <c r="AB214" s="82"/>
      <c r="AC214" s="83"/>
      <c r="AD214" s="82"/>
      <c r="AE214" s="83"/>
      <c r="AF214" s="82"/>
      <c r="AG214" s="83"/>
      <c r="AL214" s="206"/>
      <c r="AM214" s="206"/>
      <c r="AN214" s="206"/>
      <c r="AO214" s="206"/>
      <c r="AP214" s="206"/>
      <c r="AQ214" s="206"/>
      <c r="AR214" s="206"/>
      <c r="AS214" s="206"/>
      <c r="AT214" s="206"/>
      <c r="AU214" s="206"/>
      <c r="AV214" s="206"/>
      <c r="AW214" s="206"/>
      <c r="AX214" s="206"/>
      <c r="AY214" s="206"/>
      <c r="AZ214" s="206"/>
      <c r="BA214" s="206"/>
      <c r="BB214" s="206"/>
      <c r="BC214" s="206"/>
      <c r="BD214" s="206"/>
      <c r="BE214" s="206"/>
      <c r="BF214" s="206"/>
      <c r="BG214" s="206"/>
      <c r="BH214" s="206"/>
      <c r="BI214" s="206"/>
      <c r="BJ214" s="206"/>
      <c r="BK214" s="206"/>
      <c r="BL214" s="206"/>
      <c r="BM214" s="206"/>
      <c r="BN214" s="206"/>
      <c r="BO214" s="206"/>
      <c r="BP214" s="206"/>
      <c r="BQ214" s="206"/>
      <c r="BR214" s="206"/>
    </row>
    <row r="215" spans="1:70" ht="17.25" thickBot="1">
      <c r="A215" s="179" t="s">
        <v>366</v>
      </c>
      <c r="B215" s="69" t="s">
        <v>369</v>
      </c>
      <c r="C215" s="82">
        <f>SUM(C173:C184)</f>
        <v>28695983</v>
      </c>
      <c r="D215" s="83">
        <f ca="1">C215/SUM(OFFSET(C$161,0,0,COUNTIF(C$173:C$184,"&gt;0")))-1</f>
        <v>8.3012488429109021E-2</v>
      </c>
      <c r="F215" s="82">
        <f>SUM(F173:F184)</f>
        <v>309548</v>
      </c>
      <c r="G215" s="83">
        <f ca="1">F215/SUM(OFFSET(F$161,0,0,COUNTIF(F$173:F$184,"&gt;0")))-1</f>
        <v>-2.6541882083600643E-2</v>
      </c>
      <c r="H215" s="82">
        <f>SUM(H173:H184)</f>
        <v>319932</v>
      </c>
      <c r="I215" s="83">
        <f ca="1">H215/SUM(OFFSET(H$161,0,0,COUNTIF(H$173:H$184,"&gt;0")))-1</f>
        <v>3.4672117098033306E-2</v>
      </c>
      <c r="J215" s="82">
        <f>SUM(J173:J184)</f>
        <v>187466</v>
      </c>
      <c r="K215" s="83">
        <f>J215/SUM(J161:J172)-1</f>
        <v>-9.6767044085762421E-2</v>
      </c>
      <c r="L215" s="82">
        <f>SUM(L173:L184)</f>
        <v>136706</v>
      </c>
      <c r="M215" s="83">
        <f ca="1">L215/SUM(OFFSET(L$161,0,0,COUNTIF(L$173:L$184,"&gt;0")))-1</f>
        <v>-7.6398178550677653E-2</v>
      </c>
      <c r="N215" s="82"/>
      <c r="O215" s="83"/>
      <c r="P215" s="82">
        <f>SUM(P173:P184)</f>
        <v>40863</v>
      </c>
      <c r="Q215" s="83">
        <f ca="1">P215/SUM(OFFSET(P$161,0,0,COUNTIF(P$173:P$184,"&gt;0")))-1</f>
        <v>-0.16913035521847863</v>
      </c>
      <c r="R215" s="82"/>
      <c r="S215" s="83"/>
      <c r="T215" s="82">
        <f>SUM(T173:T184)</f>
        <v>15701</v>
      </c>
      <c r="U215" s="83">
        <f>T215/SUM(T161:T172)-1</f>
        <v>-0.17735512941423037</v>
      </c>
      <c r="V215" s="82">
        <f>SUM(V173:V184)</f>
        <v>3246</v>
      </c>
      <c r="W215" s="83">
        <f ca="1">V215/SUM(OFFSET(V$161,0,0,COUNTIF(V$173:V$184,"&gt;0")))-1</f>
        <v>-0.26477916194790485</v>
      </c>
      <c r="X215" s="82">
        <f>SUM(X173:X184)</f>
        <v>3311</v>
      </c>
      <c r="Y215" s="83">
        <f ca="1">X215/SUM(OFFSET(X$161,0,0,COUNTIF(X$173:X$184,"&gt;0")))-1</f>
        <v>-0.24042211516402845</v>
      </c>
      <c r="Z215" s="82"/>
      <c r="AA215" s="83"/>
      <c r="AB215" s="82"/>
      <c r="AC215" s="83"/>
      <c r="AD215" s="82"/>
      <c r="AE215" s="83"/>
      <c r="AF215" s="82"/>
      <c r="AG215" s="83"/>
      <c r="AL215" s="206"/>
      <c r="AM215" s="206"/>
      <c r="AN215" s="206"/>
      <c r="AO215" s="206"/>
      <c r="AP215" s="206"/>
      <c r="AQ215" s="206"/>
      <c r="AR215" s="206"/>
      <c r="AS215" s="206"/>
      <c r="AT215" s="206"/>
      <c r="AU215" s="206"/>
      <c r="AV215" s="206"/>
      <c r="AW215" s="206"/>
      <c r="AX215" s="206"/>
      <c r="AY215" s="206"/>
      <c r="AZ215" s="206"/>
      <c r="BA215" s="206"/>
      <c r="BB215" s="206"/>
      <c r="BC215" s="206"/>
      <c r="BD215" s="206"/>
      <c r="BE215" s="206"/>
      <c r="BF215" s="206"/>
      <c r="BG215" s="206"/>
      <c r="BH215" s="206"/>
      <c r="BI215" s="206"/>
      <c r="BJ215" s="206"/>
      <c r="BK215" s="206"/>
      <c r="BL215" s="206"/>
      <c r="BM215" s="206"/>
      <c r="BN215" s="206"/>
      <c r="BO215" s="206"/>
      <c r="BP215" s="206"/>
      <c r="BQ215" s="206"/>
      <c r="BR215" s="206"/>
    </row>
    <row r="216" spans="1:70" ht="17.25" thickBot="1">
      <c r="A216" s="179" t="s">
        <v>367</v>
      </c>
      <c r="B216" s="69" t="s">
        <v>369</v>
      </c>
      <c r="C216" s="82">
        <f>SUM(C185:C196)</f>
        <v>26371937</v>
      </c>
      <c r="D216" s="83">
        <f ca="1">C216/SUM(OFFSET(C$173,0,0,COUNTIF(C$185:C$196,"&gt;0")))-1</f>
        <v>6.5354350783857207E-3</v>
      </c>
      <c r="F216" s="82"/>
      <c r="G216" s="83"/>
      <c r="H216" s="82">
        <f>SUM(H185:H196)</f>
        <v>289308</v>
      </c>
      <c r="I216" s="83">
        <f ca="1">IFERROR(H216/SUM(OFFSET(H$173,0,0,COUNTIF(H$185:H$196,"&gt;0")))-1,"-")</f>
        <v>2.4051990527869549E-2</v>
      </c>
      <c r="J216" s="82">
        <f>SUM(J185:J196)</f>
        <v>72760</v>
      </c>
      <c r="K216" s="83">
        <f ca="1">IFERROR(J216/SUM(OFFSET(J$173,0,0,COUNTIF(J$185:J$196,"&gt;0")))-1,"-")</f>
        <v>0.540481029810298</v>
      </c>
      <c r="L216" s="82"/>
      <c r="M216" s="83"/>
      <c r="N216" s="82"/>
      <c r="O216" s="83"/>
      <c r="P216" s="82"/>
      <c r="Q216" s="83"/>
      <c r="R216" s="82"/>
      <c r="S216" s="83"/>
      <c r="T216" s="82">
        <f>T185</f>
        <v>2477</v>
      </c>
      <c r="U216" s="83">
        <f>T216/T173-1</f>
        <v>-0.18546530746464973</v>
      </c>
      <c r="V216" s="82">
        <f>SUM(V185:V196)</f>
        <v>2245</v>
      </c>
      <c r="W216" s="83">
        <f ca="1">IFERROR(V216/SUM(OFFSET(V$173,0,0,COUNTIF(V$185:V$196,"&gt;0")))-1,"-")</f>
        <v>-0.28933206710984494</v>
      </c>
      <c r="X216" s="82">
        <f>SUM(X185:X196)</f>
        <v>2589</v>
      </c>
      <c r="Y216" s="83">
        <f ca="1">IFERROR(X216/SUM(OFFSET(X$173,0,0,COUNTIF(X$185:X$196,"&gt;0")))-1,"-")</f>
        <v>-0.21782477341389728</v>
      </c>
      <c r="Z216" s="82"/>
      <c r="AA216" s="83"/>
      <c r="AB216" s="82"/>
      <c r="AC216" s="83"/>
      <c r="AD216" s="82"/>
      <c r="AE216" s="83"/>
      <c r="AF216" s="82"/>
      <c r="AG216" s="83"/>
      <c r="AL216" s="206"/>
      <c r="AM216" s="206"/>
      <c r="AN216" s="206"/>
      <c r="AO216" s="206"/>
      <c r="AP216" s="206"/>
      <c r="AQ216" s="206"/>
      <c r="AR216" s="206"/>
      <c r="AS216" s="206"/>
      <c r="AT216" s="206"/>
      <c r="AU216" s="206"/>
      <c r="AV216" s="206"/>
      <c r="AW216" s="206"/>
      <c r="AX216" s="206"/>
      <c r="AY216" s="206"/>
      <c r="AZ216" s="206"/>
      <c r="BA216" s="206"/>
      <c r="BB216" s="206"/>
      <c r="BC216" s="206"/>
      <c r="BD216" s="206"/>
      <c r="BE216" s="206"/>
      <c r="BF216" s="206"/>
      <c r="BG216" s="206"/>
      <c r="BH216" s="206"/>
      <c r="BI216" s="206"/>
      <c r="BJ216" s="206"/>
      <c r="BK216" s="206"/>
      <c r="BL216" s="206"/>
      <c r="BM216" s="206"/>
      <c r="BN216" s="206"/>
      <c r="BO216" s="206"/>
      <c r="BP216" s="206"/>
      <c r="BQ216" s="206"/>
      <c r="BR216" s="206"/>
    </row>
    <row r="217" spans="1:70">
      <c r="J217" s="140" t="s">
        <v>371</v>
      </c>
      <c r="N217" s="101"/>
      <c r="R217" s="98" t="s">
        <v>372</v>
      </c>
      <c r="T217" s="98" t="s">
        <v>372</v>
      </c>
      <c r="Z217" s="98" t="s">
        <v>372</v>
      </c>
      <c r="AL217" s="206"/>
      <c r="AM217" s="206"/>
      <c r="AN217" s="206"/>
      <c r="AO217" s="206"/>
      <c r="AP217" s="206"/>
      <c r="AQ217" s="206"/>
      <c r="AR217" s="206"/>
      <c r="AS217" s="206"/>
      <c r="AT217" s="206"/>
      <c r="AU217" s="206"/>
      <c r="AV217" s="206"/>
      <c r="AW217" s="206"/>
      <c r="AX217" s="206"/>
      <c r="AY217" s="206"/>
      <c r="AZ217" s="206"/>
      <c r="BA217" s="206"/>
      <c r="BB217" s="206"/>
      <c r="BC217" s="206"/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</row>
    <row r="218" spans="1:70">
      <c r="O218" s="253"/>
      <c r="S218" s="127"/>
      <c r="T218" s="113"/>
      <c r="U218" s="113"/>
      <c r="AA218" s="101"/>
      <c r="AB218" s="113"/>
      <c r="AC218" s="113"/>
      <c r="AF218" s="113"/>
      <c r="AG218" s="113"/>
      <c r="AL218" s="206"/>
      <c r="AM218" s="206"/>
      <c r="AN218" s="206"/>
      <c r="AO218" s="206"/>
      <c r="AP218" s="206"/>
      <c r="AQ218" s="206"/>
      <c r="AR218" s="206"/>
      <c r="AS218" s="206"/>
      <c r="AT218" s="206"/>
      <c r="AU218" s="206"/>
      <c r="AV218" s="206"/>
      <c r="AW218" s="206"/>
      <c r="AX218" s="206"/>
      <c r="AY218" s="206"/>
      <c r="AZ218" s="206"/>
      <c r="BA218" s="206"/>
      <c r="BB218" s="206"/>
      <c r="BC218" s="206"/>
      <c r="BD218" s="206"/>
      <c r="BE218" s="206"/>
      <c r="BF218" s="206"/>
      <c r="BG218" s="206"/>
      <c r="BH218" s="206"/>
      <c r="BI218" s="206"/>
      <c r="BJ218" s="206"/>
      <c r="BK218" s="206"/>
      <c r="BL218" s="206"/>
      <c r="BM218" s="206"/>
      <c r="BN218" s="206"/>
      <c r="BO218" s="206"/>
      <c r="BP218" s="206"/>
      <c r="BQ218" s="206"/>
      <c r="BR218" s="206"/>
    </row>
    <row r="219" spans="1:70">
      <c r="S219" s="127"/>
      <c r="X219" s="101"/>
      <c r="AA219" s="101"/>
      <c r="AL219" s="206"/>
      <c r="AM219" s="206"/>
      <c r="AN219" s="206"/>
      <c r="AO219" s="206"/>
      <c r="AP219" s="206"/>
      <c r="AQ219" s="206"/>
      <c r="AR219" s="206"/>
      <c r="AS219" s="206"/>
      <c r="AT219" s="206"/>
      <c r="AU219" s="206"/>
      <c r="AV219" s="206"/>
      <c r="AW219" s="206"/>
      <c r="AX219" s="206"/>
      <c r="AY219" s="206"/>
      <c r="AZ219" s="206"/>
      <c r="BA219" s="206"/>
      <c r="BB219" s="206"/>
      <c r="BC219" s="206"/>
      <c r="BD219" s="206"/>
      <c r="BE219" s="206"/>
      <c r="BF219" s="206"/>
      <c r="BG219" s="206"/>
      <c r="BH219" s="206"/>
      <c r="BI219" s="206"/>
      <c r="BJ219" s="206"/>
      <c r="BK219" s="206"/>
      <c r="BL219" s="206"/>
      <c r="BM219" s="206"/>
      <c r="BN219" s="206"/>
      <c r="BO219" s="206"/>
      <c r="BP219" s="206"/>
      <c r="BQ219" s="206"/>
      <c r="BR219" s="206"/>
    </row>
    <row r="220" spans="1:70">
      <c r="O220" s="113"/>
      <c r="S220" s="127"/>
      <c r="AA220" s="101"/>
      <c r="AL220" s="206"/>
      <c r="AM220" s="206"/>
      <c r="AN220" s="206"/>
      <c r="AO220" s="206"/>
      <c r="AP220" s="206"/>
      <c r="AQ220" s="206"/>
      <c r="AR220" s="206"/>
      <c r="AS220" s="206"/>
      <c r="AT220" s="206"/>
      <c r="AU220" s="206"/>
      <c r="AV220" s="206"/>
      <c r="AW220" s="206"/>
      <c r="AX220" s="206"/>
      <c r="AY220" s="206"/>
      <c r="AZ220" s="206"/>
      <c r="BA220" s="206"/>
      <c r="BB220" s="206"/>
      <c r="BC220" s="206"/>
      <c r="BD220" s="206"/>
      <c r="BE220" s="206"/>
      <c r="BF220" s="206"/>
      <c r="BG220" s="206"/>
      <c r="BH220" s="206"/>
      <c r="BI220" s="206"/>
      <c r="BJ220" s="206"/>
      <c r="BK220" s="206"/>
      <c r="BL220" s="206"/>
      <c r="BM220" s="206"/>
      <c r="BN220" s="206"/>
      <c r="BO220" s="206"/>
      <c r="BP220" s="206"/>
      <c r="BQ220" s="206"/>
      <c r="BR220" s="206"/>
    </row>
    <row r="221" spans="1:70">
      <c r="S221" s="127"/>
      <c r="AA221" s="101"/>
      <c r="AB221" s="101"/>
      <c r="AL221" s="206"/>
      <c r="AM221" s="206"/>
      <c r="AN221" s="206"/>
      <c r="AO221" s="206"/>
      <c r="AP221" s="206"/>
      <c r="AQ221" s="206"/>
      <c r="AR221" s="206"/>
      <c r="AS221" s="206"/>
      <c r="AT221" s="206"/>
      <c r="AU221" s="206"/>
      <c r="AV221" s="206"/>
      <c r="AW221" s="206"/>
      <c r="AX221" s="206"/>
      <c r="AY221" s="206"/>
      <c r="AZ221" s="206"/>
      <c r="BA221" s="206"/>
      <c r="BB221" s="206"/>
      <c r="BC221" s="206"/>
      <c r="BD221" s="206"/>
      <c r="BE221" s="206"/>
      <c r="BF221" s="206"/>
      <c r="BG221" s="206"/>
      <c r="BH221" s="206"/>
      <c r="BI221" s="206"/>
      <c r="BJ221" s="206"/>
      <c r="BK221" s="206"/>
      <c r="BL221" s="206"/>
      <c r="BM221" s="206"/>
      <c r="BN221" s="206"/>
      <c r="BO221" s="206"/>
      <c r="BP221" s="206"/>
      <c r="BQ221" s="206"/>
      <c r="BR221" s="206"/>
    </row>
    <row r="222" spans="1:70">
      <c r="S222" s="127"/>
      <c r="AA222" s="101"/>
      <c r="AL222" s="206"/>
      <c r="AM222" s="206"/>
      <c r="AN222" s="206"/>
      <c r="AO222" s="206"/>
      <c r="AP222" s="206"/>
      <c r="AQ222" s="206"/>
      <c r="AR222" s="206"/>
      <c r="AS222" s="206"/>
      <c r="AT222" s="206"/>
      <c r="AU222" s="206"/>
      <c r="AV222" s="206"/>
      <c r="AW222" s="206"/>
      <c r="AX222" s="206"/>
      <c r="AY222" s="206"/>
      <c r="AZ222" s="206"/>
      <c r="BA222" s="206"/>
      <c r="BB222" s="206"/>
      <c r="BC222" s="206"/>
      <c r="BD222" s="206"/>
      <c r="BE222" s="206"/>
      <c r="BF222" s="206"/>
      <c r="BG222" s="206"/>
      <c r="BH222" s="206"/>
      <c r="BI222" s="206"/>
      <c r="BJ222" s="206"/>
      <c r="BK222" s="206"/>
      <c r="BL222" s="206"/>
      <c r="BM222" s="206"/>
      <c r="BN222" s="206"/>
      <c r="BO222" s="206"/>
      <c r="BP222" s="206"/>
      <c r="BQ222" s="206"/>
      <c r="BR222" s="206"/>
    </row>
    <row r="223" spans="1:70">
      <c r="S223" s="127"/>
      <c r="AL223" s="206"/>
      <c r="AM223" s="206"/>
      <c r="AN223" s="206"/>
      <c r="AO223" s="206"/>
      <c r="AP223" s="206"/>
      <c r="AQ223" s="206"/>
      <c r="AR223" s="206"/>
      <c r="AS223" s="206"/>
      <c r="AT223" s="206"/>
      <c r="AU223" s="206"/>
      <c r="AV223" s="206"/>
      <c r="AW223" s="206"/>
      <c r="AX223" s="206"/>
      <c r="AY223" s="206"/>
      <c r="AZ223" s="206"/>
      <c r="BA223" s="206"/>
      <c r="BB223" s="206"/>
      <c r="BC223" s="206"/>
      <c r="BD223" s="206"/>
      <c r="BE223" s="206"/>
      <c r="BF223" s="206"/>
      <c r="BG223" s="206"/>
      <c r="BH223" s="206"/>
      <c r="BI223" s="206"/>
      <c r="BJ223" s="206"/>
      <c r="BK223" s="206"/>
      <c r="BL223" s="206"/>
      <c r="BM223" s="206"/>
      <c r="BN223" s="206"/>
      <c r="BO223" s="206"/>
      <c r="BP223" s="206"/>
      <c r="BQ223" s="206"/>
      <c r="BR223" s="206"/>
    </row>
    <row r="224" spans="1:70">
      <c r="S224" s="127"/>
      <c r="AL224" s="206"/>
      <c r="AM224" s="206"/>
      <c r="AN224" s="206"/>
      <c r="AO224" s="206"/>
      <c r="AP224" s="206"/>
      <c r="AQ224" s="206"/>
      <c r="AR224" s="206"/>
      <c r="AS224" s="206"/>
      <c r="AT224" s="206"/>
      <c r="AU224" s="206"/>
      <c r="AV224" s="206"/>
      <c r="AW224" s="206"/>
      <c r="AX224" s="206"/>
      <c r="AY224" s="206"/>
      <c r="AZ224" s="206"/>
      <c r="BA224" s="206"/>
      <c r="BB224" s="206"/>
      <c r="BC224" s="206"/>
      <c r="BD224" s="206"/>
      <c r="BE224" s="206"/>
      <c r="BF224" s="206"/>
      <c r="BG224" s="206"/>
      <c r="BH224" s="206"/>
      <c r="BI224" s="206"/>
      <c r="BJ224" s="206"/>
      <c r="BK224" s="206"/>
      <c r="BL224" s="206"/>
      <c r="BM224" s="206"/>
      <c r="BN224" s="206"/>
      <c r="BO224" s="206"/>
      <c r="BP224" s="206"/>
      <c r="BQ224" s="206"/>
      <c r="BR224" s="206"/>
    </row>
    <row r="225" spans="8:70">
      <c r="S225" s="127"/>
      <c r="U225" s="101"/>
      <c r="AL225" s="206"/>
      <c r="AM225" s="206"/>
      <c r="AN225" s="206"/>
      <c r="AO225" s="206"/>
      <c r="AP225" s="206"/>
      <c r="AQ225" s="206"/>
      <c r="AR225" s="206"/>
      <c r="AS225" s="206"/>
      <c r="AT225" s="206"/>
      <c r="AU225" s="206"/>
      <c r="AV225" s="206"/>
      <c r="AW225" s="206"/>
      <c r="AX225" s="206"/>
      <c r="AY225" s="206"/>
      <c r="AZ225" s="206"/>
      <c r="BA225" s="206"/>
      <c r="BB225" s="206"/>
      <c r="BC225" s="206"/>
      <c r="BD225" s="206"/>
      <c r="BE225" s="206"/>
      <c r="BF225" s="206"/>
      <c r="BG225" s="206"/>
      <c r="BH225" s="206"/>
      <c r="BI225" s="206"/>
      <c r="BJ225" s="206"/>
      <c r="BK225" s="206"/>
      <c r="BL225" s="206"/>
      <c r="BM225" s="206"/>
      <c r="BN225" s="206"/>
      <c r="BO225" s="206"/>
      <c r="BP225" s="206"/>
      <c r="BQ225" s="206"/>
      <c r="BR225" s="206"/>
    </row>
    <row r="226" spans="8:70">
      <c r="S226" s="127"/>
      <c r="U226" s="101"/>
      <c r="AL226" s="206"/>
      <c r="AM226" s="206"/>
      <c r="AN226" s="206"/>
      <c r="AO226" s="206"/>
      <c r="AP226" s="206"/>
      <c r="AQ226" s="206"/>
      <c r="AR226" s="206"/>
      <c r="AS226" s="206"/>
      <c r="AT226" s="206"/>
      <c r="AU226" s="206"/>
      <c r="AV226" s="206"/>
      <c r="AW226" s="206"/>
      <c r="AX226" s="206"/>
      <c r="AY226" s="206"/>
      <c r="AZ226" s="206"/>
      <c r="BA226" s="206"/>
      <c r="BB226" s="206"/>
      <c r="BC226" s="206"/>
      <c r="BD226" s="206"/>
      <c r="BE226" s="206"/>
      <c r="BF226" s="206"/>
      <c r="BG226" s="206"/>
      <c r="BH226" s="206"/>
      <c r="BI226" s="206"/>
      <c r="BJ226" s="206"/>
      <c r="BK226" s="206"/>
      <c r="BL226" s="206"/>
      <c r="BM226" s="206"/>
      <c r="BN226" s="206"/>
      <c r="BO226" s="206"/>
      <c r="BP226" s="206"/>
      <c r="BQ226" s="206"/>
      <c r="BR226" s="206"/>
    </row>
    <row r="227" spans="8:70">
      <c r="S227" s="127"/>
      <c r="AL227" s="206"/>
      <c r="AM227" s="206"/>
      <c r="AN227" s="206"/>
      <c r="AO227" s="206"/>
      <c r="AP227" s="206"/>
      <c r="AQ227" s="206"/>
      <c r="AR227" s="206"/>
      <c r="AS227" s="206"/>
      <c r="AT227" s="206"/>
      <c r="AU227" s="206"/>
      <c r="AV227" s="206"/>
      <c r="AW227" s="206"/>
      <c r="AX227" s="206"/>
      <c r="AY227" s="206"/>
      <c r="AZ227" s="206"/>
      <c r="BA227" s="206"/>
      <c r="BB227" s="206"/>
      <c r="BC227" s="206"/>
      <c r="BD227" s="206"/>
      <c r="BE227" s="206"/>
      <c r="BF227" s="206"/>
      <c r="BG227" s="206"/>
      <c r="BH227" s="206"/>
      <c r="BI227" s="206"/>
      <c r="BJ227" s="206"/>
      <c r="BK227" s="206"/>
      <c r="BL227" s="206"/>
      <c r="BM227" s="206"/>
      <c r="BN227" s="206"/>
      <c r="BO227" s="206"/>
      <c r="BP227" s="206"/>
      <c r="BQ227" s="206"/>
      <c r="BR227" s="206"/>
    </row>
    <row r="228" spans="8:70">
      <c r="H228" s="100"/>
      <c r="I228" s="100"/>
      <c r="P228" s="100"/>
      <c r="Q228" s="100"/>
      <c r="R228" s="100"/>
      <c r="S228" s="127"/>
      <c r="X228" s="100"/>
      <c r="Y228" s="100"/>
      <c r="AL228" s="206"/>
      <c r="AM228" s="206"/>
      <c r="AN228" s="206"/>
      <c r="AO228" s="206"/>
      <c r="AP228" s="206"/>
      <c r="AQ228" s="206"/>
      <c r="AR228" s="206"/>
      <c r="AS228" s="206"/>
      <c r="AT228" s="206"/>
      <c r="AU228" s="206"/>
      <c r="AV228" s="206"/>
      <c r="AW228" s="206"/>
      <c r="AX228" s="206"/>
      <c r="AY228" s="206"/>
      <c r="AZ228" s="206"/>
      <c r="BA228" s="206"/>
      <c r="BB228" s="206"/>
      <c r="BC228" s="206"/>
      <c r="BD228" s="206"/>
      <c r="BE228" s="206"/>
      <c r="BF228" s="206"/>
      <c r="BG228" s="206"/>
      <c r="BH228" s="206"/>
      <c r="BI228" s="206"/>
      <c r="BJ228" s="206"/>
      <c r="BK228" s="206"/>
      <c r="BL228" s="206"/>
      <c r="BM228" s="206"/>
      <c r="BN228" s="206"/>
      <c r="BO228" s="206"/>
      <c r="BP228" s="206"/>
      <c r="BQ228" s="206"/>
      <c r="BR228" s="206"/>
    </row>
    <row r="229" spans="8:70">
      <c r="H229" s="100"/>
      <c r="I229" s="100"/>
      <c r="P229" s="100"/>
      <c r="Q229" s="100"/>
      <c r="R229" s="100"/>
      <c r="S229" s="127"/>
      <c r="X229" s="100"/>
      <c r="Y229" s="100"/>
      <c r="AL229" s="206"/>
      <c r="AM229" s="206"/>
      <c r="AN229" s="206"/>
      <c r="AO229" s="206"/>
      <c r="AP229" s="206"/>
      <c r="AQ229" s="206"/>
      <c r="AR229" s="206"/>
      <c r="AS229" s="206"/>
      <c r="AT229" s="206"/>
      <c r="AU229" s="206"/>
      <c r="AV229" s="206"/>
      <c r="AW229" s="206"/>
      <c r="AX229" s="206"/>
      <c r="AY229" s="206"/>
      <c r="AZ229" s="206"/>
      <c r="BA229" s="206"/>
      <c r="BB229" s="206"/>
      <c r="BC229" s="206"/>
      <c r="BD229" s="206"/>
      <c r="BE229" s="206"/>
      <c r="BF229" s="206"/>
      <c r="BG229" s="206"/>
      <c r="BH229" s="206"/>
      <c r="BI229" s="206"/>
      <c r="BJ229" s="206"/>
      <c r="BK229" s="206"/>
      <c r="BL229" s="206"/>
      <c r="BM229" s="206"/>
      <c r="BN229" s="206"/>
      <c r="BO229" s="206"/>
      <c r="BP229" s="206"/>
      <c r="BQ229" s="206"/>
      <c r="BR229" s="206"/>
    </row>
    <row r="230" spans="8:70">
      <c r="H230" s="100"/>
      <c r="I230" s="100"/>
      <c r="P230" s="100"/>
      <c r="Q230" s="100"/>
      <c r="R230" s="100"/>
      <c r="S230" s="127"/>
      <c r="X230" s="100"/>
      <c r="Y230" s="100"/>
      <c r="AL230" s="206"/>
      <c r="AM230" s="206"/>
      <c r="AN230" s="206"/>
      <c r="AO230" s="206"/>
      <c r="AP230" s="206"/>
      <c r="AQ230" s="206"/>
      <c r="AR230" s="206"/>
      <c r="AS230" s="206"/>
      <c r="AT230" s="206"/>
      <c r="AU230" s="206"/>
      <c r="AV230" s="206"/>
      <c r="AW230" s="206"/>
      <c r="AX230" s="206"/>
      <c r="AY230" s="206"/>
      <c r="AZ230" s="206"/>
      <c r="BA230" s="206"/>
      <c r="BB230" s="206"/>
      <c r="BC230" s="206"/>
      <c r="BD230" s="206"/>
      <c r="BE230" s="206"/>
      <c r="BF230" s="206"/>
      <c r="BG230" s="206"/>
      <c r="BH230" s="206"/>
      <c r="BI230" s="206"/>
      <c r="BJ230" s="206"/>
      <c r="BK230" s="206"/>
      <c r="BL230" s="206"/>
      <c r="BM230" s="206"/>
      <c r="BN230" s="206"/>
      <c r="BO230" s="206"/>
      <c r="BP230" s="206"/>
      <c r="BQ230" s="206"/>
      <c r="BR230" s="206"/>
    </row>
    <row r="231" spans="8:70">
      <c r="H231" s="100"/>
      <c r="I231" s="100"/>
      <c r="P231" s="100"/>
      <c r="Q231" s="100"/>
      <c r="R231" s="100"/>
      <c r="S231" s="127"/>
      <c r="X231" s="100"/>
      <c r="Y231" s="100"/>
      <c r="AL231" s="206"/>
      <c r="AM231" s="206"/>
      <c r="AN231" s="206"/>
      <c r="AO231" s="206"/>
      <c r="AP231" s="206"/>
      <c r="AQ231" s="206"/>
      <c r="AR231" s="206"/>
      <c r="AS231" s="206"/>
      <c r="AT231" s="206"/>
      <c r="AU231" s="206"/>
      <c r="AV231" s="206"/>
      <c r="AW231" s="206"/>
      <c r="AX231" s="206"/>
      <c r="AY231" s="206"/>
      <c r="AZ231" s="206"/>
      <c r="BA231" s="206"/>
      <c r="BB231" s="206"/>
      <c r="BC231" s="206"/>
      <c r="BD231" s="206"/>
      <c r="BE231" s="206"/>
      <c r="BF231" s="206"/>
      <c r="BG231" s="206"/>
      <c r="BH231" s="206"/>
      <c r="BI231" s="206"/>
      <c r="BJ231" s="206"/>
      <c r="BK231" s="206"/>
      <c r="BL231" s="206"/>
      <c r="BM231" s="206"/>
      <c r="BN231" s="206"/>
      <c r="BO231" s="206"/>
      <c r="BP231" s="206"/>
      <c r="BQ231" s="206"/>
      <c r="BR231" s="206"/>
    </row>
    <row r="232" spans="8:70">
      <c r="H232" s="100"/>
      <c r="I232" s="100"/>
      <c r="P232" s="100"/>
      <c r="Q232" s="100"/>
      <c r="R232" s="100"/>
      <c r="S232" s="127"/>
      <c r="X232" s="100"/>
      <c r="Y232" s="100"/>
      <c r="AL232" s="206"/>
      <c r="AM232" s="206"/>
      <c r="AN232" s="206"/>
      <c r="AO232" s="206"/>
      <c r="AP232" s="206"/>
      <c r="AQ232" s="206"/>
      <c r="AR232" s="206"/>
      <c r="AS232" s="206"/>
      <c r="AT232" s="206"/>
      <c r="AU232" s="206"/>
      <c r="AV232" s="206"/>
      <c r="AW232" s="206"/>
      <c r="AX232" s="206"/>
      <c r="AY232" s="206"/>
      <c r="AZ232" s="206"/>
      <c r="BA232" s="206"/>
      <c r="BB232" s="206"/>
      <c r="BC232" s="206"/>
      <c r="BD232" s="206"/>
      <c r="BE232" s="206"/>
      <c r="BF232" s="206"/>
      <c r="BG232" s="206"/>
      <c r="BH232" s="206"/>
      <c r="BI232" s="206"/>
      <c r="BJ232" s="206"/>
      <c r="BK232" s="206"/>
      <c r="BL232" s="206"/>
      <c r="BM232" s="206"/>
      <c r="BN232" s="206"/>
      <c r="BO232" s="206"/>
      <c r="BP232" s="206"/>
      <c r="BQ232" s="206"/>
      <c r="BR232" s="206"/>
    </row>
    <row r="233" spans="8:70">
      <c r="H233" s="100"/>
      <c r="I233" s="100"/>
      <c r="P233" s="100"/>
      <c r="Q233" s="100"/>
      <c r="R233" s="100"/>
      <c r="S233" s="127"/>
      <c r="X233" s="100"/>
      <c r="Y233" s="100"/>
      <c r="AL233" s="206"/>
      <c r="AM233" s="206"/>
      <c r="AN233" s="206"/>
      <c r="AO233" s="206"/>
      <c r="AP233" s="206"/>
      <c r="AQ233" s="206"/>
      <c r="AR233" s="206"/>
      <c r="AS233" s="206"/>
      <c r="AT233" s="206"/>
      <c r="AU233" s="206"/>
      <c r="AV233" s="206"/>
      <c r="AW233" s="206"/>
      <c r="AX233" s="206"/>
      <c r="AY233" s="206"/>
      <c r="AZ233" s="206"/>
      <c r="BA233" s="206"/>
      <c r="BB233" s="206"/>
      <c r="BC233" s="206"/>
      <c r="BD233" s="206"/>
      <c r="BE233" s="206"/>
      <c r="BF233" s="206"/>
      <c r="BG233" s="206"/>
      <c r="BH233" s="206"/>
      <c r="BI233" s="206"/>
      <c r="BJ233" s="206"/>
      <c r="BK233" s="206"/>
      <c r="BL233" s="206"/>
      <c r="BM233" s="206"/>
      <c r="BN233" s="206"/>
      <c r="BO233" s="206"/>
      <c r="BP233" s="206"/>
      <c r="BQ233" s="206"/>
      <c r="BR233" s="206"/>
    </row>
    <row r="234" spans="8:70">
      <c r="H234" s="118"/>
      <c r="I234" s="100"/>
      <c r="P234" s="100"/>
      <c r="Q234" s="100"/>
      <c r="R234" s="100"/>
      <c r="S234" s="127"/>
      <c r="X234" s="100"/>
      <c r="Y234" s="117"/>
      <c r="AL234" s="206"/>
      <c r="AM234" s="206"/>
      <c r="AN234" s="206"/>
      <c r="AO234" s="206"/>
      <c r="AP234" s="206"/>
      <c r="AQ234" s="206"/>
      <c r="AR234" s="206"/>
      <c r="AS234" s="206"/>
      <c r="AT234" s="206"/>
      <c r="AU234" s="206"/>
      <c r="AV234" s="206"/>
      <c r="AW234" s="206"/>
      <c r="AX234" s="206"/>
      <c r="AY234" s="206"/>
      <c r="AZ234" s="206"/>
      <c r="BA234" s="206"/>
      <c r="BB234" s="206"/>
      <c r="BC234" s="206"/>
      <c r="BD234" s="206"/>
      <c r="BE234" s="206"/>
      <c r="BF234" s="206"/>
      <c r="BG234" s="206"/>
      <c r="BH234" s="206"/>
      <c r="BI234" s="206"/>
      <c r="BJ234" s="206"/>
      <c r="BK234" s="206"/>
      <c r="BL234" s="206"/>
      <c r="BM234" s="206"/>
      <c r="BN234" s="206"/>
      <c r="BO234" s="206"/>
      <c r="BP234" s="206"/>
      <c r="BQ234" s="206"/>
      <c r="BR234" s="206"/>
    </row>
    <row r="235" spans="8:70">
      <c r="H235" s="118"/>
      <c r="I235" s="100"/>
      <c r="P235" s="100"/>
      <c r="Q235" s="100"/>
      <c r="R235" s="100"/>
      <c r="S235" s="127"/>
      <c r="X235" s="100"/>
      <c r="Y235" s="117"/>
      <c r="AL235" s="206"/>
      <c r="AM235" s="206"/>
      <c r="AN235" s="206"/>
      <c r="AO235" s="206"/>
      <c r="AP235" s="206"/>
      <c r="AQ235" s="206"/>
      <c r="AR235" s="206"/>
      <c r="AS235" s="206"/>
      <c r="AT235" s="206"/>
      <c r="AU235" s="206"/>
      <c r="AV235" s="206"/>
      <c r="AW235" s="206"/>
      <c r="AX235" s="206"/>
      <c r="AY235" s="206"/>
      <c r="AZ235" s="206"/>
      <c r="BA235" s="206"/>
      <c r="BB235" s="206"/>
      <c r="BC235" s="206"/>
      <c r="BD235" s="206"/>
      <c r="BE235" s="206"/>
      <c r="BF235" s="206"/>
      <c r="BG235" s="206"/>
      <c r="BH235" s="206"/>
      <c r="BI235" s="206"/>
      <c r="BJ235" s="206"/>
      <c r="BK235" s="206"/>
      <c r="BL235" s="206"/>
      <c r="BM235" s="206"/>
      <c r="BN235" s="206"/>
      <c r="BO235" s="206"/>
      <c r="BP235" s="206"/>
      <c r="BQ235" s="206"/>
      <c r="BR235" s="206"/>
    </row>
    <row r="236" spans="8:70">
      <c r="H236" s="118"/>
      <c r="I236" s="100"/>
      <c r="P236" s="100"/>
      <c r="Q236" s="100"/>
      <c r="R236" s="100"/>
      <c r="S236" s="127"/>
      <c r="X236" s="100"/>
      <c r="Y236" s="117"/>
      <c r="AL236" s="206"/>
      <c r="AM236" s="206"/>
      <c r="AN236" s="206"/>
      <c r="AO236" s="206"/>
      <c r="AP236" s="206"/>
      <c r="AQ236" s="206"/>
      <c r="AR236" s="206"/>
      <c r="AS236" s="206"/>
      <c r="AT236" s="206"/>
      <c r="AU236" s="206"/>
      <c r="AV236" s="206"/>
      <c r="AW236" s="206"/>
      <c r="AX236" s="206"/>
      <c r="AY236" s="206"/>
      <c r="AZ236" s="206"/>
      <c r="BA236" s="206"/>
      <c r="BB236" s="206"/>
      <c r="BC236" s="206"/>
      <c r="BD236" s="206"/>
      <c r="BE236" s="206"/>
      <c r="BF236" s="206"/>
      <c r="BG236" s="206"/>
      <c r="BH236" s="206"/>
      <c r="BI236" s="206"/>
      <c r="BJ236" s="206"/>
      <c r="BK236" s="206"/>
      <c r="BL236" s="206"/>
      <c r="BM236" s="206"/>
      <c r="BN236" s="206"/>
      <c r="BO236" s="206"/>
      <c r="BP236" s="206"/>
      <c r="BQ236" s="206"/>
      <c r="BR236" s="206"/>
    </row>
    <row r="237" spans="8:70">
      <c r="H237" s="100"/>
      <c r="I237" s="100"/>
      <c r="P237" s="100"/>
      <c r="Q237" s="100"/>
      <c r="R237" s="100"/>
      <c r="S237" s="100"/>
      <c r="X237" s="100"/>
      <c r="Y237" s="100"/>
      <c r="Z237" s="100"/>
      <c r="AL237" s="206"/>
      <c r="AM237" s="206"/>
      <c r="AN237" s="206"/>
      <c r="AO237" s="206"/>
      <c r="AP237" s="206"/>
      <c r="AQ237" s="206"/>
      <c r="AR237" s="206"/>
      <c r="AS237" s="206"/>
      <c r="AT237" s="206"/>
      <c r="AU237" s="206"/>
      <c r="AV237" s="206"/>
      <c r="AW237" s="206"/>
      <c r="AX237" s="206"/>
      <c r="AY237" s="206"/>
      <c r="AZ237" s="206"/>
      <c r="BA237" s="206"/>
      <c r="BB237" s="206"/>
      <c r="BC237" s="206"/>
      <c r="BD237" s="206"/>
      <c r="BE237" s="206"/>
      <c r="BF237" s="206"/>
      <c r="BG237" s="206"/>
      <c r="BH237" s="206"/>
      <c r="BI237" s="206"/>
      <c r="BJ237" s="206"/>
      <c r="BK237" s="206"/>
      <c r="BL237" s="206"/>
      <c r="BM237" s="206"/>
      <c r="BN237" s="206"/>
      <c r="BO237" s="206"/>
      <c r="BP237" s="206"/>
      <c r="BQ237" s="206"/>
      <c r="BR237" s="206"/>
    </row>
    <row r="238" spans="8:70">
      <c r="H238" s="100"/>
      <c r="I238" s="100"/>
      <c r="P238" s="100"/>
      <c r="Q238" s="100"/>
      <c r="R238" s="100"/>
      <c r="S238" s="100"/>
      <c r="X238" s="100"/>
      <c r="Y238" s="100"/>
      <c r="Z238" s="100"/>
      <c r="AL238" s="206"/>
      <c r="AM238" s="206"/>
      <c r="AN238" s="206"/>
      <c r="AO238" s="206"/>
      <c r="AP238" s="206"/>
      <c r="AQ238" s="206"/>
      <c r="AR238" s="206"/>
      <c r="AS238" s="206"/>
      <c r="AT238" s="206"/>
      <c r="AU238" s="206"/>
      <c r="AV238" s="206"/>
      <c r="AW238" s="206"/>
      <c r="AX238" s="206"/>
      <c r="AY238" s="206"/>
      <c r="AZ238" s="206"/>
      <c r="BA238" s="206"/>
      <c r="BB238" s="206"/>
      <c r="BC238" s="206"/>
      <c r="BD238" s="206"/>
      <c r="BE238" s="206"/>
      <c r="BF238" s="206"/>
      <c r="BG238" s="206"/>
      <c r="BH238" s="206"/>
      <c r="BI238" s="206"/>
      <c r="BJ238" s="206"/>
      <c r="BK238" s="206"/>
      <c r="BL238" s="206"/>
      <c r="BM238" s="206"/>
      <c r="BN238" s="206"/>
      <c r="BO238" s="206"/>
      <c r="BP238" s="206"/>
      <c r="BQ238" s="206"/>
      <c r="BR238" s="206"/>
    </row>
    <row r="239" spans="8:70">
      <c r="H239" s="100"/>
      <c r="I239" s="100"/>
      <c r="P239" s="100"/>
      <c r="Q239" s="100"/>
      <c r="R239" s="100"/>
      <c r="S239" s="100"/>
      <c r="X239" s="100"/>
      <c r="Y239" s="100"/>
      <c r="Z239" s="100"/>
      <c r="AL239" s="206"/>
      <c r="AM239" s="206"/>
      <c r="AN239" s="206"/>
      <c r="AO239" s="206"/>
      <c r="AP239" s="206"/>
      <c r="AQ239" s="206"/>
      <c r="AR239" s="206"/>
      <c r="AS239" s="206"/>
      <c r="AT239" s="206"/>
      <c r="AU239" s="206"/>
      <c r="AV239" s="206"/>
      <c r="AW239" s="206"/>
      <c r="AX239" s="206"/>
      <c r="AY239" s="206"/>
      <c r="AZ239" s="206"/>
      <c r="BA239" s="206"/>
      <c r="BB239" s="206"/>
      <c r="BC239" s="206"/>
      <c r="BD239" s="206"/>
      <c r="BE239" s="206"/>
      <c r="BF239" s="206"/>
      <c r="BG239" s="206"/>
      <c r="BH239" s="206"/>
      <c r="BI239" s="206"/>
      <c r="BJ239" s="206"/>
      <c r="BK239" s="206"/>
      <c r="BL239" s="206"/>
      <c r="BM239" s="206"/>
      <c r="BN239" s="206"/>
      <c r="BO239" s="206"/>
      <c r="BP239" s="206"/>
      <c r="BQ239" s="206"/>
      <c r="BR239" s="206"/>
    </row>
    <row r="240" spans="8:70">
      <c r="H240" s="100"/>
      <c r="I240" s="100"/>
      <c r="P240" s="100"/>
      <c r="Q240" s="100"/>
      <c r="R240" s="100"/>
      <c r="S240" s="100"/>
      <c r="X240" s="100"/>
      <c r="Y240" s="100"/>
      <c r="Z240" s="100"/>
      <c r="AL240" s="206"/>
      <c r="AM240" s="206"/>
      <c r="AN240" s="206"/>
      <c r="AO240" s="206"/>
      <c r="AP240" s="206"/>
      <c r="AQ240" s="206"/>
      <c r="AR240" s="206"/>
      <c r="AS240" s="206"/>
      <c r="AT240" s="206"/>
      <c r="AU240" s="206"/>
      <c r="AV240" s="206"/>
      <c r="AW240" s="206"/>
      <c r="AX240" s="206"/>
      <c r="AY240" s="206"/>
      <c r="AZ240" s="206"/>
      <c r="BA240" s="206"/>
      <c r="BB240" s="206"/>
      <c r="BC240" s="206"/>
      <c r="BD240" s="206"/>
      <c r="BE240" s="206"/>
      <c r="BF240" s="206"/>
      <c r="BG240" s="206"/>
      <c r="BH240" s="206"/>
      <c r="BI240" s="206"/>
      <c r="BJ240" s="206"/>
      <c r="BK240" s="206"/>
      <c r="BL240" s="206"/>
      <c r="BM240" s="206"/>
      <c r="BN240" s="206"/>
      <c r="BO240" s="206"/>
      <c r="BP240" s="206"/>
      <c r="BQ240" s="206"/>
      <c r="BR240" s="206"/>
    </row>
    <row r="241" spans="8:70">
      <c r="H241" s="100"/>
      <c r="I241" s="100"/>
      <c r="P241" s="100"/>
      <c r="Q241" s="100"/>
      <c r="R241" s="100"/>
      <c r="S241" s="100"/>
      <c r="X241" s="100"/>
      <c r="Y241" s="100"/>
      <c r="Z241" s="100"/>
      <c r="AL241" s="206"/>
      <c r="AM241" s="206"/>
      <c r="AN241" s="206"/>
      <c r="AO241" s="206"/>
      <c r="AP241" s="206"/>
      <c r="AQ241" s="206"/>
      <c r="AR241" s="206"/>
      <c r="AS241" s="206"/>
      <c r="AT241" s="206"/>
      <c r="AU241" s="206"/>
      <c r="AV241" s="206"/>
      <c r="AW241" s="206"/>
      <c r="AX241" s="206"/>
      <c r="AY241" s="206"/>
      <c r="AZ241" s="206"/>
      <c r="BA241" s="206"/>
      <c r="BB241" s="206"/>
      <c r="BC241" s="206"/>
      <c r="BD241" s="206"/>
      <c r="BE241" s="206"/>
      <c r="BF241" s="206"/>
      <c r="BG241" s="206"/>
      <c r="BH241" s="206"/>
      <c r="BI241" s="206"/>
      <c r="BJ241" s="206"/>
      <c r="BK241" s="206"/>
      <c r="BL241" s="206"/>
      <c r="BM241" s="206"/>
      <c r="BN241" s="206"/>
      <c r="BO241" s="206"/>
      <c r="BP241" s="206"/>
      <c r="BQ241" s="206"/>
      <c r="BR241" s="206"/>
    </row>
    <row r="242" spans="8:70">
      <c r="H242" s="100"/>
      <c r="I242" s="100"/>
      <c r="P242" s="100"/>
      <c r="Q242" s="100"/>
      <c r="R242" s="100"/>
      <c r="S242" s="100"/>
      <c r="X242" s="100"/>
      <c r="Y242" s="100"/>
      <c r="Z242" s="100"/>
      <c r="AL242" s="206"/>
      <c r="AM242" s="206"/>
      <c r="AN242" s="206"/>
      <c r="AO242" s="206"/>
      <c r="AP242" s="206"/>
      <c r="AQ242" s="206"/>
      <c r="AR242" s="206"/>
      <c r="AS242" s="206"/>
      <c r="AT242" s="206"/>
      <c r="AU242" s="206"/>
      <c r="AV242" s="206"/>
      <c r="AW242" s="206"/>
      <c r="AX242" s="206"/>
      <c r="AY242" s="206"/>
      <c r="AZ242" s="206"/>
      <c r="BA242" s="206"/>
      <c r="BB242" s="206"/>
      <c r="BC242" s="206"/>
      <c r="BD242" s="206"/>
      <c r="BE242" s="206"/>
      <c r="BF242" s="206"/>
      <c r="BG242" s="206"/>
      <c r="BH242" s="206"/>
      <c r="BI242" s="206"/>
      <c r="BJ242" s="206"/>
      <c r="BK242" s="206"/>
      <c r="BL242" s="206"/>
      <c r="BM242" s="206"/>
      <c r="BN242" s="206"/>
      <c r="BO242" s="206"/>
      <c r="BP242" s="206"/>
      <c r="BQ242" s="206"/>
      <c r="BR242" s="206"/>
    </row>
    <row r="243" spans="8:70">
      <c r="H243" s="100"/>
      <c r="I243" s="100"/>
      <c r="P243" s="100"/>
      <c r="Q243" s="100"/>
      <c r="R243" s="100"/>
      <c r="S243" s="100"/>
      <c r="X243" s="100"/>
      <c r="Y243" s="100"/>
      <c r="Z243" s="100"/>
      <c r="AL243" s="206"/>
      <c r="AM243" s="206"/>
      <c r="AN243" s="206"/>
      <c r="AO243" s="206"/>
      <c r="AP243" s="206"/>
      <c r="AQ243" s="206"/>
      <c r="AR243" s="206"/>
      <c r="AS243" s="206"/>
      <c r="AT243" s="206"/>
      <c r="AU243" s="206"/>
      <c r="AV243" s="206"/>
      <c r="AW243" s="206"/>
      <c r="AX243" s="206"/>
      <c r="AY243" s="206"/>
      <c r="AZ243" s="206"/>
      <c r="BA243" s="206"/>
      <c r="BB243" s="206"/>
      <c r="BC243" s="206"/>
      <c r="BD243" s="206"/>
      <c r="BE243" s="206"/>
      <c r="BF243" s="206"/>
      <c r="BG243" s="206"/>
      <c r="BH243" s="206"/>
      <c r="BI243" s="206"/>
      <c r="BJ243" s="206"/>
      <c r="BK243" s="206"/>
      <c r="BL243" s="206"/>
      <c r="BM243" s="206"/>
      <c r="BN243" s="206"/>
      <c r="BO243" s="206"/>
      <c r="BP243" s="206"/>
      <c r="BQ243" s="206"/>
      <c r="BR243" s="206"/>
    </row>
    <row r="244" spans="8:70">
      <c r="H244" s="100"/>
      <c r="I244" s="100"/>
      <c r="P244" s="100"/>
      <c r="Q244" s="100"/>
      <c r="R244" s="100"/>
      <c r="S244" s="100"/>
      <c r="X244" s="100"/>
      <c r="Y244" s="100"/>
      <c r="Z244" s="100"/>
      <c r="AL244" s="206"/>
      <c r="AM244" s="206"/>
      <c r="AN244" s="206"/>
      <c r="AO244" s="206"/>
      <c r="AP244" s="206"/>
      <c r="AQ244" s="206"/>
      <c r="AR244" s="206"/>
      <c r="AS244" s="206"/>
      <c r="AT244" s="206"/>
      <c r="AU244" s="206"/>
      <c r="AV244" s="206"/>
      <c r="AW244" s="206"/>
      <c r="AX244" s="206"/>
      <c r="AY244" s="206"/>
      <c r="AZ244" s="206"/>
      <c r="BA244" s="206"/>
      <c r="BB244" s="206"/>
      <c r="BC244" s="206"/>
      <c r="BD244" s="206"/>
      <c r="BE244" s="206"/>
      <c r="BF244" s="206"/>
      <c r="BG244" s="206"/>
      <c r="BH244" s="206"/>
      <c r="BI244" s="206"/>
      <c r="BJ244" s="206"/>
      <c r="BK244" s="206"/>
      <c r="BL244" s="206"/>
      <c r="BM244" s="206"/>
      <c r="BN244" s="206"/>
      <c r="BO244" s="206"/>
      <c r="BP244" s="206"/>
      <c r="BQ244" s="206"/>
      <c r="BR244" s="206"/>
    </row>
    <row r="245" spans="8:70">
      <c r="H245" s="100"/>
      <c r="I245" s="100"/>
      <c r="P245" s="100"/>
      <c r="Q245" s="100"/>
      <c r="R245" s="100"/>
      <c r="S245" s="100"/>
      <c r="X245" s="100"/>
      <c r="Y245" s="100"/>
      <c r="Z245" s="100"/>
      <c r="AL245" s="206"/>
      <c r="AM245" s="206"/>
      <c r="AN245" s="206"/>
      <c r="AO245" s="206"/>
      <c r="AP245" s="206"/>
      <c r="AQ245" s="206"/>
      <c r="AR245" s="206"/>
      <c r="AS245" s="206"/>
      <c r="AT245" s="206"/>
      <c r="AU245" s="206"/>
      <c r="AV245" s="206"/>
      <c r="AW245" s="206"/>
      <c r="AX245" s="206"/>
      <c r="AY245" s="206"/>
      <c r="AZ245" s="206"/>
      <c r="BA245" s="206"/>
      <c r="BB245" s="206"/>
      <c r="BC245" s="206"/>
      <c r="BD245" s="206"/>
      <c r="BE245" s="206"/>
      <c r="BF245" s="206"/>
      <c r="BG245" s="206"/>
      <c r="BH245" s="206"/>
      <c r="BI245" s="206"/>
      <c r="BJ245" s="206"/>
      <c r="BK245" s="206"/>
      <c r="BL245" s="206"/>
      <c r="BM245" s="206"/>
      <c r="BN245" s="206"/>
      <c r="BO245" s="206"/>
      <c r="BP245" s="206"/>
      <c r="BQ245" s="206"/>
      <c r="BR245" s="206"/>
    </row>
    <row r="246" spans="8:70">
      <c r="H246" s="100"/>
      <c r="I246" s="100"/>
      <c r="P246" s="100"/>
      <c r="Q246" s="100"/>
      <c r="R246" s="100"/>
      <c r="S246" s="100"/>
      <c r="X246" s="100"/>
      <c r="Y246" s="100"/>
      <c r="Z246" s="100"/>
      <c r="AL246" s="206"/>
      <c r="AM246" s="206"/>
      <c r="AN246" s="206"/>
      <c r="AO246" s="206"/>
      <c r="AP246" s="206"/>
      <c r="AQ246" s="206"/>
      <c r="AR246" s="206"/>
      <c r="AS246" s="206"/>
      <c r="AT246" s="206"/>
      <c r="AU246" s="206"/>
      <c r="AV246" s="206"/>
      <c r="AW246" s="206"/>
      <c r="AX246" s="206"/>
      <c r="AY246" s="206"/>
      <c r="AZ246" s="206"/>
      <c r="BA246" s="206"/>
      <c r="BB246" s="206"/>
      <c r="BC246" s="206"/>
      <c r="BD246" s="206"/>
      <c r="BE246" s="206"/>
      <c r="BF246" s="206"/>
      <c r="BG246" s="206"/>
      <c r="BH246" s="206"/>
      <c r="BI246" s="206"/>
      <c r="BJ246" s="206"/>
      <c r="BK246" s="206"/>
      <c r="BL246" s="206"/>
      <c r="BM246" s="206"/>
      <c r="BN246" s="206"/>
      <c r="BO246" s="206"/>
      <c r="BP246" s="206"/>
      <c r="BQ246" s="206"/>
      <c r="BR246" s="206"/>
    </row>
    <row r="247" spans="8:70">
      <c r="H247" s="100"/>
      <c r="I247" s="100"/>
      <c r="P247" s="100"/>
      <c r="Q247" s="100"/>
      <c r="R247" s="100"/>
      <c r="S247" s="100"/>
      <c r="X247" s="100"/>
      <c r="Y247" s="100"/>
      <c r="Z247" s="100"/>
    </row>
    <row r="248" spans="8:70">
      <c r="H248" s="118"/>
      <c r="I248" s="100"/>
      <c r="P248" s="100"/>
      <c r="Q248" s="100"/>
      <c r="R248" s="100"/>
      <c r="S248" s="100"/>
      <c r="X248" s="100"/>
      <c r="Y248" s="117"/>
      <c r="Z248" s="100"/>
    </row>
    <row r="249" spans="8:70">
      <c r="H249" s="118"/>
      <c r="I249" s="100"/>
      <c r="P249" s="100"/>
      <c r="Q249" s="100"/>
      <c r="R249" s="100"/>
      <c r="S249" s="100"/>
      <c r="X249" s="100"/>
      <c r="Y249" s="117"/>
      <c r="Z249" s="100"/>
    </row>
    <row r="250" spans="8:70">
      <c r="H250" s="118"/>
      <c r="I250" s="100"/>
      <c r="P250" s="100"/>
      <c r="Q250" s="100"/>
      <c r="R250" s="100"/>
      <c r="S250" s="100"/>
      <c r="X250" s="100"/>
      <c r="Y250" s="117"/>
      <c r="Z250" s="100"/>
    </row>
    <row r="251" spans="8:70">
      <c r="H251" s="100"/>
      <c r="I251" s="100"/>
      <c r="P251" s="100"/>
      <c r="Q251" s="100"/>
      <c r="R251" s="100"/>
      <c r="S251" s="100"/>
      <c r="X251" s="100"/>
      <c r="Y251" s="100"/>
      <c r="Z251" s="100"/>
    </row>
    <row r="252" spans="8:70">
      <c r="H252" s="100"/>
      <c r="I252" s="119"/>
      <c r="P252" s="100"/>
      <c r="Q252" s="100"/>
      <c r="R252" s="120"/>
      <c r="S252" s="120"/>
      <c r="X252" s="100"/>
      <c r="Y252" s="100"/>
      <c r="Z252" s="100"/>
    </row>
    <row r="253" spans="8:70">
      <c r="H253" s="100"/>
      <c r="I253" s="119"/>
      <c r="P253" s="100"/>
      <c r="Q253" s="100"/>
      <c r="R253" s="120"/>
      <c r="S253" s="120"/>
      <c r="X253" s="100"/>
      <c r="Y253" s="100"/>
      <c r="Z253" s="100"/>
    </row>
    <row r="254" spans="8:70">
      <c r="H254" s="100"/>
      <c r="I254" s="100"/>
      <c r="P254" s="100"/>
      <c r="Q254" s="100"/>
      <c r="R254" s="100"/>
      <c r="S254" s="100"/>
      <c r="X254" s="100"/>
      <c r="Y254" s="100"/>
      <c r="Z254" s="100"/>
    </row>
    <row r="255" spans="8:70">
      <c r="H255" s="100"/>
      <c r="I255" s="100"/>
      <c r="P255" s="100"/>
      <c r="Q255" s="100"/>
      <c r="R255" s="100"/>
      <c r="S255" s="100"/>
      <c r="X255" s="100"/>
      <c r="Y255" s="100"/>
      <c r="Z255" s="100"/>
    </row>
  </sheetData>
  <mergeCells count="242">
    <mergeCell ref="A41:A52"/>
    <mergeCell ref="J41:J43"/>
    <mergeCell ref="O41:O52"/>
    <mergeCell ref="O101:O112"/>
    <mergeCell ref="J125:J127"/>
    <mergeCell ref="O11:O13"/>
    <mergeCell ref="O17:O19"/>
    <mergeCell ref="O20:O22"/>
    <mergeCell ref="J65:J67"/>
    <mergeCell ref="A65:A76"/>
    <mergeCell ref="N29:N40"/>
    <mergeCell ref="N5:N16"/>
    <mergeCell ref="J74:J76"/>
    <mergeCell ref="J71:J73"/>
    <mergeCell ref="O29:O40"/>
    <mergeCell ref="K20:K22"/>
    <mergeCell ref="J17:J19"/>
    <mergeCell ref="O5:O7"/>
    <mergeCell ref="K8:K10"/>
    <mergeCell ref="J5:J7"/>
    <mergeCell ref="J8:J10"/>
    <mergeCell ref="O23:O25"/>
    <mergeCell ref="O26:O28"/>
    <mergeCell ref="N17:N28"/>
    <mergeCell ref="O8:O10"/>
    <mergeCell ref="A185:A196"/>
    <mergeCell ref="J185:J187"/>
    <mergeCell ref="K185:K187"/>
    <mergeCell ref="J188:J190"/>
    <mergeCell ref="K188:K190"/>
    <mergeCell ref="J179:J181"/>
    <mergeCell ref="K179:K181"/>
    <mergeCell ref="A173:A184"/>
    <mergeCell ref="J182:J184"/>
    <mergeCell ref="K182:K184"/>
    <mergeCell ref="K173:K175"/>
    <mergeCell ref="J173:J175"/>
    <mergeCell ref="K176:K178"/>
    <mergeCell ref="J176:J178"/>
    <mergeCell ref="J68:J70"/>
    <mergeCell ref="J77:J79"/>
    <mergeCell ref="J80:J82"/>
    <mergeCell ref="N53:N64"/>
    <mergeCell ref="O14:O16"/>
    <mergeCell ref="J38:J40"/>
    <mergeCell ref="O53:O64"/>
    <mergeCell ref="O65:O76"/>
    <mergeCell ref="J26:J28"/>
    <mergeCell ref="A2:B4"/>
    <mergeCell ref="A17:A28"/>
    <mergeCell ref="K32:K34"/>
    <mergeCell ref="J62:J64"/>
    <mergeCell ref="K29:K31"/>
    <mergeCell ref="K17:K19"/>
    <mergeCell ref="K38:K40"/>
    <mergeCell ref="J35:J37"/>
    <mergeCell ref="K14:K16"/>
    <mergeCell ref="J11:J13"/>
    <mergeCell ref="K11:K13"/>
    <mergeCell ref="J47:J49"/>
    <mergeCell ref="J44:J46"/>
    <mergeCell ref="K5:K7"/>
    <mergeCell ref="J59:J61"/>
    <mergeCell ref="J14:J16"/>
    <mergeCell ref="A29:A40"/>
    <mergeCell ref="A5:A16"/>
    <mergeCell ref="A53:A64"/>
    <mergeCell ref="C2:D2"/>
    <mergeCell ref="J23:J25"/>
    <mergeCell ref="J29:J31"/>
    <mergeCell ref="K53:K55"/>
    <mergeCell ref="K59:K61"/>
    <mergeCell ref="K26:K28"/>
    <mergeCell ref="K35:K37"/>
    <mergeCell ref="K41:K43"/>
    <mergeCell ref="K23:K25"/>
    <mergeCell ref="J20:J22"/>
    <mergeCell ref="J32:J34"/>
    <mergeCell ref="K68:K70"/>
    <mergeCell ref="K56:K58"/>
    <mergeCell ref="J53:J55"/>
    <mergeCell ref="J56:J58"/>
    <mergeCell ref="J50:J52"/>
    <mergeCell ref="K44:K46"/>
    <mergeCell ref="K50:K52"/>
    <mergeCell ref="K62:K64"/>
    <mergeCell ref="N161:N172"/>
    <mergeCell ref="A77:A88"/>
    <mergeCell ref="J92:J94"/>
    <mergeCell ref="J83:J85"/>
    <mergeCell ref="J86:J88"/>
    <mergeCell ref="J89:J91"/>
    <mergeCell ref="K86:K88"/>
    <mergeCell ref="A89:A100"/>
    <mergeCell ref="O77:O88"/>
    <mergeCell ref="O131:O133"/>
    <mergeCell ref="O125:O127"/>
    <mergeCell ref="O89:O100"/>
    <mergeCell ref="J128:J130"/>
    <mergeCell ref="N131:N133"/>
    <mergeCell ref="K98:K100"/>
    <mergeCell ref="K80:K82"/>
    <mergeCell ref="K95:K97"/>
    <mergeCell ref="K77:K79"/>
    <mergeCell ref="N77:N88"/>
    <mergeCell ref="K104:K106"/>
    <mergeCell ref="N101:N112"/>
    <mergeCell ref="N89:N100"/>
    <mergeCell ref="J101:J103"/>
    <mergeCell ref="J104:J106"/>
    <mergeCell ref="K170:K172"/>
    <mergeCell ref="K158:K160"/>
    <mergeCell ref="K128:K130"/>
    <mergeCell ref="A161:A172"/>
    <mergeCell ref="A137:A148"/>
    <mergeCell ref="K152:K154"/>
    <mergeCell ref="K155:K157"/>
    <mergeCell ref="J155:J157"/>
    <mergeCell ref="K137:K139"/>
    <mergeCell ref="J140:J142"/>
    <mergeCell ref="J170:J172"/>
    <mergeCell ref="J134:J136"/>
    <mergeCell ref="J167:J169"/>
    <mergeCell ref="K161:K163"/>
    <mergeCell ref="J161:J163"/>
    <mergeCell ref="K164:K166"/>
    <mergeCell ref="J164:J166"/>
    <mergeCell ref="K167:K169"/>
    <mergeCell ref="J146:J148"/>
    <mergeCell ref="K146:K148"/>
    <mergeCell ref="J149:J151"/>
    <mergeCell ref="K149:K151"/>
    <mergeCell ref="J158:J160"/>
    <mergeCell ref="J137:J139"/>
    <mergeCell ref="N41:N52"/>
    <mergeCell ref="R141:R148"/>
    <mergeCell ref="S141:S148"/>
    <mergeCell ref="K125:K127"/>
    <mergeCell ref="K134:K136"/>
    <mergeCell ref="K113:K115"/>
    <mergeCell ref="K119:K121"/>
    <mergeCell ref="K116:K118"/>
    <mergeCell ref="K65:K67"/>
    <mergeCell ref="K110:K112"/>
    <mergeCell ref="K140:K142"/>
    <mergeCell ref="K131:K133"/>
    <mergeCell ref="K83:K85"/>
    <mergeCell ref="O134:O136"/>
    <mergeCell ref="K107:K109"/>
    <mergeCell ref="N65:N76"/>
    <mergeCell ref="K71:K73"/>
    <mergeCell ref="K74:K76"/>
    <mergeCell ref="K47:K49"/>
    <mergeCell ref="K122:K124"/>
    <mergeCell ref="N128:N130"/>
    <mergeCell ref="N119:N121"/>
    <mergeCell ref="N125:N127"/>
    <mergeCell ref="N113:N115"/>
    <mergeCell ref="A113:A124"/>
    <mergeCell ref="K101:K103"/>
    <mergeCell ref="K89:K91"/>
    <mergeCell ref="K92:K94"/>
    <mergeCell ref="J113:J115"/>
    <mergeCell ref="R149:R160"/>
    <mergeCell ref="J131:J133"/>
    <mergeCell ref="A101:A112"/>
    <mergeCell ref="J152:J154"/>
    <mergeCell ref="A125:A136"/>
    <mergeCell ref="J110:J112"/>
    <mergeCell ref="J95:J97"/>
    <mergeCell ref="A149:A160"/>
    <mergeCell ref="N116:N118"/>
    <mergeCell ref="J143:J145"/>
    <mergeCell ref="K143:K145"/>
    <mergeCell ref="J122:J124"/>
    <mergeCell ref="J107:J109"/>
    <mergeCell ref="N122:N124"/>
    <mergeCell ref="O113:O124"/>
    <mergeCell ref="O128:O130"/>
    <mergeCell ref="N134:N136"/>
    <mergeCell ref="N149:N160"/>
    <mergeCell ref="O149:O160"/>
    <mergeCell ref="N137:N148"/>
    <mergeCell ref="O137:O148"/>
    <mergeCell ref="J98:J100"/>
    <mergeCell ref="J116:J118"/>
    <mergeCell ref="J119:J121"/>
    <mergeCell ref="U101:U106"/>
    <mergeCell ref="T107:T109"/>
    <mergeCell ref="U107:U109"/>
    <mergeCell ref="T110:T112"/>
    <mergeCell ref="T113:T118"/>
    <mergeCell ref="U113:U118"/>
    <mergeCell ref="T119:T121"/>
    <mergeCell ref="U119:U121"/>
    <mergeCell ref="T122:T124"/>
    <mergeCell ref="U122:U124"/>
    <mergeCell ref="T101:T106"/>
    <mergeCell ref="U125:U127"/>
    <mergeCell ref="T128:T130"/>
    <mergeCell ref="U128:U130"/>
    <mergeCell ref="T131:T133"/>
    <mergeCell ref="U131:U133"/>
    <mergeCell ref="U134:U136"/>
    <mergeCell ref="T137:T139"/>
    <mergeCell ref="U137:U139"/>
    <mergeCell ref="T140:T142"/>
    <mergeCell ref="U140:U142"/>
    <mergeCell ref="T125:T127"/>
    <mergeCell ref="U143:U145"/>
    <mergeCell ref="T146:T148"/>
    <mergeCell ref="U146:U148"/>
    <mergeCell ref="T134:T136"/>
    <mergeCell ref="U149:U151"/>
    <mergeCell ref="T152:T154"/>
    <mergeCell ref="U152:U154"/>
    <mergeCell ref="T155:T157"/>
    <mergeCell ref="U155:U157"/>
    <mergeCell ref="T143:T145"/>
    <mergeCell ref="O161:O172"/>
    <mergeCell ref="U158:U160"/>
    <mergeCell ref="T161:T163"/>
    <mergeCell ref="U161:U163"/>
    <mergeCell ref="T149:T151"/>
    <mergeCell ref="T182:T184"/>
    <mergeCell ref="U182:U184"/>
    <mergeCell ref="S149:S160"/>
    <mergeCell ref="T158:T160"/>
    <mergeCell ref="T185:T187"/>
    <mergeCell ref="U185:U187"/>
    <mergeCell ref="T164:T166"/>
    <mergeCell ref="U164:U166"/>
    <mergeCell ref="T167:T169"/>
    <mergeCell ref="U167:U169"/>
    <mergeCell ref="T170:T172"/>
    <mergeCell ref="U170:U172"/>
    <mergeCell ref="T173:T175"/>
    <mergeCell ref="U173:U175"/>
    <mergeCell ref="T176:T178"/>
    <mergeCell ref="U176:U178"/>
    <mergeCell ref="T179:T181"/>
    <mergeCell ref="U179:U181"/>
  </mergeCells>
  <phoneticPr fontId="4" type="noConversion"/>
  <pageMargins left="0.15748031496062992" right="0.15748031496062992" top="0.39370078740157483" bottom="0" header="0.11811023622047245" footer="0"/>
  <pageSetup paperSize="9" scale="80" orientation="landscape" r:id="rId1"/>
  <headerFooter alignWithMargins="0"/>
  <rowBreaks count="2" manualBreakCount="2">
    <brk id="64" max="32" man="1"/>
    <brk id="136" max="32" man="1"/>
  </rowBreaks>
  <ignoredErrors>
    <ignoredError sqref="AF202:AG210 F211 AB211 AC201" formulaRange="1"/>
    <ignoredError sqref="V202:W207 X202:Y206 G211 Z211 X211 V208 W211 V209:W210 AB209:AB210 AB202:AB208 X208:Y210 Y207 F202:G210 X201:Y201 Z202:Z210 K209:K210 J202:K208 N202:O211 Z201:AA201 AB201" formula="1" formulaRange="1"/>
    <ignoredError sqref="V199:W201 X199:Y199 X200:Y200 F199:G201 Z199:AA200 J199:K201 N199:O201 AB199:AB200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ZL216"/>
  <sheetViews>
    <sheetView showGridLines="0" zoomScale="85" zoomScaleNormal="85" zoomScaleSheetLayoutView="100" workbookViewId="0">
      <pane xSplit="2" ySplit="4" topLeftCell="C182" activePane="bottomRight" state="frozen"/>
      <selection pane="topRight" activeCell="C1" sqref="C1"/>
      <selection pane="bottomLeft" activeCell="A6" sqref="A6"/>
      <selection pane="bottomRight"/>
    </sheetView>
  </sheetViews>
  <sheetFormatPr defaultColWidth="8.88671875" defaultRowHeight="13.5"/>
  <cols>
    <col min="1" max="1" width="6.109375" style="245" bestFit="1" customWidth="1"/>
    <col min="2" max="2" width="4.5546875" style="245" bestFit="1" customWidth="1"/>
    <col min="3" max="4" width="10.77734375" style="245" customWidth="1"/>
    <col min="5" max="5" width="2.5546875" style="245" customWidth="1"/>
    <col min="6" max="18" width="10.77734375" style="245" customWidth="1"/>
    <col min="19" max="19" width="12" style="245" customWidth="1"/>
    <col min="20" max="16384" width="8.88671875" style="245"/>
  </cols>
  <sheetData>
    <row r="1" spans="1:55" s="102" customFormat="1" ht="32.25" thickBot="1">
      <c r="A1" s="292" t="s">
        <v>373</v>
      </c>
      <c r="B1" s="292"/>
      <c r="C1" s="294"/>
      <c r="D1" s="294"/>
      <c r="E1" s="294"/>
      <c r="F1" s="294"/>
      <c r="G1" s="293" t="s">
        <v>115</v>
      </c>
      <c r="H1" s="105"/>
      <c r="I1" s="105"/>
      <c r="J1" s="178" t="s">
        <v>374</v>
      </c>
      <c r="K1" s="105"/>
      <c r="L1" s="294"/>
      <c r="M1" s="294"/>
      <c r="N1" s="105"/>
      <c r="O1" s="105"/>
      <c r="P1" s="105"/>
      <c r="Q1" s="105"/>
      <c r="R1" s="294"/>
      <c r="S1" s="294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257"/>
      <c r="AI1" s="105"/>
      <c r="AJ1" s="105"/>
      <c r="AK1" s="105"/>
      <c r="AL1" s="105"/>
      <c r="AM1" s="105"/>
      <c r="AN1" s="105"/>
      <c r="AO1" s="105"/>
      <c r="AP1" s="105"/>
      <c r="AQ1" s="105"/>
      <c r="AR1" s="169"/>
      <c r="AS1" s="105"/>
      <c r="AT1" s="99"/>
      <c r="AU1" s="99"/>
      <c r="AV1" s="178"/>
      <c r="AW1" s="178"/>
      <c r="AX1" s="178"/>
      <c r="AY1" s="178"/>
      <c r="AZ1" s="104"/>
      <c r="BA1" s="99"/>
      <c r="BB1" s="99"/>
      <c r="BC1" s="99"/>
    </row>
    <row r="2" spans="1:55" s="102" customFormat="1" ht="17.25">
      <c r="A2" s="466"/>
      <c r="B2" s="467"/>
      <c r="C2" s="430" t="s">
        <v>31</v>
      </c>
      <c r="D2" s="431"/>
      <c r="E2" s="110"/>
      <c r="F2" s="430" t="s">
        <v>375</v>
      </c>
      <c r="G2" s="431"/>
      <c r="H2" s="308" t="s">
        <v>107</v>
      </c>
      <c r="I2" s="309" t="s">
        <v>116</v>
      </c>
      <c r="J2" s="430" t="s">
        <v>108</v>
      </c>
      <c r="K2" s="431"/>
      <c r="L2" s="308" t="s">
        <v>109</v>
      </c>
      <c r="M2" s="309" t="s">
        <v>376</v>
      </c>
      <c r="N2" s="308" t="s">
        <v>110</v>
      </c>
      <c r="O2" s="309" t="s">
        <v>117</v>
      </c>
      <c r="P2" s="308" t="s">
        <v>111</v>
      </c>
      <c r="Q2" s="309" t="s">
        <v>377</v>
      </c>
      <c r="R2" s="308" t="s">
        <v>112</v>
      </c>
      <c r="S2" s="309" t="s">
        <v>118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</row>
    <row r="3" spans="1:55" s="102" customFormat="1">
      <c r="A3" s="466"/>
      <c r="B3" s="467"/>
      <c r="C3" s="70" t="s">
        <v>0</v>
      </c>
      <c r="D3" s="71" t="s">
        <v>1</v>
      </c>
      <c r="E3" s="110"/>
      <c r="F3" s="70" t="s">
        <v>2</v>
      </c>
      <c r="G3" s="71" t="s">
        <v>1</v>
      </c>
      <c r="H3" s="70" t="s">
        <v>32</v>
      </c>
      <c r="I3" s="71" t="s">
        <v>3</v>
      </c>
      <c r="J3" s="70" t="s">
        <v>2</v>
      </c>
      <c r="K3" s="71" t="s">
        <v>1</v>
      </c>
      <c r="L3" s="70" t="s">
        <v>32</v>
      </c>
      <c r="M3" s="71" t="s">
        <v>3</v>
      </c>
      <c r="N3" s="70" t="s">
        <v>32</v>
      </c>
      <c r="O3" s="71" t="s">
        <v>3</v>
      </c>
      <c r="P3" s="70" t="s">
        <v>32</v>
      </c>
      <c r="Q3" s="71" t="s">
        <v>3</v>
      </c>
      <c r="R3" s="70" t="s">
        <v>32</v>
      </c>
      <c r="S3" s="71" t="s">
        <v>3</v>
      </c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</row>
    <row r="4" spans="1:55" s="102" customFormat="1" ht="14.25" thickBot="1">
      <c r="A4" s="468"/>
      <c r="B4" s="469"/>
      <c r="C4" s="276" t="s">
        <v>5</v>
      </c>
      <c r="D4" s="73" t="s">
        <v>6</v>
      </c>
      <c r="E4" s="110"/>
      <c r="F4" s="74" t="s">
        <v>5</v>
      </c>
      <c r="G4" s="75" t="s">
        <v>6</v>
      </c>
      <c r="H4" s="78" t="s">
        <v>5</v>
      </c>
      <c r="I4" s="75" t="s">
        <v>6</v>
      </c>
      <c r="J4" s="76" t="s">
        <v>5</v>
      </c>
      <c r="K4" s="77" t="s">
        <v>6</v>
      </c>
      <c r="L4" s="78" t="s">
        <v>5</v>
      </c>
      <c r="M4" s="75" t="s">
        <v>6</v>
      </c>
      <c r="N4" s="78" t="s">
        <v>5</v>
      </c>
      <c r="O4" s="75" t="s">
        <v>6</v>
      </c>
      <c r="P4" s="78" t="s">
        <v>5</v>
      </c>
      <c r="Q4" s="75" t="s">
        <v>6</v>
      </c>
      <c r="R4" s="78" t="s">
        <v>5</v>
      </c>
      <c r="S4" s="75" t="s">
        <v>6</v>
      </c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</row>
    <row r="5" spans="1:55" s="102" customFormat="1" ht="13.5" customHeight="1">
      <c r="A5" s="360" t="s">
        <v>33</v>
      </c>
      <c r="B5" s="10" t="s">
        <v>34</v>
      </c>
      <c r="C5" s="3">
        <v>793478</v>
      </c>
      <c r="D5" s="4"/>
      <c r="E5" s="110"/>
      <c r="F5" s="340">
        <v>1582</v>
      </c>
      <c r="G5" s="5"/>
      <c r="H5" s="340"/>
      <c r="I5" s="5"/>
      <c r="J5" s="3"/>
      <c r="K5" s="4"/>
      <c r="L5" s="64">
        <v>4</v>
      </c>
      <c r="M5" s="5"/>
      <c r="N5" s="340"/>
      <c r="O5" s="5"/>
      <c r="P5" s="340"/>
      <c r="Q5" s="5"/>
      <c r="R5" s="340"/>
      <c r="S5" s="5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</row>
    <row r="6" spans="1:55" s="102" customFormat="1" ht="13.5" customHeight="1">
      <c r="A6" s="361"/>
      <c r="B6" s="10" t="s">
        <v>35</v>
      </c>
      <c r="C6" s="3">
        <v>670447</v>
      </c>
      <c r="D6" s="4"/>
      <c r="E6" s="110"/>
      <c r="F6" s="340">
        <v>1214</v>
      </c>
      <c r="G6" s="5"/>
      <c r="H6" s="340"/>
      <c r="I6" s="5"/>
      <c r="J6" s="3"/>
      <c r="K6" s="4"/>
      <c r="L6" s="66" t="s">
        <v>8</v>
      </c>
      <c r="M6" s="5"/>
      <c r="N6" s="340"/>
      <c r="O6" s="5"/>
      <c r="P6" s="340"/>
      <c r="Q6" s="5"/>
      <c r="R6" s="340"/>
      <c r="S6" s="5"/>
    </row>
    <row r="7" spans="1:55" s="102" customFormat="1" ht="13.5" customHeight="1">
      <c r="A7" s="361"/>
      <c r="B7" s="10" t="s">
        <v>12</v>
      </c>
      <c r="C7" s="3">
        <v>587629</v>
      </c>
      <c r="D7" s="4"/>
      <c r="E7" s="110"/>
      <c r="F7" s="340">
        <v>883</v>
      </c>
      <c r="G7" s="5"/>
      <c r="H7" s="340"/>
      <c r="I7" s="5"/>
      <c r="J7" s="3"/>
      <c r="K7" s="4"/>
      <c r="L7" s="66" t="s">
        <v>8</v>
      </c>
      <c r="M7" s="5"/>
      <c r="N7" s="340"/>
      <c r="O7" s="5"/>
      <c r="P7" s="340"/>
      <c r="Q7" s="5"/>
      <c r="R7" s="340"/>
      <c r="S7" s="5"/>
    </row>
    <row r="8" spans="1:55" s="102" customFormat="1" ht="13.5" customHeight="1">
      <c r="A8" s="361"/>
      <c r="B8" s="10" t="s">
        <v>13</v>
      </c>
      <c r="C8" s="3">
        <v>642413</v>
      </c>
      <c r="D8" s="4"/>
      <c r="E8" s="110"/>
      <c r="F8" s="340">
        <v>791</v>
      </c>
      <c r="G8" s="5"/>
      <c r="H8" s="340"/>
      <c r="I8" s="5"/>
      <c r="J8" s="3"/>
      <c r="K8" s="4"/>
      <c r="L8" s="66" t="s">
        <v>8</v>
      </c>
      <c r="M8" s="5"/>
      <c r="N8" s="340"/>
      <c r="O8" s="5"/>
      <c r="P8" s="340"/>
      <c r="Q8" s="5"/>
      <c r="R8" s="340"/>
      <c r="S8" s="5"/>
    </row>
    <row r="9" spans="1:55" s="102" customFormat="1" ht="13.5" customHeight="1">
      <c r="A9" s="361"/>
      <c r="B9" s="10" t="s">
        <v>14</v>
      </c>
      <c r="C9" s="3">
        <v>680185</v>
      </c>
      <c r="D9" s="4"/>
      <c r="E9" s="110"/>
      <c r="F9" s="340">
        <v>784</v>
      </c>
      <c r="G9" s="5"/>
      <c r="H9" s="340"/>
      <c r="I9" s="5"/>
      <c r="J9" s="3"/>
      <c r="K9" s="4"/>
      <c r="L9" s="340">
        <v>2</v>
      </c>
      <c r="M9" s="5"/>
      <c r="N9" s="340"/>
      <c r="O9" s="5"/>
      <c r="P9" s="340"/>
      <c r="Q9" s="5"/>
      <c r="R9" s="340"/>
      <c r="S9" s="5"/>
    </row>
    <row r="10" spans="1:55" s="102" customFormat="1" ht="13.5" customHeight="1">
      <c r="A10" s="361"/>
      <c r="B10" s="10" t="s">
        <v>15</v>
      </c>
      <c r="C10" s="3">
        <v>712260</v>
      </c>
      <c r="D10" s="4"/>
      <c r="E10" s="110"/>
      <c r="F10" s="340">
        <v>908</v>
      </c>
      <c r="G10" s="5"/>
      <c r="H10" s="340"/>
      <c r="I10" s="5"/>
      <c r="J10" s="3"/>
      <c r="K10" s="4"/>
      <c r="L10" s="66" t="s">
        <v>8</v>
      </c>
      <c r="M10" s="5"/>
      <c r="N10" s="340"/>
      <c r="O10" s="5"/>
      <c r="P10" s="340"/>
      <c r="Q10" s="5"/>
      <c r="R10" s="340"/>
      <c r="S10" s="5"/>
    </row>
    <row r="11" spans="1:55" s="102" customFormat="1" ht="13.5" customHeight="1">
      <c r="A11" s="361"/>
      <c r="B11" s="10" t="s">
        <v>16</v>
      </c>
      <c r="C11" s="3">
        <v>897234</v>
      </c>
      <c r="D11" s="4"/>
      <c r="E11" s="110"/>
      <c r="F11" s="340">
        <v>1490</v>
      </c>
      <c r="G11" s="5"/>
      <c r="H11" s="340"/>
      <c r="I11" s="5"/>
      <c r="J11" s="3"/>
      <c r="K11" s="4"/>
      <c r="L11" s="340">
        <v>1</v>
      </c>
      <c r="M11" s="5"/>
      <c r="N11" s="340"/>
      <c r="O11" s="5"/>
      <c r="P11" s="340"/>
      <c r="Q11" s="5"/>
      <c r="R11" s="340"/>
      <c r="S11" s="5"/>
    </row>
    <row r="12" spans="1:55" s="102" customFormat="1" ht="13.5" customHeight="1">
      <c r="A12" s="361"/>
      <c r="B12" s="10" t="s">
        <v>17</v>
      </c>
      <c r="C12" s="3">
        <v>930573</v>
      </c>
      <c r="D12" s="4"/>
      <c r="E12" s="110"/>
      <c r="F12" s="340">
        <v>1716</v>
      </c>
      <c r="G12" s="5"/>
      <c r="H12" s="340"/>
      <c r="I12" s="5"/>
      <c r="J12" s="3"/>
      <c r="K12" s="4"/>
      <c r="L12" s="66" t="s">
        <v>8</v>
      </c>
      <c r="M12" s="5"/>
      <c r="N12" s="340"/>
      <c r="O12" s="5"/>
      <c r="P12" s="340"/>
      <c r="Q12" s="5"/>
      <c r="R12" s="340"/>
      <c r="S12" s="5"/>
    </row>
    <row r="13" spans="1:55" s="102" customFormat="1" ht="13.5" customHeight="1">
      <c r="A13" s="361"/>
      <c r="B13" s="10" t="s">
        <v>18</v>
      </c>
      <c r="C13" s="3">
        <v>682244</v>
      </c>
      <c r="D13" s="4"/>
      <c r="E13" s="110"/>
      <c r="F13" s="340">
        <v>987</v>
      </c>
      <c r="G13" s="5"/>
      <c r="H13" s="340"/>
      <c r="I13" s="5"/>
      <c r="J13" s="3"/>
      <c r="K13" s="4"/>
      <c r="L13" s="66" t="s">
        <v>8</v>
      </c>
      <c r="M13" s="5"/>
      <c r="N13" s="340"/>
      <c r="O13" s="5"/>
      <c r="P13" s="340"/>
      <c r="Q13" s="5"/>
      <c r="R13" s="340"/>
      <c r="S13" s="5"/>
    </row>
    <row r="14" spans="1:55" s="102" customFormat="1" ht="13.5" customHeight="1">
      <c r="A14" s="361"/>
      <c r="B14" s="10" t="s">
        <v>19</v>
      </c>
      <c r="C14" s="3">
        <v>757538</v>
      </c>
      <c r="D14" s="4"/>
      <c r="E14" s="110"/>
      <c r="F14" s="340">
        <v>938</v>
      </c>
      <c r="G14" s="5"/>
      <c r="H14" s="340"/>
      <c r="I14" s="5"/>
      <c r="J14" s="3"/>
      <c r="K14" s="4"/>
      <c r="L14" s="66" t="s">
        <v>8</v>
      </c>
      <c r="M14" s="5"/>
      <c r="N14" s="340"/>
      <c r="O14" s="5"/>
      <c r="P14" s="340"/>
      <c r="Q14" s="5"/>
      <c r="R14" s="340"/>
      <c r="S14" s="5"/>
    </row>
    <row r="15" spans="1:55" s="102" customFormat="1" ht="13.5" customHeight="1">
      <c r="A15" s="361"/>
      <c r="B15" s="10" t="s">
        <v>20</v>
      </c>
      <c r="C15" s="3">
        <v>745887</v>
      </c>
      <c r="D15" s="4"/>
      <c r="E15" s="110"/>
      <c r="F15" s="340">
        <v>951</v>
      </c>
      <c r="G15" s="5"/>
      <c r="H15" s="340"/>
      <c r="I15" s="5"/>
      <c r="J15" s="3"/>
      <c r="K15" s="4"/>
      <c r="L15" s="340">
        <v>1</v>
      </c>
      <c r="M15" s="5"/>
      <c r="N15" s="340"/>
      <c r="O15" s="5"/>
      <c r="P15" s="340"/>
      <c r="Q15" s="5"/>
      <c r="R15" s="340"/>
      <c r="S15" s="5"/>
    </row>
    <row r="16" spans="1:55" s="102" customFormat="1" ht="13.5" customHeight="1">
      <c r="A16" s="362"/>
      <c r="B16" s="10" t="s">
        <v>21</v>
      </c>
      <c r="C16" s="3">
        <v>725697</v>
      </c>
      <c r="D16" s="4"/>
      <c r="E16" s="110"/>
      <c r="F16" s="340">
        <v>1068</v>
      </c>
      <c r="G16" s="5"/>
      <c r="H16" s="340"/>
      <c r="I16" s="5"/>
      <c r="J16" s="3"/>
      <c r="K16" s="4"/>
      <c r="L16" s="340"/>
      <c r="M16" s="5"/>
      <c r="N16" s="340"/>
      <c r="O16" s="5"/>
      <c r="P16" s="340"/>
      <c r="Q16" s="5"/>
      <c r="R16" s="340"/>
      <c r="S16" s="5"/>
    </row>
    <row r="17" spans="1:19" s="102" customFormat="1" ht="13.5" customHeight="1">
      <c r="A17" s="360" t="s">
        <v>296</v>
      </c>
      <c r="B17" s="2" t="s">
        <v>309</v>
      </c>
      <c r="C17" s="16">
        <v>897406</v>
      </c>
      <c r="D17" s="330">
        <f t="shared" ref="D17:D42" si="0">(C17-C5)/C5</f>
        <v>0.13097779648585089</v>
      </c>
      <c r="E17" s="110"/>
      <c r="F17" s="17">
        <v>1885</v>
      </c>
      <c r="G17" s="330">
        <f>(F17/F5-1)</f>
        <v>0.19152970922882417</v>
      </c>
      <c r="H17" s="17"/>
      <c r="I17" s="18"/>
      <c r="J17" s="16">
        <v>106</v>
      </c>
      <c r="K17" s="330"/>
      <c r="L17" s="17">
        <v>6</v>
      </c>
      <c r="M17" s="18">
        <f>(L17/L5-1)</f>
        <v>0.5</v>
      </c>
      <c r="N17" s="17"/>
      <c r="O17" s="18"/>
      <c r="P17" s="17"/>
      <c r="Q17" s="18"/>
      <c r="R17" s="17"/>
      <c r="S17" s="18"/>
    </row>
    <row r="18" spans="1:19" s="102" customFormat="1" ht="13.5" customHeight="1">
      <c r="A18" s="361"/>
      <c r="B18" s="10" t="s">
        <v>310</v>
      </c>
      <c r="C18" s="3">
        <v>745998</v>
      </c>
      <c r="D18" s="328">
        <f t="shared" si="0"/>
        <v>0.1126875055000619</v>
      </c>
      <c r="E18" s="110"/>
      <c r="F18" s="340">
        <v>1442</v>
      </c>
      <c r="G18" s="328">
        <f>(F18/F6-1)</f>
        <v>0.18780889621087304</v>
      </c>
      <c r="H18" s="340"/>
      <c r="I18" s="26"/>
      <c r="J18" s="3">
        <v>42</v>
      </c>
      <c r="K18" s="328"/>
      <c r="L18" s="340">
        <v>4</v>
      </c>
      <c r="M18" s="26"/>
      <c r="N18" s="340"/>
      <c r="O18" s="26"/>
      <c r="P18" s="340"/>
      <c r="Q18" s="26"/>
      <c r="R18" s="340"/>
      <c r="S18" s="26"/>
    </row>
    <row r="19" spans="1:19" s="102" customFormat="1" ht="13.5" customHeight="1">
      <c r="A19" s="361"/>
      <c r="B19" s="10" t="s">
        <v>12</v>
      </c>
      <c r="C19" s="3">
        <v>707058</v>
      </c>
      <c r="D19" s="328">
        <f t="shared" si="0"/>
        <v>0.20323877820869971</v>
      </c>
      <c r="E19" s="110"/>
      <c r="F19" s="340">
        <v>911</v>
      </c>
      <c r="G19" s="328">
        <f>(F19/F7-1)</f>
        <v>3.1710079275198089E-2</v>
      </c>
      <c r="H19" s="340"/>
      <c r="I19" s="26"/>
      <c r="J19" s="3">
        <v>52</v>
      </c>
      <c r="K19" s="328"/>
      <c r="L19" s="340">
        <v>3</v>
      </c>
      <c r="M19" s="26"/>
      <c r="N19" s="340"/>
      <c r="O19" s="26"/>
      <c r="P19" s="340"/>
      <c r="Q19" s="26"/>
      <c r="R19" s="340"/>
      <c r="S19" s="26"/>
    </row>
    <row r="20" spans="1:19" s="102" customFormat="1" ht="13.5" customHeight="1">
      <c r="A20" s="361"/>
      <c r="B20" s="10" t="s">
        <v>13</v>
      </c>
      <c r="C20" s="3">
        <v>762096</v>
      </c>
      <c r="D20" s="328">
        <f t="shared" si="0"/>
        <v>0.18630226972368244</v>
      </c>
      <c r="E20" s="110"/>
      <c r="F20" s="340">
        <v>882</v>
      </c>
      <c r="G20" s="328">
        <f>(F20/F8-1)</f>
        <v>0.11504424778761058</v>
      </c>
      <c r="H20" s="340"/>
      <c r="I20" s="26"/>
      <c r="J20" s="3">
        <v>59</v>
      </c>
      <c r="K20" s="328"/>
      <c r="L20" s="66" t="s">
        <v>8</v>
      </c>
      <c r="M20" s="26"/>
      <c r="N20" s="340"/>
      <c r="O20" s="26"/>
      <c r="P20" s="340"/>
      <c r="Q20" s="26"/>
      <c r="R20" s="340"/>
      <c r="S20" s="26"/>
    </row>
    <row r="21" spans="1:19" s="102" customFormat="1" ht="13.5" customHeight="1">
      <c r="A21" s="361"/>
      <c r="B21" s="10" t="s">
        <v>14</v>
      </c>
      <c r="C21" s="3">
        <v>802497</v>
      </c>
      <c r="D21" s="328">
        <f t="shared" si="0"/>
        <v>0.17982166616435236</v>
      </c>
      <c r="E21" s="110"/>
      <c r="F21" s="340">
        <v>841</v>
      </c>
      <c r="G21" s="328">
        <v>5.8000000000000003E-2</v>
      </c>
      <c r="H21" s="340"/>
      <c r="I21" s="26"/>
      <c r="J21" s="3">
        <v>92</v>
      </c>
      <c r="K21" s="328"/>
      <c r="L21" s="340">
        <v>4</v>
      </c>
      <c r="M21" s="26">
        <v>5.8000000000000003E-2</v>
      </c>
      <c r="N21" s="340"/>
      <c r="O21" s="26"/>
      <c r="P21" s="340"/>
      <c r="Q21" s="26"/>
      <c r="R21" s="340"/>
      <c r="S21" s="26"/>
    </row>
    <row r="22" spans="1:19" s="102" customFormat="1" ht="13.5" customHeight="1">
      <c r="A22" s="361"/>
      <c r="B22" s="10" t="s">
        <v>15</v>
      </c>
      <c r="C22" s="3">
        <v>865693</v>
      </c>
      <c r="D22" s="328">
        <f t="shared" si="0"/>
        <v>0.21541712296071661</v>
      </c>
      <c r="E22" s="110"/>
      <c r="F22" s="340">
        <v>1120</v>
      </c>
      <c r="G22" s="328">
        <f t="shared" ref="G22:G27" si="1">(F22-F10)/F10</f>
        <v>0.23348017621145375</v>
      </c>
      <c r="H22" s="340"/>
      <c r="I22" s="26"/>
      <c r="J22" s="3">
        <v>38</v>
      </c>
      <c r="K22" s="328"/>
      <c r="L22" s="340">
        <v>2</v>
      </c>
      <c r="M22" s="26"/>
      <c r="N22" s="340"/>
      <c r="O22" s="26"/>
      <c r="P22" s="340"/>
      <c r="Q22" s="26"/>
      <c r="R22" s="340"/>
      <c r="S22" s="26"/>
    </row>
    <row r="23" spans="1:19" s="102" customFormat="1" ht="13.5" customHeight="1">
      <c r="A23" s="361"/>
      <c r="B23" s="10" t="s">
        <v>16</v>
      </c>
      <c r="C23" s="3">
        <v>1020757</v>
      </c>
      <c r="D23" s="328">
        <f t="shared" si="0"/>
        <v>0.13767088630167826</v>
      </c>
      <c r="E23" s="110"/>
      <c r="F23" s="340">
        <v>1702</v>
      </c>
      <c r="G23" s="328">
        <f t="shared" si="1"/>
        <v>0.14228187919463087</v>
      </c>
      <c r="H23" s="340"/>
      <c r="I23" s="26"/>
      <c r="J23" s="3">
        <v>65</v>
      </c>
      <c r="K23" s="328"/>
      <c r="L23" s="66" t="s">
        <v>8</v>
      </c>
      <c r="M23" s="26"/>
      <c r="N23" s="340"/>
      <c r="O23" s="26"/>
      <c r="P23" s="340"/>
      <c r="Q23" s="26"/>
      <c r="R23" s="340"/>
      <c r="S23" s="26"/>
    </row>
    <row r="24" spans="1:19" s="102" customFormat="1" ht="13.5" customHeight="1">
      <c r="A24" s="361"/>
      <c r="B24" s="10" t="s">
        <v>17</v>
      </c>
      <c r="C24" s="3">
        <v>1070289</v>
      </c>
      <c r="D24" s="328">
        <f t="shared" si="0"/>
        <v>0.15013975260404075</v>
      </c>
      <c r="E24" s="110"/>
      <c r="F24" s="340">
        <v>1817</v>
      </c>
      <c r="G24" s="328">
        <f t="shared" si="1"/>
        <v>5.8857808857808856E-2</v>
      </c>
      <c r="H24" s="340"/>
      <c r="I24" s="26"/>
      <c r="J24" s="3">
        <v>61</v>
      </c>
      <c r="K24" s="328"/>
      <c r="L24" s="340">
        <v>2</v>
      </c>
      <c r="M24" s="26"/>
      <c r="N24" s="340"/>
      <c r="O24" s="26"/>
      <c r="P24" s="340"/>
      <c r="Q24" s="26"/>
      <c r="R24" s="340"/>
      <c r="S24" s="26"/>
    </row>
    <row r="25" spans="1:19" s="102" customFormat="1" ht="13.5" customHeight="1">
      <c r="A25" s="361"/>
      <c r="B25" s="10" t="s">
        <v>18</v>
      </c>
      <c r="C25" s="3">
        <v>785549</v>
      </c>
      <c r="D25" s="328">
        <f t="shared" si="0"/>
        <v>0.15141943351645451</v>
      </c>
      <c r="E25" s="110"/>
      <c r="F25" s="340">
        <v>996</v>
      </c>
      <c r="G25" s="328">
        <f t="shared" si="1"/>
        <v>9.11854103343465E-3</v>
      </c>
      <c r="H25" s="340"/>
      <c r="I25" s="26"/>
      <c r="J25" s="3">
        <v>59</v>
      </c>
      <c r="K25" s="328"/>
      <c r="L25" s="340">
        <v>4</v>
      </c>
      <c r="M25" s="26"/>
      <c r="N25" s="340"/>
      <c r="O25" s="26"/>
      <c r="P25" s="340"/>
      <c r="Q25" s="26"/>
      <c r="R25" s="340"/>
      <c r="S25" s="26"/>
    </row>
    <row r="26" spans="1:19" s="102" customFormat="1" ht="13.5" customHeight="1">
      <c r="A26" s="361"/>
      <c r="B26" s="10" t="s">
        <v>19</v>
      </c>
      <c r="C26" s="3">
        <v>848088</v>
      </c>
      <c r="D26" s="328">
        <f t="shared" si="0"/>
        <v>0.11953195747276044</v>
      </c>
      <c r="E26" s="110"/>
      <c r="F26" s="340">
        <v>1153</v>
      </c>
      <c r="G26" s="328">
        <f t="shared" si="1"/>
        <v>0.22921108742004265</v>
      </c>
      <c r="H26" s="340"/>
      <c r="I26" s="26"/>
      <c r="J26" s="3">
        <v>51</v>
      </c>
      <c r="K26" s="328"/>
      <c r="L26" s="340">
        <v>1</v>
      </c>
      <c r="M26" s="26"/>
      <c r="N26" s="340"/>
      <c r="O26" s="26"/>
      <c r="P26" s="340"/>
      <c r="Q26" s="26"/>
      <c r="R26" s="340"/>
      <c r="S26" s="26"/>
    </row>
    <row r="27" spans="1:19" s="102" customFormat="1" ht="13.5" customHeight="1">
      <c r="A27" s="361"/>
      <c r="B27" s="10" t="s">
        <v>20</v>
      </c>
      <c r="C27" s="3">
        <v>784031</v>
      </c>
      <c r="D27" s="328">
        <f t="shared" si="0"/>
        <v>5.1139113565459644E-2</v>
      </c>
      <c r="E27" s="110"/>
      <c r="F27" s="340">
        <v>1012</v>
      </c>
      <c r="G27" s="328">
        <f t="shared" si="1"/>
        <v>6.4143007360672979E-2</v>
      </c>
      <c r="H27" s="340"/>
      <c r="I27" s="26"/>
      <c r="J27" s="3">
        <v>116</v>
      </c>
      <c r="K27" s="328"/>
      <c r="L27" s="340">
        <v>4</v>
      </c>
      <c r="M27" s="26">
        <f>(L27-L15)/L15</f>
        <v>3</v>
      </c>
      <c r="N27" s="340"/>
      <c r="O27" s="26"/>
      <c r="P27" s="340"/>
      <c r="Q27" s="26"/>
      <c r="R27" s="340"/>
      <c r="S27" s="26"/>
    </row>
    <row r="28" spans="1:19" s="102" customFormat="1" ht="13.5" customHeight="1">
      <c r="A28" s="362"/>
      <c r="B28" s="29" t="s">
        <v>21</v>
      </c>
      <c r="C28" s="13">
        <v>790681</v>
      </c>
      <c r="D28" s="334">
        <f t="shared" si="0"/>
        <v>8.9547014800943098E-2</v>
      </c>
      <c r="E28" s="110"/>
      <c r="F28" s="341">
        <v>1054</v>
      </c>
      <c r="G28" s="334">
        <f>(F28-F16)/F16</f>
        <v>-1.3108614232209739E-2</v>
      </c>
      <c r="H28" s="341"/>
      <c r="I28" s="30"/>
      <c r="J28" s="13">
        <v>68</v>
      </c>
      <c r="K28" s="334"/>
      <c r="L28" s="66" t="s">
        <v>8</v>
      </c>
      <c r="M28" s="30"/>
      <c r="N28" s="341"/>
      <c r="O28" s="30"/>
      <c r="P28" s="341"/>
      <c r="Q28" s="30"/>
      <c r="R28" s="341"/>
      <c r="S28" s="30"/>
    </row>
    <row r="29" spans="1:19" s="102" customFormat="1" ht="13.5" customHeight="1">
      <c r="A29" s="360" t="s">
        <v>297</v>
      </c>
      <c r="B29" s="10" t="s">
        <v>309</v>
      </c>
      <c r="C29" s="3">
        <v>985287</v>
      </c>
      <c r="D29" s="328">
        <f t="shared" si="0"/>
        <v>9.7927805252026393E-2</v>
      </c>
      <c r="E29" s="110"/>
      <c r="F29" s="340">
        <v>1870</v>
      </c>
      <c r="G29" s="328">
        <f t="shared" ref="G29:G40" si="2">(F29-F17)/F17</f>
        <v>-7.9575596816976128E-3</v>
      </c>
      <c r="H29" s="340"/>
      <c r="I29" s="26"/>
      <c r="J29" s="3">
        <v>55</v>
      </c>
      <c r="K29" s="328">
        <f t="shared" ref="K29:K40" si="3">(J29-J17)/J17</f>
        <v>-0.48113207547169812</v>
      </c>
      <c r="L29" s="21">
        <v>5</v>
      </c>
      <c r="M29" s="26">
        <f t="shared" ref="M29:M31" si="4">(L29-L17)/L17</f>
        <v>-0.16666666666666666</v>
      </c>
      <c r="N29" s="340"/>
      <c r="O29" s="26"/>
      <c r="P29" s="340"/>
      <c r="Q29" s="26"/>
      <c r="R29" s="340"/>
      <c r="S29" s="26"/>
    </row>
    <row r="30" spans="1:19" s="102" customFormat="1" ht="13.5" customHeight="1">
      <c r="A30" s="361"/>
      <c r="B30" s="10" t="s">
        <v>310</v>
      </c>
      <c r="C30" s="3">
        <v>944596</v>
      </c>
      <c r="D30" s="328">
        <f t="shared" si="0"/>
        <v>0.2662178718977799</v>
      </c>
      <c r="E30" s="110"/>
      <c r="F30" s="340">
        <v>1808</v>
      </c>
      <c r="G30" s="328">
        <f t="shared" si="2"/>
        <v>0.25381414701803051</v>
      </c>
      <c r="H30" s="340"/>
      <c r="I30" s="26"/>
      <c r="J30" s="3">
        <v>66</v>
      </c>
      <c r="K30" s="328">
        <f t="shared" si="3"/>
        <v>0.5714285714285714</v>
      </c>
      <c r="L30" s="349">
        <v>6</v>
      </c>
      <c r="M30" s="26">
        <f t="shared" si="4"/>
        <v>0.5</v>
      </c>
      <c r="N30" s="340"/>
      <c r="O30" s="26"/>
      <c r="P30" s="340"/>
      <c r="Q30" s="26"/>
      <c r="R30" s="340"/>
      <c r="S30" s="26"/>
    </row>
    <row r="31" spans="1:19" s="102" customFormat="1" ht="13.5" customHeight="1">
      <c r="A31" s="361"/>
      <c r="B31" s="10" t="s">
        <v>12</v>
      </c>
      <c r="C31" s="3">
        <v>823918</v>
      </c>
      <c r="D31" s="328">
        <f t="shared" si="0"/>
        <v>0.16527639882442458</v>
      </c>
      <c r="E31" s="110"/>
      <c r="F31" s="340">
        <v>1165</v>
      </c>
      <c r="G31" s="328">
        <f t="shared" si="2"/>
        <v>0.27881448957189903</v>
      </c>
      <c r="H31" s="340"/>
      <c r="I31" s="26"/>
      <c r="J31" s="3">
        <v>41</v>
      </c>
      <c r="K31" s="328">
        <f t="shared" si="3"/>
        <v>-0.21153846153846154</v>
      </c>
      <c r="L31" s="349">
        <v>4</v>
      </c>
      <c r="M31" s="26">
        <f t="shared" si="4"/>
        <v>0.33333333333333331</v>
      </c>
      <c r="N31" s="340"/>
      <c r="O31" s="26"/>
      <c r="P31" s="340"/>
      <c r="Q31" s="26"/>
      <c r="R31" s="340"/>
      <c r="S31" s="26"/>
    </row>
    <row r="32" spans="1:19" s="102" customFormat="1" ht="13.5" customHeight="1">
      <c r="A32" s="361"/>
      <c r="B32" s="10" t="s">
        <v>13</v>
      </c>
      <c r="C32" s="3">
        <v>855083</v>
      </c>
      <c r="D32" s="328">
        <f t="shared" si="0"/>
        <v>0.12201481178224266</v>
      </c>
      <c r="E32" s="110"/>
      <c r="F32" s="340">
        <v>1060</v>
      </c>
      <c r="G32" s="47">
        <f t="shared" si="2"/>
        <v>0.20181405895691609</v>
      </c>
      <c r="H32" s="340"/>
      <c r="I32" s="26"/>
      <c r="J32" s="3">
        <v>53</v>
      </c>
      <c r="K32" s="47">
        <f t="shared" si="3"/>
        <v>-0.10169491525423729</v>
      </c>
      <c r="L32" s="349">
        <v>1</v>
      </c>
      <c r="M32" s="195"/>
      <c r="N32" s="340"/>
      <c r="O32" s="26"/>
      <c r="P32" s="340"/>
      <c r="Q32" s="26"/>
      <c r="R32" s="340"/>
      <c r="S32" s="26"/>
    </row>
    <row r="33" spans="1:19" s="102" customFormat="1" ht="13.5" customHeight="1">
      <c r="A33" s="361"/>
      <c r="B33" s="10" t="s">
        <v>14</v>
      </c>
      <c r="C33" s="3">
        <v>906482</v>
      </c>
      <c r="D33" s="328">
        <f t="shared" si="0"/>
        <v>0.12957680838682262</v>
      </c>
      <c r="E33" s="110"/>
      <c r="F33" s="340">
        <v>936</v>
      </c>
      <c r="G33" s="328">
        <f t="shared" si="2"/>
        <v>0.11296076099881094</v>
      </c>
      <c r="H33" s="340"/>
      <c r="I33" s="26"/>
      <c r="J33" s="3">
        <v>80</v>
      </c>
      <c r="K33" s="328">
        <f t="shared" si="3"/>
        <v>-0.13043478260869565</v>
      </c>
      <c r="L33" s="66" t="s">
        <v>8</v>
      </c>
      <c r="M33" s="26"/>
      <c r="N33" s="340"/>
      <c r="O33" s="26"/>
      <c r="P33" s="340"/>
      <c r="Q33" s="26"/>
      <c r="R33" s="340"/>
      <c r="S33" s="26"/>
    </row>
    <row r="34" spans="1:19" s="102" customFormat="1" ht="13.5" customHeight="1">
      <c r="A34" s="361"/>
      <c r="B34" s="10" t="s">
        <v>15</v>
      </c>
      <c r="C34" s="3">
        <v>915942</v>
      </c>
      <c r="D34" s="328">
        <f t="shared" si="0"/>
        <v>5.8044826514711337E-2</v>
      </c>
      <c r="E34" s="110"/>
      <c r="F34" s="340">
        <v>1073</v>
      </c>
      <c r="G34" s="47">
        <f t="shared" si="2"/>
        <v>-4.1964285714285711E-2</v>
      </c>
      <c r="H34" s="340"/>
      <c r="I34" s="26"/>
      <c r="J34" s="3">
        <v>79</v>
      </c>
      <c r="K34" s="47">
        <f t="shared" si="3"/>
        <v>1.0789473684210527</v>
      </c>
      <c r="L34" s="66" t="s">
        <v>8</v>
      </c>
      <c r="M34" s="195"/>
      <c r="N34" s="340"/>
      <c r="O34" s="26"/>
      <c r="P34" s="340"/>
      <c r="Q34" s="26"/>
      <c r="R34" s="340"/>
      <c r="S34" s="26"/>
    </row>
    <row r="35" spans="1:19" s="102" customFormat="1" ht="13.5" customHeight="1">
      <c r="A35" s="361"/>
      <c r="B35" s="10" t="s">
        <v>16</v>
      </c>
      <c r="C35" s="3">
        <v>1098740</v>
      </c>
      <c r="D35" s="328">
        <f t="shared" si="0"/>
        <v>7.6397222845398072E-2</v>
      </c>
      <c r="E35" s="110"/>
      <c r="F35" s="340">
        <v>1691</v>
      </c>
      <c r="G35" s="328">
        <f t="shared" si="2"/>
        <v>-6.4629847238542888E-3</v>
      </c>
      <c r="H35" s="340"/>
      <c r="I35" s="26"/>
      <c r="J35" s="3">
        <v>64</v>
      </c>
      <c r="K35" s="328">
        <f t="shared" si="3"/>
        <v>-1.5384615384615385E-2</v>
      </c>
      <c r="L35" s="349">
        <v>13</v>
      </c>
      <c r="M35" s="26"/>
      <c r="N35" s="340"/>
      <c r="O35" s="26"/>
      <c r="P35" s="340"/>
      <c r="Q35" s="26"/>
      <c r="R35" s="340"/>
      <c r="S35" s="26"/>
    </row>
    <row r="36" spans="1:19" s="102" customFormat="1" ht="13.5" customHeight="1">
      <c r="A36" s="361"/>
      <c r="B36" s="10" t="s">
        <v>17</v>
      </c>
      <c r="C36" s="3">
        <v>1159874</v>
      </c>
      <c r="D36" s="328">
        <f t="shared" si="0"/>
        <v>8.3701691786050303E-2</v>
      </c>
      <c r="E36" s="110"/>
      <c r="F36" s="340">
        <v>1621</v>
      </c>
      <c r="G36" s="47">
        <f t="shared" si="2"/>
        <v>-0.10787011557512383</v>
      </c>
      <c r="H36" s="340"/>
      <c r="I36" s="26"/>
      <c r="J36" s="3">
        <v>132</v>
      </c>
      <c r="K36" s="47">
        <f t="shared" si="3"/>
        <v>1.1639344262295082</v>
      </c>
      <c r="L36" s="66" t="s">
        <v>8</v>
      </c>
      <c r="M36" s="195"/>
      <c r="N36" s="340"/>
      <c r="O36" s="26"/>
      <c r="P36" s="340"/>
      <c r="Q36" s="26"/>
      <c r="R36" s="340"/>
      <c r="S36" s="26"/>
    </row>
    <row r="37" spans="1:19" s="102" customFormat="1" ht="13.5" customHeight="1">
      <c r="A37" s="361"/>
      <c r="B37" s="10" t="s">
        <v>18</v>
      </c>
      <c r="C37" s="3">
        <v>931946</v>
      </c>
      <c r="D37" s="328">
        <f t="shared" si="0"/>
        <v>0.18636265847197311</v>
      </c>
      <c r="E37" s="110"/>
      <c r="F37" s="340">
        <v>1151</v>
      </c>
      <c r="G37" s="47">
        <f t="shared" si="2"/>
        <v>0.15562248995983935</v>
      </c>
      <c r="H37" s="340"/>
      <c r="I37" s="26"/>
      <c r="J37" s="3">
        <v>75</v>
      </c>
      <c r="K37" s="47">
        <f t="shared" si="3"/>
        <v>0.2711864406779661</v>
      </c>
      <c r="L37" s="349">
        <v>3</v>
      </c>
      <c r="M37" s="195">
        <f t="shared" ref="M37:M39" si="5">(L37-L25)/L25</f>
        <v>-0.25</v>
      </c>
      <c r="N37" s="340"/>
      <c r="O37" s="26"/>
      <c r="P37" s="340"/>
      <c r="Q37" s="26"/>
      <c r="R37" s="340"/>
      <c r="S37" s="26"/>
    </row>
    <row r="38" spans="1:19" s="102" customFormat="1" ht="13.5" customHeight="1">
      <c r="A38" s="361"/>
      <c r="B38" s="10" t="s">
        <v>19</v>
      </c>
      <c r="C38" s="3">
        <v>984649</v>
      </c>
      <c r="D38" s="328">
        <f t="shared" si="0"/>
        <v>0.16102220524285216</v>
      </c>
      <c r="E38" s="110"/>
      <c r="F38" s="340">
        <v>1478</v>
      </c>
      <c r="G38" s="328">
        <f t="shared" si="2"/>
        <v>0.2818733738074588</v>
      </c>
      <c r="H38" s="340"/>
      <c r="I38" s="26"/>
      <c r="J38" s="3">
        <v>55</v>
      </c>
      <c r="K38" s="328">
        <f t="shared" si="3"/>
        <v>7.8431372549019607E-2</v>
      </c>
      <c r="L38" s="349">
        <v>3</v>
      </c>
      <c r="M38" s="26">
        <f t="shared" si="5"/>
        <v>2</v>
      </c>
      <c r="N38" s="340"/>
      <c r="O38" s="26"/>
      <c r="P38" s="340"/>
      <c r="Q38" s="26"/>
      <c r="R38" s="340"/>
      <c r="S38" s="26"/>
    </row>
    <row r="39" spans="1:19" s="102" customFormat="1" ht="13.5" customHeight="1">
      <c r="A39" s="361"/>
      <c r="B39" s="10" t="s">
        <v>20</v>
      </c>
      <c r="C39" s="3">
        <v>987488</v>
      </c>
      <c r="D39" s="328">
        <f t="shared" si="0"/>
        <v>0.25950121870181153</v>
      </c>
      <c r="E39" s="110"/>
      <c r="F39" s="340">
        <v>1410</v>
      </c>
      <c r="G39" s="328">
        <f t="shared" si="2"/>
        <v>0.3932806324110672</v>
      </c>
      <c r="H39" s="340"/>
      <c r="I39" s="26"/>
      <c r="J39" s="3">
        <v>72</v>
      </c>
      <c r="K39" s="328">
        <f t="shared" si="3"/>
        <v>-0.37931034482758619</v>
      </c>
      <c r="L39" s="349">
        <v>12</v>
      </c>
      <c r="M39" s="26">
        <f t="shared" si="5"/>
        <v>2</v>
      </c>
      <c r="N39" s="340"/>
      <c r="O39" s="26"/>
      <c r="P39" s="340"/>
      <c r="Q39" s="26"/>
      <c r="R39" s="340"/>
      <c r="S39" s="26"/>
    </row>
    <row r="40" spans="1:19" s="102" customFormat="1" ht="13.5" customHeight="1">
      <c r="A40" s="362"/>
      <c r="B40" s="10" t="s">
        <v>21</v>
      </c>
      <c r="C40" s="235">
        <v>1015874</v>
      </c>
      <c r="D40" s="328">
        <f t="shared" si="0"/>
        <v>0.28480891788218005</v>
      </c>
      <c r="E40" s="110"/>
      <c r="F40" s="340">
        <v>1535</v>
      </c>
      <c r="G40" s="334">
        <f t="shared" si="2"/>
        <v>0.45635673624288425</v>
      </c>
      <c r="H40" s="340"/>
      <c r="I40" s="26"/>
      <c r="J40" s="3">
        <v>88</v>
      </c>
      <c r="K40" s="334">
        <f t="shared" si="3"/>
        <v>0.29411764705882354</v>
      </c>
      <c r="L40" s="33">
        <v>3</v>
      </c>
      <c r="M40" s="30"/>
      <c r="N40" s="340"/>
      <c r="O40" s="26"/>
      <c r="P40" s="340"/>
      <c r="Q40" s="26"/>
      <c r="R40" s="340"/>
      <c r="S40" s="26"/>
    </row>
    <row r="41" spans="1:19" s="102" customFormat="1" ht="13.5" customHeight="1">
      <c r="A41" s="360" t="s">
        <v>298</v>
      </c>
      <c r="B41" s="2" t="s">
        <v>309</v>
      </c>
      <c r="C41" s="16">
        <v>1281530</v>
      </c>
      <c r="D41" s="330">
        <f t="shared" si="0"/>
        <v>0.30066670929384026</v>
      </c>
      <c r="E41" s="110"/>
      <c r="F41" s="16">
        <v>3063</v>
      </c>
      <c r="G41" s="328">
        <f>(F41/F29-1)</f>
        <v>0.63796791443850265</v>
      </c>
      <c r="H41" s="16"/>
      <c r="I41" s="330"/>
      <c r="J41" s="16">
        <v>115</v>
      </c>
      <c r="K41" s="328">
        <f>(J41/J29-1)</f>
        <v>1.0909090909090908</v>
      </c>
      <c r="L41" s="21">
        <v>13</v>
      </c>
      <c r="M41" s="26">
        <f>(L41/L29-1)</f>
        <v>1.6</v>
      </c>
      <c r="N41" s="16"/>
      <c r="O41" s="330"/>
      <c r="P41" s="16"/>
      <c r="Q41" s="330"/>
      <c r="R41" s="16"/>
      <c r="S41" s="330"/>
    </row>
    <row r="42" spans="1:19" s="102" customFormat="1" ht="13.5" customHeight="1">
      <c r="A42" s="361"/>
      <c r="B42" s="10" t="s">
        <v>26</v>
      </c>
      <c r="C42" s="3">
        <v>982591</v>
      </c>
      <c r="D42" s="328">
        <f t="shared" si="0"/>
        <v>4.0223545304024153E-2</v>
      </c>
      <c r="E42" s="110"/>
      <c r="F42" s="3">
        <v>1353</v>
      </c>
      <c r="G42" s="328">
        <f>(F42/F30-1)</f>
        <v>-0.25165929203539827</v>
      </c>
      <c r="H42" s="3"/>
      <c r="I42" s="328"/>
      <c r="J42" s="3">
        <v>139</v>
      </c>
      <c r="K42" s="328">
        <f>(J42/J30-1)</f>
        <v>1.106060606060606</v>
      </c>
      <c r="L42" s="349">
        <v>3</v>
      </c>
      <c r="M42" s="26">
        <f>(L42/L30-1)</f>
        <v>-0.5</v>
      </c>
      <c r="N42" s="3"/>
      <c r="O42" s="328"/>
      <c r="P42" s="3"/>
      <c r="Q42" s="328"/>
      <c r="R42" s="3"/>
      <c r="S42" s="328"/>
    </row>
    <row r="43" spans="1:19" s="102" customFormat="1" ht="13.5" customHeight="1">
      <c r="A43" s="361"/>
      <c r="B43" s="10" t="s">
        <v>313</v>
      </c>
      <c r="C43" s="3">
        <v>1046055</v>
      </c>
      <c r="D43" s="328">
        <v>0.27</v>
      </c>
      <c r="E43" s="110"/>
      <c r="F43" s="3">
        <v>1367</v>
      </c>
      <c r="G43" s="328">
        <f>(F43/F31-1)</f>
        <v>0.1733905579399142</v>
      </c>
      <c r="H43" s="3"/>
      <c r="I43" s="328"/>
      <c r="J43" s="3">
        <v>170</v>
      </c>
      <c r="K43" s="328">
        <f>(J43/J31-1)</f>
        <v>3.1463414634146343</v>
      </c>
      <c r="L43" s="349">
        <v>3</v>
      </c>
      <c r="M43" s="26">
        <f>(L43/L31-1)</f>
        <v>-0.25</v>
      </c>
      <c r="N43" s="3"/>
      <c r="O43" s="328"/>
      <c r="P43" s="3"/>
      <c r="Q43" s="328"/>
      <c r="R43" s="3"/>
      <c r="S43" s="328"/>
    </row>
    <row r="44" spans="1:19" s="102" customFormat="1" ht="13.5" customHeight="1">
      <c r="A44" s="361"/>
      <c r="B44" s="10" t="s">
        <v>314</v>
      </c>
      <c r="C44" s="3">
        <v>989018</v>
      </c>
      <c r="D44" s="328">
        <v>0.157</v>
      </c>
      <c r="E44" s="110"/>
      <c r="F44" s="3">
        <v>1319</v>
      </c>
      <c r="G44" s="328">
        <f>(F44/F32-1)</f>
        <v>0.24433962264150932</v>
      </c>
      <c r="H44" s="3"/>
      <c r="I44" s="328"/>
      <c r="J44" s="3">
        <v>105</v>
      </c>
      <c r="K44" s="328">
        <f>(J44/J32-1)</f>
        <v>0.98113207547169812</v>
      </c>
      <c r="L44" s="349">
        <v>2</v>
      </c>
      <c r="M44" s="26">
        <f>(L44/L32-1)</f>
        <v>1</v>
      </c>
      <c r="N44" s="3"/>
      <c r="O44" s="328"/>
      <c r="P44" s="3"/>
      <c r="Q44" s="328"/>
      <c r="R44" s="3"/>
      <c r="S44" s="328"/>
    </row>
    <row r="45" spans="1:19" s="102" customFormat="1" ht="13.5" customHeight="1">
      <c r="A45" s="361"/>
      <c r="B45" s="10" t="s">
        <v>315</v>
      </c>
      <c r="C45" s="3">
        <v>1107498</v>
      </c>
      <c r="D45" s="328">
        <v>0.222</v>
      </c>
      <c r="E45" s="110"/>
      <c r="F45" s="3">
        <v>1260</v>
      </c>
      <c r="G45" s="328">
        <v>5.8000000000000003E-2</v>
      </c>
      <c r="H45" s="3"/>
      <c r="I45" s="328"/>
      <c r="J45" s="3">
        <v>103</v>
      </c>
      <c r="K45" s="328">
        <v>5.8000000000000003E-2</v>
      </c>
      <c r="L45" s="349">
        <v>1</v>
      </c>
      <c r="M45" s="26">
        <v>5.8000000000000003E-2</v>
      </c>
      <c r="N45" s="3"/>
      <c r="O45" s="328"/>
      <c r="P45" s="3"/>
      <c r="Q45" s="328"/>
      <c r="R45" s="3"/>
      <c r="S45" s="328"/>
    </row>
    <row r="46" spans="1:19" s="102" customFormat="1" ht="13.5" customHeight="1">
      <c r="A46" s="361"/>
      <c r="B46" s="10" t="s">
        <v>316</v>
      </c>
      <c r="C46" s="3">
        <v>1064076</v>
      </c>
      <c r="D46" s="328">
        <v>0.16200000000000001</v>
      </c>
      <c r="E46" s="110"/>
      <c r="F46" s="3">
        <v>1390</v>
      </c>
      <c r="G46" s="328">
        <f t="shared" ref="G46:G51" si="6">(F46-F34)/F34</f>
        <v>0.29543336439888163</v>
      </c>
      <c r="H46" s="3"/>
      <c r="I46" s="328"/>
      <c r="J46" s="3">
        <v>124</v>
      </c>
      <c r="K46" s="328">
        <f t="shared" ref="K46:K64" si="7">(J46-J34)/J34</f>
        <v>0.569620253164557</v>
      </c>
      <c r="L46" s="349">
        <v>15</v>
      </c>
      <c r="M46" s="26"/>
      <c r="N46" s="3"/>
      <c r="O46" s="328"/>
      <c r="P46" s="3"/>
      <c r="Q46" s="328"/>
      <c r="R46" s="3"/>
      <c r="S46" s="328"/>
    </row>
    <row r="47" spans="1:19" s="102" customFormat="1" ht="13.5" customHeight="1">
      <c r="A47" s="361"/>
      <c r="B47" s="10" t="s">
        <v>317</v>
      </c>
      <c r="C47" s="3">
        <v>1297398</v>
      </c>
      <c r="D47" s="328">
        <v>0.18099999999999999</v>
      </c>
      <c r="E47" s="110"/>
      <c r="F47" s="3">
        <v>2257</v>
      </c>
      <c r="G47" s="328">
        <f t="shared" si="6"/>
        <v>0.33471318746303963</v>
      </c>
      <c r="H47" s="3"/>
      <c r="I47" s="328"/>
      <c r="J47" s="3">
        <v>96</v>
      </c>
      <c r="K47" s="328">
        <f t="shared" si="7"/>
        <v>0.5</v>
      </c>
      <c r="L47" s="349">
        <v>15</v>
      </c>
      <c r="M47" s="26">
        <f>(L47-L35)/L35</f>
        <v>0.15384615384615385</v>
      </c>
      <c r="N47" s="3"/>
      <c r="O47" s="328"/>
      <c r="P47" s="3"/>
      <c r="Q47" s="328"/>
      <c r="R47" s="3"/>
      <c r="S47" s="328"/>
    </row>
    <row r="48" spans="1:19" s="102" customFormat="1" ht="13.5" customHeight="1">
      <c r="A48" s="361"/>
      <c r="B48" s="10" t="s">
        <v>318</v>
      </c>
      <c r="C48" s="3">
        <v>1308664</v>
      </c>
      <c r="D48" s="328">
        <v>0.128</v>
      </c>
      <c r="E48" s="110"/>
      <c r="F48" s="3">
        <v>2455</v>
      </c>
      <c r="G48" s="328">
        <f t="shared" si="6"/>
        <v>0.51449722393584207</v>
      </c>
      <c r="H48" s="3"/>
      <c r="I48" s="328"/>
      <c r="J48" s="340">
        <v>120</v>
      </c>
      <c r="K48" s="328">
        <f t="shared" si="7"/>
        <v>-9.0909090909090912E-2</v>
      </c>
      <c r="L48" s="349">
        <v>5</v>
      </c>
      <c r="M48" s="26"/>
      <c r="N48" s="3"/>
      <c r="O48" s="328"/>
      <c r="P48" s="3"/>
      <c r="Q48" s="328"/>
      <c r="R48" s="3"/>
      <c r="S48" s="328"/>
    </row>
    <row r="49" spans="1:19" s="102" customFormat="1" ht="13.5" customHeight="1">
      <c r="A49" s="361"/>
      <c r="B49" s="10" t="s">
        <v>319</v>
      </c>
      <c r="C49" s="3">
        <v>1015650</v>
      </c>
      <c r="D49" s="328">
        <v>0.09</v>
      </c>
      <c r="E49" s="110"/>
      <c r="F49" s="340">
        <v>1425</v>
      </c>
      <c r="G49" s="328">
        <f t="shared" si="6"/>
        <v>0.23805386620330149</v>
      </c>
      <c r="H49" s="340"/>
      <c r="I49" s="328"/>
      <c r="J49" s="340">
        <v>62</v>
      </c>
      <c r="K49" s="328">
        <f t="shared" si="7"/>
        <v>-0.17333333333333334</v>
      </c>
      <c r="L49" s="349">
        <v>24</v>
      </c>
      <c r="M49" s="328">
        <f t="shared" ref="M49:M64" si="8">(L49-L37)/L37</f>
        <v>7</v>
      </c>
      <c r="N49" s="340"/>
      <c r="O49" s="328"/>
      <c r="P49" s="340"/>
      <c r="Q49" s="328"/>
      <c r="R49" s="340"/>
      <c r="S49" s="328"/>
    </row>
    <row r="50" spans="1:19" s="102" customFormat="1" ht="13.5" customHeight="1">
      <c r="A50" s="361"/>
      <c r="B50" s="10" t="s">
        <v>320</v>
      </c>
      <c r="C50" s="340">
        <v>1078092</v>
      </c>
      <c r="D50" s="328">
        <v>9.5000000000000001E-2</v>
      </c>
      <c r="E50" s="110"/>
      <c r="F50" s="340">
        <v>1655</v>
      </c>
      <c r="G50" s="328">
        <f t="shared" si="6"/>
        <v>0.11975642760487144</v>
      </c>
      <c r="H50" s="340"/>
      <c r="I50" s="328"/>
      <c r="J50" s="340">
        <v>72</v>
      </c>
      <c r="K50" s="328">
        <f t="shared" si="7"/>
        <v>0.30909090909090908</v>
      </c>
      <c r="L50" s="349">
        <v>14</v>
      </c>
      <c r="M50" s="328">
        <f t="shared" si="8"/>
        <v>3.6666666666666665</v>
      </c>
      <c r="N50" s="340"/>
      <c r="O50" s="328"/>
      <c r="P50" s="340"/>
      <c r="Q50" s="328"/>
      <c r="R50" s="340"/>
      <c r="S50" s="328"/>
    </row>
    <row r="51" spans="1:19" s="102" customFormat="1" ht="13.5" customHeight="1">
      <c r="A51" s="361"/>
      <c r="B51" s="10" t="s">
        <v>20</v>
      </c>
      <c r="C51" s="340">
        <v>1072557</v>
      </c>
      <c r="D51" s="328">
        <v>8.5999999999999993E-2</v>
      </c>
      <c r="E51" s="110"/>
      <c r="F51" s="340">
        <v>1249</v>
      </c>
      <c r="G51" s="328">
        <f t="shared" si="6"/>
        <v>-0.11418439716312057</v>
      </c>
      <c r="H51" s="340"/>
      <c r="I51" s="328"/>
      <c r="J51" s="340">
        <v>84</v>
      </c>
      <c r="K51" s="328">
        <f t="shared" si="7"/>
        <v>0.16666666666666666</v>
      </c>
      <c r="L51" s="349">
        <v>5</v>
      </c>
      <c r="M51" s="328">
        <f t="shared" si="8"/>
        <v>-0.58333333333333337</v>
      </c>
      <c r="N51" s="340"/>
      <c r="O51" s="328"/>
      <c r="P51" s="340"/>
      <c r="Q51" s="328"/>
      <c r="R51" s="340"/>
      <c r="S51" s="328"/>
    </row>
    <row r="52" spans="1:19" s="102" customFormat="1" ht="13.5" customHeight="1">
      <c r="A52" s="362"/>
      <c r="B52" s="29" t="s">
        <v>307</v>
      </c>
      <c r="C52" s="340">
        <v>1081848</v>
      </c>
      <c r="D52" s="328">
        <v>6.5000000000000002E-2</v>
      </c>
      <c r="E52" s="110"/>
      <c r="F52" s="340">
        <v>1663</v>
      </c>
      <c r="G52" s="334">
        <f>(F52-F40)/F40</f>
        <v>8.3387622149837137E-2</v>
      </c>
      <c r="H52" s="341"/>
      <c r="I52" s="334"/>
      <c r="J52" s="341">
        <v>35</v>
      </c>
      <c r="K52" s="334">
        <f t="shared" si="7"/>
        <v>-0.60227272727272729</v>
      </c>
      <c r="L52" s="33">
        <v>16</v>
      </c>
      <c r="M52" s="334">
        <f t="shared" si="8"/>
        <v>4.333333333333333</v>
      </c>
      <c r="N52" s="341"/>
      <c r="O52" s="334"/>
      <c r="P52" s="341"/>
      <c r="Q52" s="334"/>
      <c r="R52" s="341"/>
      <c r="S52" s="334"/>
    </row>
    <row r="53" spans="1:19" s="102" customFormat="1" ht="13.5" customHeight="1">
      <c r="A53" s="360" t="s">
        <v>308</v>
      </c>
      <c r="B53" s="2" t="s">
        <v>309</v>
      </c>
      <c r="C53" s="17">
        <v>1322909</v>
      </c>
      <c r="D53" s="330">
        <v>3.2000000000000001E-2</v>
      </c>
      <c r="E53" s="110"/>
      <c r="F53" s="17">
        <v>2742</v>
      </c>
      <c r="G53" s="328">
        <f t="shared" ref="G53:G64" si="9">(F53-F41)/F41</f>
        <v>-0.10479921645445642</v>
      </c>
      <c r="H53" s="17"/>
      <c r="I53" s="330"/>
      <c r="J53" s="17">
        <v>109</v>
      </c>
      <c r="K53" s="328">
        <f t="shared" si="7"/>
        <v>-5.2173913043478258E-2</v>
      </c>
      <c r="L53" s="21">
        <v>5</v>
      </c>
      <c r="M53" s="328">
        <f t="shared" si="8"/>
        <v>-0.61538461538461542</v>
      </c>
      <c r="N53" s="17"/>
      <c r="O53" s="330"/>
      <c r="P53" s="17"/>
      <c r="Q53" s="330"/>
      <c r="R53" s="17"/>
      <c r="S53" s="330"/>
    </row>
    <row r="54" spans="1:19" s="102" customFormat="1" ht="13.5" customHeight="1">
      <c r="A54" s="361"/>
      <c r="B54" s="10" t="s">
        <v>310</v>
      </c>
      <c r="C54" s="340">
        <v>1132463</v>
      </c>
      <c r="D54" s="328">
        <v>0.153</v>
      </c>
      <c r="E54" s="110"/>
      <c r="F54" s="340">
        <v>1794</v>
      </c>
      <c r="G54" s="328">
        <f t="shared" si="9"/>
        <v>0.32594235033259422</v>
      </c>
      <c r="H54" s="340"/>
      <c r="I54" s="328"/>
      <c r="J54" s="340">
        <v>131</v>
      </c>
      <c r="K54" s="328">
        <f t="shared" si="7"/>
        <v>-5.7553956834532377E-2</v>
      </c>
      <c r="L54" s="349">
        <v>41</v>
      </c>
      <c r="M54" s="328">
        <f t="shared" si="8"/>
        <v>12.666666666666666</v>
      </c>
      <c r="N54" s="340"/>
      <c r="O54" s="328"/>
      <c r="P54" s="340"/>
      <c r="Q54" s="328"/>
      <c r="R54" s="340"/>
      <c r="S54" s="328"/>
    </row>
    <row r="55" spans="1:19" s="102" customFormat="1" ht="13.5" customHeight="1">
      <c r="A55" s="361"/>
      <c r="B55" s="10" t="s">
        <v>12</v>
      </c>
      <c r="C55" s="340">
        <v>983589</v>
      </c>
      <c r="D55" s="328">
        <v>-6.0299999999999999E-2</v>
      </c>
      <c r="E55" s="110"/>
      <c r="F55" s="236">
        <v>1711</v>
      </c>
      <c r="G55" s="328">
        <f t="shared" si="9"/>
        <v>0.25164594001463059</v>
      </c>
      <c r="H55" s="340"/>
      <c r="I55" s="328"/>
      <c r="J55" s="340">
        <v>82</v>
      </c>
      <c r="K55" s="328">
        <f t="shared" si="7"/>
        <v>-0.51764705882352946</v>
      </c>
      <c r="L55" s="349">
        <v>2</v>
      </c>
      <c r="M55" s="328">
        <f t="shared" si="8"/>
        <v>-0.33333333333333331</v>
      </c>
      <c r="N55" s="340"/>
      <c r="O55" s="328"/>
      <c r="P55" s="340"/>
      <c r="Q55" s="328"/>
      <c r="R55" s="340"/>
      <c r="S55" s="328"/>
    </row>
    <row r="56" spans="1:19" s="102" customFormat="1" ht="13.5" customHeight="1">
      <c r="A56" s="361"/>
      <c r="B56" s="10" t="s">
        <v>13</v>
      </c>
      <c r="C56" s="340">
        <v>1026750</v>
      </c>
      <c r="D56" s="328">
        <v>3.7999999999999999E-2</v>
      </c>
      <c r="E56" s="110"/>
      <c r="F56" s="340">
        <v>1616</v>
      </c>
      <c r="G56" s="47">
        <f t="shared" si="9"/>
        <v>0.22517058377558757</v>
      </c>
      <c r="H56" s="340"/>
      <c r="I56" s="328"/>
      <c r="J56" s="340">
        <v>5</v>
      </c>
      <c r="K56" s="47">
        <f t="shared" si="7"/>
        <v>-0.95238095238095233</v>
      </c>
      <c r="L56" s="349">
        <v>5</v>
      </c>
      <c r="M56" s="47">
        <f t="shared" si="8"/>
        <v>1.5</v>
      </c>
      <c r="N56" s="340"/>
      <c r="O56" s="328"/>
      <c r="P56" s="340"/>
      <c r="Q56" s="328"/>
      <c r="R56" s="340"/>
      <c r="S56" s="328"/>
    </row>
    <row r="57" spans="1:19" s="102" customFormat="1" ht="13.5" customHeight="1">
      <c r="A57" s="361"/>
      <c r="B57" s="10" t="s">
        <v>14</v>
      </c>
      <c r="C57" s="340">
        <v>1099977</v>
      </c>
      <c r="D57" s="328">
        <v>-7.0000000000000001E-3</v>
      </c>
      <c r="E57" s="110"/>
      <c r="F57" s="340">
        <v>1410</v>
      </c>
      <c r="G57" s="328">
        <f t="shared" si="9"/>
        <v>0.11904761904761904</v>
      </c>
      <c r="H57" s="340"/>
      <c r="I57" s="328"/>
      <c r="J57" s="340">
        <v>5</v>
      </c>
      <c r="K57" s="328">
        <f t="shared" si="7"/>
        <v>-0.95145631067961167</v>
      </c>
      <c r="L57" s="349">
        <v>1</v>
      </c>
      <c r="M57" s="328">
        <f t="shared" si="8"/>
        <v>0</v>
      </c>
      <c r="N57" s="340"/>
      <c r="O57" s="328"/>
      <c r="P57" s="340"/>
      <c r="Q57" s="328"/>
      <c r="R57" s="340"/>
      <c r="S57" s="328"/>
    </row>
    <row r="58" spans="1:19" s="102" customFormat="1" ht="13.5" customHeight="1">
      <c r="A58" s="361"/>
      <c r="B58" s="10" t="s">
        <v>15</v>
      </c>
      <c r="C58" s="340">
        <v>1004715</v>
      </c>
      <c r="D58" s="328">
        <v>-5.6000000000000001E-2</v>
      </c>
      <c r="E58" s="110"/>
      <c r="F58" s="340">
        <v>1391</v>
      </c>
      <c r="G58" s="47">
        <f t="shared" si="9"/>
        <v>7.1942446043165469E-4</v>
      </c>
      <c r="H58" s="340"/>
      <c r="I58" s="328"/>
      <c r="J58" s="340">
        <v>13</v>
      </c>
      <c r="K58" s="47">
        <f t="shared" si="7"/>
        <v>-0.89516129032258063</v>
      </c>
      <c r="L58" s="349">
        <v>6</v>
      </c>
      <c r="M58" s="47">
        <f t="shared" si="8"/>
        <v>-0.6</v>
      </c>
      <c r="N58" s="340"/>
      <c r="O58" s="328"/>
      <c r="P58" s="340"/>
      <c r="Q58" s="328"/>
      <c r="R58" s="340"/>
      <c r="S58" s="328"/>
    </row>
    <row r="59" spans="1:19" s="102" customFormat="1" ht="13.5" customHeight="1">
      <c r="A59" s="361"/>
      <c r="B59" s="10" t="s">
        <v>16</v>
      </c>
      <c r="C59" s="340">
        <v>1135843</v>
      </c>
      <c r="D59" s="328">
        <v>-0.125</v>
      </c>
      <c r="E59" s="110"/>
      <c r="F59" s="340">
        <v>2584</v>
      </c>
      <c r="G59" s="328">
        <f t="shared" si="9"/>
        <v>0.14488258750553831</v>
      </c>
      <c r="H59" s="340"/>
      <c r="I59" s="328"/>
      <c r="J59" s="340">
        <v>148</v>
      </c>
      <c r="K59" s="328">
        <f t="shared" si="7"/>
        <v>0.54166666666666663</v>
      </c>
      <c r="L59" s="349">
        <v>7</v>
      </c>
      <c r="M59" s="328">
        <f t="shared" si="8"/>
        <v>-0.53333333333333333</v>
      </c>
      <c r="N59" s="340"/>
      <c r="O59" s="328"/>
      <c r="P59" s="340"/>
      <c r="Q59" s="328"/>
      <c r="R59" s="340"/>
      <c r="S59" s="328"/>
    </row>
    <row r="60" spans="1:19" s="102" customFormat="1" ht="13.5" customHeight="1">
      <c r="A60" s="361"/>
      <c r="B60" s="10" t="s">
        <v>17</v>
      </c>
      <c r="C60" s="340">
        <v>1163809</v>
      </c>
      <c r="D60" s="328">
        <v>-0.111</v>
      </c>
      <c r="E60" s="110"/>
      <c r="F60" s="340">
        <v>2213</v>
      </c>
      <c r="G60" s="47">
        <f t="shared" si="9"/>
        <v>-9.8574338085539712E-2</v>
      </c>
      <c r="H60" s="340"/>
      <c r="I60" s="328"/>
      <c r="J60" s="340">
        <v>104</v>
      </c>
      <c r="K60" s="47">
        <f t="shared" si="7"/>
        <v>-0.13333333333333333</v>
      </c>
      <c r="L60" s="349">
        <v>5</v>
      </c>
      <c r="M60" s="47">
        <f t="shared" si="8"/>
        <v>0</v>
      </c>
      <c r="N60" s="340"/>
      <c r="O60" s="328"/>
      <c r="P60" s="340"/>
      <c r="Q60" s="328"/>
      <c r="R60" s="340"/>
      <c r="S60" s="328"/>
    </row>
    <row r="61" spans="1:19" s="102" customFormat="1" ht="13.5" customHeight="1">
      <c r="A61" s="361"/>
      <c r="B61" s="10" t="s">
        <v>18</v>
      </c>
      <c r="C61" s="340">
        <v>818747</v>
      </c>
      <c r="D61" s="328">
        <v>-0.19400000000000001</v>
      </c>
      <c r="E61" s="110"/>
      <c r="F61" s="340">
        <v>1229</v>
      </c>
      <c r="G61" s="47">
        <f t="shared" si="9"/>
        <v>-0.1375438596491228</v>
      </c>
      <c r="H61" s="340"/>
      <c r="I61" s="328"/>
      <c r="J61" s="340">
        <v>48</v>
      </c>
      <c r="K61" s="47">
        <f t="shared" si="7"/>
        <v>-0.22580645161290322</v>
      </c>
      <c r="L61" s="349">
        <v>1</v>
      </c>
      <c r="M61" s="47">
        <f t="shared" si="8"/>
        <v>-0.95833333333333337</v>
      </c>
      <c r="N61" s="340"/>
      <c r="O61" s="328"/>
      <c r="P61" s="340"/>
      <c r="Q61" s="328"/>
      <c r="R61" s="340"/>
      <c r="S61" s="328"/>
    </row>
    <row r="62" spans="1:19" s="102" customFormat="1" ht="13.5" customHeight="1">
      <c r="A62" s="361"/>
      <c r="B62" s="10" t="s">
        <v>19</v>
      </c>
      <c r="C62" s="340">
        <v>932716</v>
      </c>
      <c r="D62" s="328">
        <v>-0.13500000000000001</v>
      </c>
      <c r="E62" s="110"/>
      <c r="F62" s="340">
        <v>1365</v>
      </c>
      <c r="G62" s="328">
        <f t="shared" si="9"/>
        <v>-0.17522658610271905</v>
      </c>
      <c r="H62" s="340"/>
      <c r="I62" s="328"/>
      <c r="J62" s="340">
        <v>45</v>
      </c>
      <c r="K62" s="328">
        <f t="shared" si="7"/>
        <v>-0.375</v>
      </c>
      <c r="L62" s="349">
        <v>11</v>
      </c>
      <c r="M62" s="328">
        <f t="shared" si="8"/>
        <v>-0.21428571428571427</v>
      </c>
      <c r="N62" s="340"/>
      <c r="O62" s="328"/>
      <c r="P62" s="340"/>
      <c r="Q62" s="328"/>
      <c r="R62" s="340"/>
      <c r="S62" s="328"/>
    </row>
    <row r="63" spans="1:19" s="102" customFormat="1" ht="13.5" customHeight="1">
      <c r="A63" s="361"/>
      <c r="B63" s="10" t="s">
        <v>20</v>
      </c>
      <c r="C63" s="340">
        <v>707012</v>
      </c>
      <c r="D63" s="328">
        <v>-0.34079999999999999</v>
      </c>
      <c r="E63" s="110"/>
      <c r="F63" s="340">
        <v>998</v>
      </c>
      <c r="G63" s="328">
        <f t="shared" si="9"/>
        <v>-0.20096076861489193</v>
      </c>
      <c r="H63" s="340"/>
      <c r="I63" s="328"/>
      <c r="J63" s="340">
        <v>36</v>
      </c>
      <c r="K63" s="328">
        <f t="shared" si="7"/>
        <v>-0.5714285714285714</v>
      </c>
      <c r="L63" s="349">
        <v>1</v>
      </c>
      <c r="M63" s="328">
        <f t="shared" si="8"/>
        <v>-0.8</v>
      </c>
      <c r="N63" s="340"/>
      <c r="O63" s="328"/>
      <c r="P63" s="340"/>
      <c r="Q63" s="328"/>
      <c r="R63" s="340"/>
      <c r="S63" s="328"/>
    </row>
    <row r="64" spans="1:19" s="102" customFormat="1" ht="13.5" customHeight="1">
      <c r="A64" s="362"/>
      <c r="B64" s="29" t="s">
        <v>21</v>
      </c>
      <c r="C64" s="341">
        <v>667564</v>
      </c>
      <c r="D64" s="334">
        <v>-0.38290000000000002</v>
      </c>
      <c r="E64" s="110"/>
      <c r="F64" s="341">
        <v>1232</v>
      </c>
      <c r="G64" s="334">
        <f t="shared" si="9"/>
        <v>-0.25917017438364404</v>
      </c>
      <c r="H64" s="341"/>
      <c r="I64" s="334"/>
      <c r="J64" s="341">
        <v>73</v>
      </c>
      <c r="K64" s="334">
        <f t="shared" si="7"/>
        <v>1.0857142857142856</v>
      </c>
      <c r="L64" s="33">
        <v>6</v>
      </c>
      <c r="M64" s="334">
        <f t="shared" si="8"/>
        <v>-0.625</v>
      </c>
      <c r="N64" s="341"/>
      <c r="O64" s="334"/>
      <c r="P64" s="341"/>
      <c r="Q64" s="334"/>
      <c r="R64" s="341"/>
      <c r="S64" s="334"/>
    </row>
    <row r="65" spans="1:19" s="102" customFormat="1" ht="13.5" customHeight="1">
      <c r="A65" s="361" t="s">
        <v>311</v>
      </c>
      <c r="B65" s="10" t="s">
        <v>309</v>
      </c>
      <c r="C65" s="340">
        <v>812901</v>
      </c>
      <c r="D65" s="328">
        <v>-0.38600000000000001</v>
      </c>
      <c r="E65" s="110"/>
      <c r="F65" s="340">
        <v>1418</v>
      </c>
      <c r="G65" s="328">
        <f>(F65/F53-1)</f>
        <v>-0.48285922684172133</v>
      </c>
      <c r="H65" s="340"/>
      <c r="I65" s="328"/>
      <c r="J65" s="340">
        <v>91</v>
      </c>
      <c r="K65" s="328">
        <f>(J65/J53-1)</f>
        <v>-0.16513761467889909</v>
      </c>
      <c r="L65" s="340">
        <v>13</v>
      </c>
      <c r="M65" s="328">
        <f>(L65/L53-1)</f>
        <v>1.6</v>
      </c>
      <c r="N65" s="340"/>
      <c r="O65" s="328"/>
      <c r="P65" s="340"/>
      <c r="Q65" s="328"/>
      <c r="R65" s="340"/>
      <c r="S65" s="328"/>
    </row>
    <row r="66" spans="1:19" s="102" customFormat="1" ht="13.5" customHeight="1">
      <c r="A66" s="361"/>
      <c r="B66" s="10" t="s">
        <v>310</v>
      </c>
      <c r="C66" s="340">
        <v>753642</v>
      </c>
      <c r="D66" s="328">
        <v>-0.33500000000000002</v>
      </c>
      <c r="E66" s="110"/>
      <c r="F66" s="340">
        <v>1055</v>
      </c>
      <c r="G66" s="328">
        <f>(F66/F54-1)</f>
        <v>-0.41192865105908583</v>
      </c>
      <c r="H66" s="340"/>
      <c r="I66" s="328"/>
      <c r="J66" s="340">
        <v>69</v>
      </c>
      <c r="K66" s="328">
        <f>(J66/J54-1)</f>
        <v>-0.47328244274809161</v>
      </c>
      <c r="L66" s="340">
        <v>22</v>
      </c>
      <c r="M66" s="328">
        <f>(L66/L54-1)</f>
        <v>-0.46341463414634143</v>
      </c>
      <c r="N66" s="340"/>
      <c r="O66" s="328"/>
      <c r="P66" s="340"/>
      <c r="Q66" s="328"/>
      <c r="R66" s="340"/>
      <c r="S66" s="328"/>
    </row>
    <row r="67" spans="1:19" s="102" customFormat="1" ht="13.5" customHeight="1">
      <c r="A67" s="361"/>
      <c r="B67" s="10" t="s">
        <v>12</v>
      </c>
      <c r="C67" s="340">
        <v>702043</v>
      </c>
      <c r="D67" s="328">
        <v>-0.28599999999999998</v>
      </c>
      <c r="E67" s="110"/>
      <c r="F67" s="237">
        <v>990</v>
      </c>
      <c r="G67" s="328">
        <f>(F67/F55-1)</f>
        <v>-0.42139099941554647</v>
      </c>
      <c r="H67" s="340"/>
      <c r="I67" s="328"/>
      <c r="J67" s="340">
        <v>87</v>
      </c>
      <c r="K67" s="328">
        <f>(J67/J55-1)</f>
        <v>6.0975609756097615E-2</v>
      </c>
      <c r="L67" s="340">
        <v>1</v>
      </c>
      <c r="M67" s="328">
        <f>(L67/L55-1)</f>
        <v>-0.5</v>
      </c>
      <c r="N67" s="340"/>
      <c r="O67" s="328"/>
      <c r="P67" s="340"/>
      <c r="Q67" s="328"/>
      <c r="R67" s="340"/>
      <c r="S67" s="328"/>
    </row>
    <row r="68" spans="1:19" s="102" customFormat="1" ht="13.5" customHeight="1">
      <c r="A68" s="361"/>
      <c r="B68" s="10" t="s">
        <v>13</v>
      </c>
      <c r="C68" s="340">
        <v>734681</v>
      </c>
      <c r="D68" s="328">
        <v>-0.28399999999999997</v>
      </c>
      <c r="E68" s="110"/>
      <c r="F68" s="340">
        <v>964</v>
      </c>
      <c r="G68" s="328">
        <f>(F68/F56-1)</f>
        <v>-0.40346534653465349</v>
      </c>
      <c r="H68" s="340"/>
      <c r="I68" s="328"/>
      <c r="J68" s="340">
        <v>78</v>
      </c>
      <c r="K68" s="328">
        <f>(J68/J56-1)</f>
        <v>14.6</v>
      </c>
      <c r="L68" s="340">
        <v>1</v>
      </c>
      <c r="M68" s="328">
        <f>(L68/L56-1)</f>
        <v>-0.8</v>
      </c>
      <c r="N68" s="340"/>
      <c r="O68" s="328"/>
      <c r="P68" s="340"/>
      <c r="Q68" s="328"/>
      <c r="R68" s="340"/>
      <c r="S68" s="328"/>
    </row>
    <row r="69" spans="1:19" s="102" customFormat="1" ht="13.5" customHeight="1">
      <c r="A69" s="361"/>
      <c r="B69" s="10" t="s">
        <v>14</v>
      </c>
      <c r="C69" s="340">
        <v>737396</v>
      </c>
      <c r="D69" s="328">
        <v>-0.33</v>
      </c>
      <c r="E69" s="110"/>
      <c r="F69" s="340">
        <v>898</v>
      </c>
      <c r="G69" s="328">
        <v>5.8000000000000003E-2</v>
      </c>
      <c r="H69" s="340"/>
      <c r="I69" s="328"/>
      <c r="J69" s="340">
        <v>80</v>
      </c>
      <c r="K69" s="328">
        <v>5.8000000000000003E-2</v>
      </c>
      <c r="L69" s="340">
        <v>3</v>
      </c>
      <c r="M69" s="328">
        <v>5.8000000000000003E-2</v>
      </c>
      <c r="N69" s="340"/>
      <c r="O69" s="328"/>
      <c r="P69" s="340"/>
      <c r="Q69" s="328"/>
      <c r="R69" s="340"/>
      <c r="S69" s="328"/>
    </row>
    <row r="70" spans="1:19" s="102" customFormat="1" ht="13.5" customHeight="1">
      <c r="A70" s="361"/>
      <c r="B70" s="10" t="s">
        <v>15</v>
      </c>
      <c r="C70" s="340">
        <v>731137</v>
      </c>
      <c r="D70" s="328">
        <v>-0.27200000000000002</v>
      </c>
      <c r="E70" s="110"/>
      <c r="F70" s="340">
        <v>1231</v>
      </c>
      <c r="G70" s="328">
        <f t="shared" ref="G70:G75" si="10">(F70-F58)/F58</f>
        <v>-0.11502516175413371</v>
      </c>
      <c r="H70" s="340"/>
      <c r="I70" s="328"/>
      <c r="J70" s="340">
        <v>155</v>
      </c>
      <c r="K70" s="328">
        <f t="shared" ref="K70:K88" si="11">(J70-J58)/J58</f>
        <v>10.923076923076923</v>
      </c>
      <c r="L70" s="340">
        <v>7</v>
      </c>
      <c r="M70" s="328">
        <f t="shared" ref="M70:M75" si="12">(L70-L58)/L58</f>
        <v>0.16666666666666666</v>
      </c>
      <c r="N70" s="340"/>
      <c r="O70" s="328"/>
      <c r="P70" s="340"/>
      <c r="Q70" s="328"/>
      <c r="R70" s="340"/>
      <c r="S70" s="328"/>
    </row>
    <row r="71" spans="1:19" s="102" customFormat="1" ht="13.5" customHeight="1">
      <c r="A71" s="361"/>
      <c r="B71" s="10" t="s">
        <v>16</v>
      </c>
      <c r="C71" s="340">
        <v>996695</v>
      </c>
      <c r="D71" s="328">
        <v>-0.123</v>
      </c>
      <c r="E71" s="110"/>
      <c r="F71" s="340">
        <v>1568</v>
      </c>
      <c r="G71" s="328">
        <f t="shared" si="10"/>
        <v>-0.39318885448916407</v>
      </c>
      <c r="H71" s="340"/>
      <c r="I71" s="328"/>
      <c r="J71" s="340">
        <v>177</v>
      </c>
      <c r="K71" s="328">
        <f t="shared" si="11"/>
        <v>0.19594594594594594</v>
      </c>
      <c r="L71" s="340">
        <v>6</v>
      </c>
      <c r="M71" s="328">
        <f t="shared" si="12"/>
        <v>-0.14285714285714285</v>
      </c>
      <c r="N71" s="340"/>
      <c r="O71" s="328"/>
      <c r="P71" s="340"/>
      <c r="Q71" s="328"/>
      <c r="R71" s="340"/>
      <c r="S71" s="328"/>
    </row>
    <row r="72" spans="1:19" s="102" customFormat="1" ht="13.5" customHeight="1">
      <c r="A72" s="361"/>
      <c r="B72" s="10" t="s">
        <v>17</v>
      </c>
      <c r="C72" s="340">
        <v>1041527</v>
      </c>
      <c r="D72" s="328">
        <v>-0.105</v>
      </c>
      <c r="E72" s="110"/>
      <c r="F72" s="340">
        <v>1621</v>
      </c>
      <c r="G72" s="328">
        <f t="shared" si="10"/>
        <v>-0.26751016719385451</v>
      </c>
      <c r="H72" s="340"/>
      <c r="I72" s="328"/>
      <c r="J72" s="340">
        <v>97</v>
      </c>
      <c r="K72" s="328">
        <f t="shared" si="11"/>
        <v>-6.7307692307692304E-2</v>
      </c>
      <c r="L72" s="340">
        <v>1</v>
      </c>
      <c r="M72" s="328">
        <f t="shared" si="12"/>
        <v>-0.8</v>
      </c>
      <c r="N72" s="340"/>
      <c r="O72" s="328"/>
      <c r="P72" s="340"/>
      <c r="Q72" s="328"/>
      <c r="R72" s="340"/>
      <c r="S72" s="328"/>
    </row>
    <row r="73" spans="1:19" s="102" customFormat="1" ht="13.5" customHeight="1">
      <c r="A73" s="361"/>
      <c r="B73" s="10" t="s">
        <v>18</v>
      </c>
      <c r="C73" s="340">
        <v>658487</v>
      </c>
      <c r="D73" s="328">
        <v>-0.19600000000000001</v>
      </c>
      <c r="E73" s="110"/>
      <c r="F73" s="340">
        <v>1032</v>
      </c>
      <c r="G73" s="328">
        <f t="shared" si="10"/>
        <v>-0.16029292107404394</v>
      </c>
      <c r="H73" s="340"/>
      <c r="I73" s="328"/>
      <c r="J73" s="340">
        <v>72</v>
      </c>
      <c r="K73" s="328">
        <f t="shared" si="11"/>
        <v>0.5</v>
      </c>
      <c r="L73" s="340">
        <v>4</v>
      </c>
      <c r="M73" s="328">
        <f t="shared" si="12"/>
        <v>3</v>
      </c>
      <c r="N73" s="340"/>
      <c r="O73" s="328"/>
      <c r="P73" s="340"/>
      <c r="Q73" s="328"/>
      <c r="R73" s="340"/>
      <c r="S73" s="328"/>
    </row>
    <row r="74" spans="1:19" s="102" customFormat="1" ht="13.5" customHeight="1">
      <c r="A74" s="361"/>
      <c r="B74" s="10" t="s">
        <v>19</v>
      </c>
      <c r="C74" s="340">
        <v>714880</v>
      </c>
      <c r="D74" s="328">
        <v>-0.23400000000000001</v>
      </c>
      <c r="E74" s="110"/>
      <c r="F74" s="340">
        <v>949</v>
      </c>
      <c r="G74" s="328">
        <f t="shared" si="10"/>
        <v>-0.30476190476190479</v>
      </c>
      <c r="H74" s="340"/>
      <c r="I74" s="328"/>
      <c r="J74" s="340">
        <v>51</v>
      </c>
      <c r="K74" s="328">
        <f t="shared" si="11"/>
        <v>0.13333333333333333</v>
      </c>
      <c r="L74" s="340">
        <v>6</v>
      </c>
      <c r="M74" s="328">
        <f t="shared" si="12"/>
        <v>-0.45454545454545453</v>
      </c>
      <c r="N74" s="340"/>
      <c r="O74" s="328"/>
      <c r="P74" s="340"/>
      <c r="Q74" s="328"/>
      <c r="R74" s="340"/>
      <c r="S74" s="328"/>
    </row>
    <row r="75" spans="1:19" s="102" customFormat="1" ht="13.5" customHeight="1">
      <c r="A75" s="361"/>
      <c r="B75" s="10" t="s">
        <v>20</v>
      </c>
      <c r="C75" s="340">
        <v>721940</v>
      </c>
      <c r="D75" s="328">
        <v>2.1000000000000001E-2</v>
      </c>
      <c r="E75" s="110"/>
      <c r="F75" s="340">
        <v>1259</v>
      </c>
      <c r="G75" s="328">
        <f t="shared" si="10"/>
        <v>0.26152304609218435</v>
      </c>
      <c r="H75" s="340"/>
      <c r="I75" s="328"/>
      <c r="J75" s="340">
        <v>81</v>
      </c>
      <c r="K75" s="328">
        <f t="shared" si="11"/>
        <v>1.25</v>
      </c>
      <c r="L75" s="340">
        <v>19</v>
      </c>
      <c r="M75" s="328">
        <f t="shared" si="12"/>
        <v>18</v>
      </c>
      <c r="N75" s="340"/>
      <c r="O75" s="328"/>
      <c r="P75" s="340"/>
      <c r="Q75" s="328"/>
      <c r="R75" s="340"/>
      <c r="S75" s="328"/>
    </row>
    <row r="76" spans="1:19" s="102" customFormat="1" ht="13.5" customHeight="1">
      <c r="A76" s="362"/>
      <c r="B76" s="29" t="s">
        <v>21</v>
      </c>
      <c r="C76" s="340">
        <v>888782</v>
      </c>
      <c r="D76" s="328">
        <v>0.33100000000000002</v>
      </c>
      <c r="E76" s="110"/>
      <c r="F76" s="340">
        <v>1421</v>
      </c>
      <c r="G76" s="334">
        <f>(F76-F64)/F64</f>
        <v>0.15340909090909091</v>
      </c>
      <c r="H76" s="340"/>
      <c r="I76" s="328"/>
      <c r="J76" s="340">
        <v>93</v>
      </c>
      <c r="K76" s="334">
        <f t="shared" si="11"/>
        <v>0.27397260273972601</v>
      </c>
      <c r="L76" s="340">
        <v>1</v>
      </c>
      <c r="M76" s="334">
        <f>(L76-L64)/L64</f>
        <v>-0.83333333333333337</v>
      </c>
      <c r="N76" s="340"/>
      <c r="O76" s="328"/>
      <c r="P76" s="340"/>
      <c r="Q76" s="328"/>
      <c r="R76" s="340"/>
      <c r="S76" s="328"/>
    </row>
    <row r="77" spans="1:19" s="102" customFormat="1" ht="13.5" customHeight="1">
      <c r="A77" s="360" t="s">
        <v>312</v>
      </c>
      <c r="B77" s="40" t="s">
        <v>309</v>
      </c>
      <c r="C77" s="16">
        <v>1118261</v>
      </c>
      <c r="D77" s="330">
        <v>0.376</v>
      </c>
      <c r="E77" s="110"/>
      <c r="F77" s="16">
        <v>2225</v>
      </c>
      <c r="G77" s="328">
        <f t="shared" ref="G77:G88" si="13">(F77-F65)/F65</f>
        <v>0.5691114245416079</v>
      </c>
      <c r="H77" s="16"/>
      <c r="I77" s="330"/>
      <c r="J77" s="17">
        <v>115</v>
      </c>
      <c r="K77" s="328">
        <f t="shared" si="11"/>
        <v>0.26373626373626374</v>
      </c>
      <c r="L77" s="16">
        <v>16</v>
      </c>
      <c r="M77" s="328">
        <f t="shared" ref="M77:M88" si="14">(L77-L65)/L65</f>
        <v>0.23076923076923078</v>
      </c>
      <c r="N77" s="16"/>
      <c r="O77" s="330"/>
      <c r="P77" s="16"/>
      <c r="Q77" s="330"/>
      <c r="R77" s="16"/>
      <c r="S77" s="330"/>
    </row>
    <row r="78" spans="1:19" s="102" customFormat="1" ht="13.5" customHeight="1">
      <c r="A78" s="361"/>
      <c r="B78" s="40" t="s">
        <v>310</v>
      </c>
      <c r="C78" s="3">
        <v>908103</v>
      </c>
      <c r="D78" s="328">
        <v>0.20499999999999999</v>
      </c>
      <c r="E78" s="110"/>
      <c r="F78" s="3">
        <v>1095</v>
      </c>
      <c r="G78" s="328">
        <f t="shared" si="13"/>
        <v>3.7914691943127965E-2</v>
      </c>
      <c r="H78" s="3"/>
      <c r="I78" s="328"/>
      <c r="J78" s="340">
        <v>68</v>
      </c>
      <c r="K78" s="328">
        <f t="shared" si="11"/>
        <v>-1.4492753623188406E-2</v>
      </c>
      <c r="L78" s="3">
        <v>42</v>
      </c>
      <c r="M78" s="328">
        <f t="shared" si="14"/>
        <v>0.90909090909090906</v>
      </c>
      <c r="N78" s="3"/>
      <c r="O78" s="328"/>
      <c r="P78" s="3"/>
      <c r="Q78" s="328"/>
      <c r="R78" s="3"/>
      <c r="S78" s="328"/>
    </row>
    <row r="79" spans="1:19" s="102" customFormat="1" ht="13.5" customHeight="1">
      <c r="A79" s="361"/>
      <c r="B79" s="40" t="s">
        <v>313</v>
      </c>
      <c r="C79" s="3">
        <v>950185</v>
      </c>
      <c r="D79" s="328">
        <v>0.35299999999999998</v>
      </c>
      <c r="E79" s="110"/>
      <c r="F79" s="3">
        <v>1034</v>
      </c>
      <c r="G79" s="328">
        <f t="shared" si="13"/>
        <v>4.4444444444444446E-2</v>
      </c>
      <c r="H79" s="3"/>
      <c r="I79" s="328"/>
      <c r="J79" s="340">
        <v>111</v>
      </c>
      <c r="K79" s="328">
        <f t="shared" si="11"/>
        <v>0.27586206896551724</v>
      </c>
      <c r="L79" s="3">
        <v>5</v>
      </c>
      <c r="M79" s="328">
        <f t="shared" si="14"/>
        <v>4</v>
      </c>
      <c r="N79" s="3"/>
      <c r="O79" s="328"/>
      <c r="P79" s="3"/>
      <c r="Q79" s="328"/>
      <c r="R79" s="3"/>
      <c r="S79" s="328"/>
    </row>
    <row r="80" spans="1:19" s="102" customFormat="1" ht="13.5" customHeight="1">
      <c r="A80" s="361"/>
      <c r="B80" s="40" t="s">
        <v>314</v>
      </c>
      <c r="C80" s="3">
        <v>935904</v>
      </c>
      <c r="D80" s="328">
        <v>0.27400000000000002</v>
      </c>
      <c r="E80" s="110"/>
      <c r="F80" s="340">
        <v>927</v>
      </c>
      <c r="G80" s="47">
        <f t="shared" si="13"/>
        <v>-3.8381742738589214E-2</v>
      </c>
      <c r="H80" s="3"/>
      <c r="I80" s="328"/>
      <c r="J80" s="3">
        <v>94</v>
      </c>
      <c r="K80" s="47">
        <f t="shared" si="11"/>
        <v>0.20512820512820512</v>
      </c>
      <c r="L80" s="3">
        <v>22</v>
      </c>
      <c r="M80" s="47">
        <f t="shared" si="14"/>
        <v>21</v>
      </c>
      <c r="N80" s="3"/>
      <c r="O80" s="328"/>
      <c r="P80" s="3"/>
      <c r="Q80" s="328"/>
      <c r="R80" s="3"/>
      <c r="S80" s="328"/>
    </row>
    <row r="81" spans="1:19" s="102" customFormat="1" ht="13.5" customHeight="1">
      <c r="A81" s="361"/>
      <c r="B81" s="40" t="s">
        <v>315</v>
      </c>
      <c r="C81" s="3">
        <v>1023815</v>
      </c>
      <c r="D81" s="328">
        <v>0.38800000000000001</v>
      </c>
      <c r="E81" s="110"/>
      <c r="F81" s="340">
        <v>1333</v>
      </c>
      <c r="G81" s="328">
        <f t="shared" si="13"/>
        <v>0.4844097995545657</v>
      </c>
      <c r="H81" s="3"/>
      <c r="I81" s="328"/>
      <c r="J81" s="3">
        <v>123</v>
      </c>
      <c r="K81" s="328">
        <f t="shared" si="11"/>
        <v>0.53749999999999998</v>
      </c>
      <c r="L81" s="3">
        <v>6</v>
      </c>
      <c r="M81" s="328">
        <f t="shared" si="14"/>
        <v>1</v>
      </c>
      <c r="N81" s="3"/>
      <c r="O81" s="328"/>
      <c r="P81" s="3"/>
      <c r="Q81" s="328"/>
      <c r="R81" s="3"/>
      <c r="S81" s="328"/>
    </row>
    <row r="82" spans="1:19" s="102" customFormat="1" ht="13.5" customHeight="1">
      <c r="A82" s="361"/>
      <c r="B82" s="40" t="s">
        <v>316</v>
      </c>
      <c r="C82" s="3">
        <v>997597</v>
      </c>
      <c r="D82" s="328">
        <v>0.36399999999999999</v>
      </c>
      <c r="E82" s="110"/>
      <c r="F82" s="340">
        <v>2554</v>
      </c>
      <c r="G82" s="47">
        <f t="shared" si="13"/>
        <v>1.0747359870024371</v>
      </c>
      <c r="H82" s="3"/>
      <c r="I82" s="328"/>
      <c r="J82" s="3">
        <v>83</v>
      </c>
      <c r="K82" s="47">
        <f t="shared" si="11"/>
        <v>-0.46451612903225808</v>
      </c>
      <c r="L82" s="3">
        <v>12</v>
      </c>
      <c r="M82" s="47">
        <f t="shared" si="14"/>
        <v>0.7142857142857143</v>
      </c>
      <c r="N82" s="3"/>
      <c r="O82" s="328"/>
      <c r="P82" s="3"/>
      <c r="Q82" s="328"/>
      <c r="R82" s="3"/>
      <c r="S82" s="328"/>
    </row>
    <row r="83" spans="1:19" s="102" customFormat="1" ht="13.5" customHeight="1">
      <c r="A83" s="361"/>
      <c r="B83" s="40" t="s">
        <v>317</v>
      </c>
      <c r="C83" s="3">
        <v>1223723</v>
      </c>
      <c r="D83" s="328">
        <v>0.22800000000000001</v>
      </c>
      <c r="E83" s="110"/>
      <c r="F83" s="340">
        <v>1539</v>
      </c>
      <c r="G83" s="328">
        <f t="shared" si="13"/>
        <v>-1.8494897959183673E-2</v>
      </c>
      <c r="H83" s="3"/>
      <c r="I83" s="328"/>
      <c r="J83" s="3">
        <v>137</v>
      </c>
      <c r="K83" s="328">
        <f t="shared" si="11"/>
        <v>-0.22598870056497175</v>
      </c>
      <c r="L83" s="3">
        <v>25</v>
      </c>
      <c r="M83" s="328">
        <f t="shared" si="14"/>
        <v>3.1666666666666665</v>
      </c>
      <c r="N83" s="3"/>
      <c r="O83" s="328"/>
      <c r="P83" s="3"/>
      <c r="Q83" s="328"/>
      <c r="R83" s="3"/>
      <c r="S83" s="328"/>
    </row>
    <row r="84" spans="1:19" s="102" customFormat="1" ht="13.5" customHeight="1">
      <c r="A84" s="361"/>
      <c r="B84" s="40" t="s">
        <v>318</v>
      </c>
      <c r="C84" s="3">
        <v>1235742</v>
      </c>
      <c r="D84" s="328">
        <v>0.186</v>
      </c>
      <c r="E84" s="110"/>
      <c r="F84" s="340">
        <v>1876</v>
      </c>
      <c r="G84" s="47">
        <f t="shared" si="13"/>
        <v>0.15731030228254164</v>
      </c>
      <c r="H84" s="3"/>
      <c r="I84" s="328"/>
      <c r="J84" s="3">
        <v>130</v>
      </c>
      <c r="K84" s="47">
        <f t="shared" si="11"/>
        <v>0.34020618556701032</v>
      </c>
      <c r="L84" s="3">
        <v>16</v>
      </c>
      <c r="M84" s="47">
        <f t="shared" si="14"/>
        <v>15</v>
      </c>
      <c r="N84" s="3"/>
      <c r="O84" s="328"/>
      <c r="P84" s="3"/>
      <c r="Q84" s="328"/>
      <c r="R84" s="3"/>
      <c r="S84" s="328"/>
    </row>
    <row r="85" spans="1:19" s="102" customFormat="1" ht="13.5" customHeight="1">
      <c r="A85" s="361"/>
      <c r="B85" s="40" t="s">
        <v>319</v>
      </c>
      <c r="C85" s="3">
        <v>1013123</v>
      </c>
      <c r="D85" s="328">
        <v>0.53900000000000003</v>
      </c>
      <c r="E85" s="110"/>
      <c r="F85" s="340">
        <v>1371</v>
      </c>
      <c r="G85" s="47">
        <f t="shared" si="13"/>
        <v>0.32848837209302323</v>
      </c>
      <c r="H85" s="3"/>
      <c r="I85" s="328"/>
      <c r="J85" s="3">
        <v>65</v>
      </c>
      <c r="K85" s="47">
        <f t="shared" si="11"/>
        <v>-9.7222222222222224E-2</v>
      </c>
      <c r="L85" s="3">
        <v>9</v>
      </c>
      <c r="M85" s="47">
        <f t="shared" si="14"/>
        <v>1.25</v>
      </c>
      <c r="N85" s="3"/>
      <c r="O85" s="328"/>
      <c r="P85" s="3"/>
      <c r="Q85" s="328"/>
      <c r="R85" s="3"/>
      <c r="S85" s="328"/>
    </row>
    <row r="86" spans="1:19" s="102" customFormat="1" ht="13.5" customHeight="1">
      <c r="A86" s="361"/>
      <c r="B86" s="40" t="s">
        <v>320</v>
      </c>
      <c r="C86" s="3">
        <v>1055581</v>
      </c>
      <c r="D86" s="328">
        <v>0.47699999999999998</v>
      </c>
      <c r="E86" s="110"/>
      <c r="F86" s="340">
        <v>1175</v>
      </c>
      <c r="G86" s="328">
        <f t="shared" si="13"/>
        <v>0.23814541622760801</v>
      </c>
      <c r="H86" s="3"/>
      <c r="I86" s="328"/>
      <c r="J86" s="3">
        <v>53</v>
      </c>
      <c r="K86" s="328">
        <f t="shared" si="11"/>
        <v>3.9215686274509803E-2</v>
      </c>
      <c r="L86" s="3">
        <v>21</v>
      </c>
      <c r="M86" s="328">
        <f t="shared" si="14"/>
        <v>2.5</v>
      </c>
      <c r="N86" s="3"/>
      <c r="O86" s="328"/>
      <c r="P86" s="3"/>
      <c r="Q86" s="328"/>
      <c r="R86" s="3"/>
      <c r="S86" s="328"/>
    </row>
    <row r="87" spans="1:19" s="102" customFormat="1" ht="13.5" customHeight="1">
      <c r="A87" s="361"/>
      <c r="B87" s="40" t="s">
        <v>321</v>
      </c>
      <c r="C87" s="3">
        <v>1004902</v>
      </c>
      <c r="D87" s="328">
        <v>0.39200000000000002</v>
      </c>
      <c r="E87" s="110"/>
      <c r="F87" s="340">
        <v>1142</v>
      </c>
      <c r="G87" s="328">
        <f t="shared" si="13"/>
        <v>-9.293089753772836E-2</v>
      </c>
      <c r="H87" s="3"/>
      <c r="I87" s="328"/>
      <c r="J87" s="3">
        <v>70</v>
      </c>
      <c r="K87" s="328">
        <f t="shared" si="11"/>
        <v>-0.13580246913580246</v>
      </c>
      <c r="L87" s="3">
        <v>17</v>
      </c>
      <c r="M87" s="328">
        <f t="shared" si="14"/>
        <v>-0.10526315789473684</v>
      </c>
      <c r="N87" s="3"/>
      <c r="O87" s="328"/>
      <c r="P87" s="3"/>
      <c r="Q87" s="328"/>
      <c r="R87" s="3"/>
      <c r="S87" s="328"/>
    </row>
    <row r="88" spans="1:19" s="102" customFormat="1" ht="13.5" customHeight="1">
      <c r="A88" s="362"/>
      <c r="B88" s="29" t="s">
        <v>307</v>
      </c>
      <c r="C88" s="3">
        <v>1021428</v>
      </c>
      <c r="D88" s="328">
        <v>0.14899999999999999</v>
      </c>
      <c r="E88" s="110"/>
      <c r="F88" s="340">
        <v>1248</v>
      </c>
      <c r="G88" s="328">
        <f t="shared" si="13"/>
        <v>-0.12174524982406756</v>
      </c>
      <c r="H88" s="3"/>
      <c r="I88" s="328"/>
      <c r="J88" s="340">
        <v>87</v>
      </c>
      <c r="K88" s="328">
        <f t="shared" si="11"/>
        <v>-6.4516129032258063E-2</v>
      </c>
      <c r="L88" s="3">
        <v>23</v>
      </c>
      <c r="M88" s="328">
        <f t="shared" si="14"/>
        <v>22</v>
      </c>
      <c r="N88" s="3"/>
      <c r="O88" s="328"/>
      <c r="P88" s="3"/>
      <c r="Q88" s="328"/>
      <c r="R88" s="3"/>
      <c r="S88" s="328"/>
    </row>
    <row r="89" spans="1:19" s="102" customFormat="1" ht="13.5" customHeight="1">
      <c r="A89" s="360" t="s">
        <v>322</v>
      </c>
      <c r="B89" s="2" t="s">
        <v>309</v>
      </c>
      <c r="C89" s="17">
        <v>1268007</v>
      </c>
      <c r="D89" s="330">
        <v>0.13400000000000001</v>
      </c>
      <c r="E89" s="110"/>
      <c r="F89" s="17">
        <v>1945</v>
      </c>
      <c r="G89" s="330">
        <f>(F89/F77-1)</f>
        <v>-0.12584269662921344</v>
      </c>
      <c r="H89" s="364">
        <v>277</v>
      </c>
      <c r="I89" s="330"/>
      <c r="J89" s="17">
        <v>133</v>
      </c>
      <c r="K89" s="330">
        <f>(J89/J77-1)</f>
        <v>0.15652173913043477</v>
      </c>
      <c r="L89" s="21">
        <v>30</v>
      </c>
      <c r="M89" s="330">
        <f>(L89/L77-1)</f>
        <v>0.875</v>
      </c>
      <c r="N89" s="17"/>
      <c r="O89" s="330"/>
      <c r="P89" s="364">
        <v>277</v>
      </c>
      <c r="Q89" s="330"/>
      <c r="R89" s="21"/>
      <c r="S89" s="330"/>
    </row>
    <row r="90" spans="1:19" s="102" customFormat="1" ht="13.5" customHeight="1">
      <c r="A90" s="361"/>
      <c r="B90" s="10" t="s">
        <v>310</v>
      </c>
      <c r="C90" s="340">
        <v>1091628</v>
      </c>
      <c r="D90" s="328">
        <f t="shared" ref="D90:D124" si="15">(C90-C78)/C78</f>
        <v>0.20209711893915117</v>
      </c>
      <c r="E90" s="110"/>
      <c r="F90" s="340">
        <v>1236</v>
      </c>
      <c r="G90" s="328">
        <f>(F90/F78-1)</f>
        <v>0.12876712328767126</v>
      </c>
      <c r="H90" s="358"/>
      <c r="I90" s="328"/>
      <c r="J90" s="340">
        <v>75</v>
      </c>
      <c r="K90" s="328">
        <f>(J90/J78-1)</f>
        <v>0.10294117647058831</v>
      </c>
      <c r="L90" s="349">
        <v>37</v>
      </c>
      <c r="M90" s="328">
        <f>(L90/L78-1)</f>
        <v>-0.11904761904761907</v>
      </c>
      <c r="N90" s="340"/>
      <c r="O90" s="328"/>
      <c r="P90" s="358"/>
      <c r="Q90" s="328"/>
      <c r="R90" s="349"/>
      <c r="S90" s="328"/>
    </row>
    <row r="91" spans="1:19" s="102" customFormat="1" ht="13.5" customHeight="1">
      <c r="A91" s="361"/>
      <c r="B91" s="10" t="s">
        <v>12</v>
      </c>
      <c r="C91" s="340">
        <v>868694</v>
      </c>
      <c r="D91" s="328">
        <f t="shared" si="15"/>
        <v>-8.5763298726037565E-2</v>
      </c>
      <c r="E91" s="110"/>
      <c r="F91" s="237">
        <v>1134</v>
      </c>
      <c r="G91" s="328">
        <f>(F91/F79-1)</f>
        <v>9.6711798839458352E-2</v>
      </c>
      <c r="H91" s="358"/>
      <c r="I91" s="328"/>
      <c r="J91" s="340">
        <v>60</v>
      </c>
      <c r="K91" s="328">
        <f>(J91/J79-1)</f>
        <v>-0.45945945945945943</v>
      </c>
      <c r="L91" s="349">
        <v>26</v>
      </c>
      <c r="M91" s="328">
        <f>(L91/L79-1)</f>
        <v>4.2</v>
      </c>
      <c r="N91" s="340"/>
      <c r="O91" s="328"/>
      <c r="P91" s="358"/>
      <c r="Q91" s="328"/>
      <c r="R91" s="349"/>
      <c r="S91" s="328"/>
    </row>
    <row r="92" spans="1:19" s="102" customFormat="1" ht="13.5" customHeight="1">
      <c r="A92" s="361"/>
      <c r="B92" s="10" t="s">
        <v>13</v>
      </c>
      <c r="C92" s="340">
        <v>867487</v>
      </c>
      <c r="D92" s="328">
        <f t="shared" si="15"/>
        <v>-7.310258317092351E-2</v>
      </c>
      <c r="E92" s="110"/>
      <c r="F92" s="340">
        <v>1057</v>
      </c>
      <c r="G92" s="328">
        <f>(F92/F80-1)</f>
        <v>0.14023732470334416</v>
      </c>
      <c r="H92" s="358">
        <v>294</v>
      </c>
      <c r="I92" s="328"/>
      <c r="J92" s="340">
        <v>96</v>
      </c>
      <c r="K92" s="328">
        <f>(J92/J80-1)</f>
        <v>2.1276595744680771E-2</v>
      </c>
      <c r="L92" s="349">
        <v>25</v>
      </c>
      <c r="M92" s="328">
        <f>(L92/L80-1)</f>
        <v>0.13636363636363646</v>
      </c>
      <c r="N92" s="343"/>
      <c r="O92" s="328"/>
      <c r="P92" s="358">
        <v>294</v>
      </c>
      <c r="Q92" s="328"/>
      <c r="R92" s="349"/>
      <c r="S92" s="328"/>
    </row>
    <row r="93" spans="1:19" s="102" customFormat="1" ht="13.5" customHeight="1">
      <c r="A93" s="361"/>
      <c r="B93" s="10" t="s">
        <v>14</v>
      </c>
      <c r="C93" s="340">
        <v>1014409</v>
      </c>
      <c r="D93" s="328">
        <f t="shared" si="15"/>
        <v>-9.1872066730805859E-3</v>
      </c>
      <c r="E93" s="110"/>
      <c r="F93" s="340">
        <v>1186</v>
      </c>
      <c r="G93" s="328">
        <v>5.8000000000000003E-2</v>
      </c>
      <c r="H93" s="358"/>
      <c r="I93" s="328"/>
      <c r="J93" s="340">
        <v>138</v>
      </c>
      <c r="K93" s="328">
        <v>5.8000000000000003E-2</v>
      </c>
      <c r="L93" s="349">
        <v>55</v>
      </c>
      <c r="M93" s="328">
        <v>5.8000000000000003E-2</v>
      </c>
      <c r="N93" s="340"/>
      <c r="O93" s="328"/>
      <c r="P93" s="358"/>
      <c r="Q93" s="328"/>
      <c r="R93" s="349"/>
      <c r="S93" s="328"/>
    </row>
    <row r="94" spans="1:19" s="102" customFormat="1" ht="13.5" customHeight="1">
      <c r="A94" s="361"/>
      <c r="B94" s="10" t="s">
        <v>15</v>
      </c>
      <c r="C94" s="340">
        <v>1053658</v>
      </c>
      <c r="D94" s="328">
        <f t="shared" si="15"/>
        <v>5.619603908191384E-2</v>
      </c>
      <c r="E94" s="110"/>
      <c r="F94" s="340">
        <v>1454</v>
      </c>
      <c r="G94" s="328">
        <f t="shared" ref="G94:G99" si="16">(F94-F82)/F82</f>
        <v>-0.43069694596711039</v>
      </c>
      <c r="H94" s="358"/>
      <c r="I94" s="328"/>
      <c r="J94" s="340">
        <v>109</v>
      </c>
      <c r="K94" s="328">
        <f t="shared" ref="K94:K112" si="17">(J94-J82)/J82</f>
        <v>0.31325301204819278</v>
      </c>
      <c r="L94" s="349">
        <v>35</v>
      </c>
      <c r="M94" s="328">
        <f t="shared" ref="M94:M99" si="18">(L94-L82)/L82</f>
        <v>1.9166666666666667</v>
      </c>
      <c r="N94" s="343"/>
      <c r="O94" s="328"/>
      <c r="P94" s="358"/>
      <c r="Q94" s="328"/>
      <c r="R94" s="349"/>
      <c r="S94" s="328"/>
    </row>
    <row r="95" spans="1:19" s="102" customFormat="1" ht="13.5" customHeight="1">
      <c r="A95" s="361"/>
      <c r="B95" s="10" t="s">
        <v>16</v>
      </c>
      <c r="C95" s="340">
        <v>1241629</v>
      </c>
      <c r="D95" s="328">
        <f t="shared" si="15"/>
        <v>1.4632396383822155E-2</v>
      </c>
      <c r="E95" s="110"/>
      <c r="F95" s="340">
        <v>3031</v>
      </c>
      <c r="G95" s="328">
        <f t="shared" si="16"/>
        <v>0.96946068875893432</v>
      </c>
      <c r="H95" s="358">
        <v>644</v>
      </c>
      <c r="I95" s="328"/>
      <c r="J95" s="340">
        <v>142</v>
      </c>
      <c r="K95" s="328">
        <f t="shared" si="17"/>
        <v>3.6496350364963501E-2</v>
      </c>
      <c r="L95" s="349">
        <v>41</v>
      </c>
      <c r="M95" s="328">
        <f t="shared" si="18"/>
        <v>0.64</v>
      </c>
      <c r="N95" s="343"/>
      <c r="O95" s="328"/>
      <c r="P95" s="358">
        <v>644</v>
      </c>
      <c r="Q95" s="328"/>
      <c r="R95" s="349"/>
      <c r="S95" s="328"/>
    </row>
    <row r="96" spans="1:19" s="102" customFormat="1" ht="13.5" customHeight="1">
      <c r="A96" s="361"/>
      <c r="B96" s="10" t="s">
        <v>17</v>
      </c>
      <c r="C96" s="340">
        <v>1247222</v>
      </c>
      <c r="D96" s="328">
        <f t="shared" si="15"/>
        <v>9.2899650574310814E-3</v>
      </c>
      <c r="E96" s="110"/>
      <c r="F96" s="340">
        <v>1707</v>
      </c>
      <c r="G96" s="328">
        <f t="shared" si="16"/>
        <v>-9.0085287846481871E-2</v>
      </c>
      <c r="H96" s="358"/>
      <c r="I96" s="328"/>
      <c r="J96" s="340">
        <v>137</v>
      </c>
      <c r="K96" s="328">
        <f t="shared" si="17"/>
        <v>5.3846153846153849E-2</v>
      </c>
      <c r="L96" s="349">
        <v>17</v>
      </c>
      <c r="M96" s="328">
        <f t="shared" si="18"/>
        <v>6.25E-2</v>
      </c>
      <c r="N96" s="340"/>
      <c r="O96" s="328"/>
      <c r="P96" s="358"/>
      <c r="Q96" s="328"/>
      <c r="R96" s="349"/>
      <c r="S96" s="328"/>
    </row>
    <row r="97" spans="1:19" s="102" customFormat="1" ht="13.5" customHeight="1">
      <c r="A97" s="361"/>
      <c r="B97" s="10" t="s">
        <v>18</v>
      </c>
      <c r="C97" s="340">
        <v>1013507</v>
      </c>
      <c r="D97" s="328">
        <f t="shared" si="15"/>
        <v>3.7902604126053798E-4</v>
      </c>
      <c r="E97" s="110"/>
      <c r="F97" s="340">
        <v>1194</v>
      </c>
      <c r="G97" s="328">
        <f t="shared" si="16"/>
        <v>-0.12910284463894967</v>
      </c>
      <c r="H97" s="358"/>
      <c r="I97" s="328"/>
      <c r="J97" s="340">
        <v>144</v>
      </c>
      <c r="K97" s="328">
        <f t="shared" si="17"/>
        <v>1.2153846153846153</v>
      </c>
      <c r="L97" s="349">
        <v>37</v>
      </c>
      <c r="M97" s="328">
        <f t="shared" si="18"/>
        <v>3.1111111111111112</v>
      </c>
      <c r="N97" s="343"/>
      <c r="O97" s="328"/>
      <c r="P97" s="358"/>
      <c r="Q97" s="328"/>
      <c r="R97" s="349"/>
      <c r="S97" s="328"/>
    </row>
    <row r="98" spans="1:19" s="102" customFormat="1" ht="13.5" customHeight="1">
      <c r="A98" s="361"/>
      <c r="B98" s="10" t="s">
        <v>19</v>
      </c>
      <c r="C98" s="340">
        <v>1032589</v>
      </c>
      <c r="D98" s="328">
        <f t="shared" si="15"/>
        <v>-2.178136969119376E-2</v>
      </c>
      <c r="E98" s="110"/>
      <c r="F98" s="340">
        <v>1193</v>
      </c>
      <c r="G98" s="328">
        <f t="shared" si="16"/>
        <v>1.5319148936170212E-2</v>
      </c>
      <c r="H98" s="358">
        <v>443</v>
      </c>
      <c r="I98" s="328"/>
      <c r="J98" s="340">
        <v>87</v>
      </c>
      <c r="K98" s="328">
        <f t="shared" si="17"/>
        <v>0.64150943396226412</v>
      </c>
      <c r="L98" s="349">
        <v>32</v>
      </c>
      <c r="M98" s="328">
        <f t="shared" si="18"/>
        <v>0.52380952380952384</v>
      </c>
      <c r="N98" s="340"/>
      <c r="O98" s="328"/>
      <c r="P98" s="358">
        <v>443</v>
      </c>
      <c r="Q98" s="328"/>
      <c r="R98" s="349"/>
      <c r="S98" s="328"/>
    </row>
    <row r="99" spans="1:19" s="102" customFormat="1" ht="13.5" customHeight="1">
      <c r="A99" s="361"/>
      <c r="B99" s="10" t="s">
        <v>20</v>
      </c>
      <c r="C99" s="340">
        <v>974255</v>
      </c>
      <c r="D99" s="328">
        <f t="shared" si="15"/>
        <v>-3.0497501248878001E-2</v>
      </c>
      <c r="E99" s="110"/>
      <c r="F99" s="340">
        <v>1495</v>
      </c>
      <c r="G99" s="328">
        <f t="shared" si="16"/>
        <v>0.30910683012259194</v>
      </c>
      <c r="H99" s="358"/>
      <c r="I99" s="328"/>
      <c r="J99" s="340">
        <v>70</v>
      </c>
      <c r="K99" s="328">
        <f t="shared" si="17"/>
        <v>0</v>
      </c>
      <c r="L99" s="349">
        <v>61</v>
      </c>
      <c r="M99" s="328">
        <f t="shared" si="18"/>
        <v>2.5882352941176472</v>
      </c>
      <c r="N99" s="340"/>
      <c r="O99" s="328"/>
      <c r="P99" s="358"/>
      <c r="Q99" s="328"/>
      <c r="R99" s="349"/>
      <c r="S99" s="328"/>
    </row>
    <row r="100" spans="1:19" s="102" customFormat="1" ht="13.5" customHeight="1">
      <c r="A100" s="362"/>
      <c r="B100" s="29" t="s">
        <v>21</v>
      </c>
      <c r="C100" s="340">
        <v>1020648</v>
      </c>
      <c r="D100" s="334">
        <f t="shared" si="15"/>
        <v>-7.6363679084575709E-4</v>
      </c>
      <c r="E100" s="110"/>
      <c r="F100" s="340">
        <v>1658</v>
      </c>
      <c r="G100" s="334">
        <f>(F100-F88)/F88</f>
        <v>0.32852564102564102</v>
      </c>
      <c r="H100" s="359"/>
      <c r="I100" s="334"/>
      <c r="J100" s="340">
        <v>63</v>
      </c>
      <c r="K100" s="334">
        <f t="shared" si="17"/>
        <v>-0.27586206896551724</v>
      </c>
      <c r="L100" s="33">
        <v>76</v>
      </c>
      <c r="M100" s="334">
        <f>(L100-L88)/L88</f>
        <v>2.3043478260869565</v>
      </c>
      <c r="N100" s="340"/>
      <c r="O100" s="334"/>
      <c r="P100" s="359"/>
      <c r="Q100" s="334"/>
      <c r="R100" s="33"/>
      <c r="S100" s="334"/>
    </row>
    <row r="101" spans="1:19" s="102" customFormat="1" ht="16.5" customHeight="1">
      <c r="A101" s="360" t="s">
        <v>323</v>
      </c>
      <c r="B101" s="2" t="s">
        <v>309</v>
      </c>
      <c r="C101" s="17">
        <v>1200782</v>
      </c>
      <c r="D101" s="328">
        <f t="shared" si="15"/>
        <v>-5.3016268837632601E-2</v>
      </c>
      <c r="E101" s="110"/>
      <c r="F101" s="17">
        <v>2312</v>
      </c>
      <c r="G101" s="328">
        <f t="shared" ref="G101:G144" si="19">(F101-F89)/F89</f>
        <v>0.18868894601542416</v>
      </c>
      <c r="H101" s="17">
        <v>153</v>
      </c>
      <c r="I101" s="328"/>
      <c r="J101" s="17">
        <v>3</v>
      </c>
      <c r="K101" s="328">
        <f t="shared" si="17"/>
        <v>-0.97744360902255634</v>
      </c>
      <c r="L101" s="17">
        <v>50</v>
      </c>
      <c r="M101" s="328">
        <f t="shared" ref="M101:M125" si="20">(L101-L89)/L89</f>
        <v>0.66666666666666663</v>
      </c>
      <c r="N101" s="364">
        <v>1689</v>
      </c>
      <c r="O101" s="376"/>
      <c r="P101" s="17"/>
      <c r="Q101" s="328"/>
      <c r="R101" s="68">
        <v>26</v>
      </c>
      <c r="S101" s="328"/>
    </row>
    <row r="102" spans="1:19" s="102" customFormat="1" ht="16.5" customHeight="1">
      <c r="A102" s="361"/>
      <c r="B102" s="10" t="s">
        <v>310</v>
      </c>
      <c r="C102" s="340">
        <v>1150334</v>
      </c>
      <c r="D102" s="328">
        <f t="shared" si="15"/>
        <v>5.3778393372101121E-2</v>
      </c>
      <c r="E102" s="110"/>
      <c r="F102" s="340">
        <v>1858</v>
      </c>
      <c r="G102" s="328">
        <f t="shared" si="19"/>
        <v>0.50323624595469252</v>
      </c>
      <c r="H102" s="340">
        <v>222</v>
      </c>
      <c r="I102" s="328"/>
      <c r="J102" s="340">
        <v>15</v>
      </c>
      <c r="K102" s="328">
        <f t="shared" si="17"/>
        <v>-0.8</v>
      </c>
      <c r="L102" s="340">
        <v>78</v>
      </c>
      <c r="M102" s="328">
        <f t="shared" si="20"/>
        <v>1.1081081081081081</v>
      </c>
      <c r="N102" s="358"/>
      <c r="O102" s="377"/>
      <c r="P102" s="340"/>
      <c r="Q102" s="328"/>
      <c r="R102" s="68">
        <v>33</v>
      </c>
      <c r="S102" s="328"/>
    </row>
    <row r="103" spans="1:19" s="102" customFormat="1" ht="16.5" customHeight="1">
      <c r="A103" s="361"/>
      <c r="B103" s="10" t="s">
        <v>12</v>
      </c>
      <c r="C103" s="340">
        <v>1018952</v>
      </c>
      <c r="D103" s="328">
        <f t="shared" si="15"/>
        <v>0.17296999864163906</v>
      </c>
      <c r="E103" s="110"/>
      <c r="F103" s="237">
        <v>1441</v>
      </c>
      <c r="G103" s="328">
        <f t="shared" si="19"/>
        <v>0.2707231040564374</v>
      </c>
      <c r="H103" s="340">
        <v>165</v>
      </c>
      <c r="I103" s="328"/>
      <c r="J103" s="340">
        <v>67</v>
      </c>
      <c r="K103" s="328">
        <f t="shared" si="17"/>
        <v>0.11666666666666667</v>
      </c>
      <c r="L103" s="340">
        <v>57</v>
      </c>
      <c r="M103" s="328">
        <f t="shared" si="20"/>
        <v>1.1923076923076923</v>
      </c>
      <c r="N103" s="358"/>
      <c r="O103" s="377"/>
      <c r="P103" s="340"/>
      <c r="Q103" s="328"/>
      <c r="R103" s="68">
        <v>20</v>
      </c>
      <c r="S103" s="328"/>
    </row>
    <row r="104" spans="1:19" s="102" customFormat="1" ht="16.5" customHeight="1">
      <c r="A104" s="361"/>
      <c r="B104" s="46" t="s">
        <v>13</v>
      </c>
      <c r="C104" s="343">
        <v>1018645</v>
      </c>
      <c r="D104" s="47">
        <f t="shared" si="15"/>
        <v>0.17424814435259547</v>
      </c>
      <c r="E104" s="110"/>
      <c r="F104" s="343">
        <v>1522</v>
      </c>
      <c r="G104" s="47">
        <f t="shared" si="19"/>
        <v>0.43992431409649951</v>
      </c>
      <c r="H104" s="343">
        <v>234</v>
      </c>
      <c r="I104" s="47"/>
      <c r="J104" s="343">
        <v>96</v>
      </c>
      <c r="K104" s="47">
        <f t="shared" si="17"/>
        <v>0</v>
      </c>
      <c r="L104" s="343">
        <v>45</v>
      </c>
      <c r="M104" s="47">
        <f t="shared" si="20"/>
        <v>0.8</v>
      </c>
      <c r="N104" s="343"/>
      <c r="O104" s="47"/>
      <c r="P104" s="343"/>
      <c r="Q104" s="47"/>
      <c r="R104" s="68">
        <v>15</v>
      </c>
      <c r="S104" s="47"/>
    </row>
    <row r="105" spans="1:19" s="102" customFormat="1" ht="16.5" customHeight="1">
      <c r="A105" s="361"/>
      <c r="B105" s="10" t="s">
        <v>14</v>
      </c>
      <c r="C105" s="340">
        <v>1096950</v>
      </c>
      <c r="D105" s="328">
        <f t="shared" si="15"/>
        <v>8.1368560413008953E-2</v>
      </c>
      <c r="E105" s="110"/>
      <c r="F105" s="340">
        <v>1151</v>
      </c>
      <c r="G105" s="328">
        <f t="shared" si="19"/>
        <v>-2.9510961214165261E-2</v>
      </c>
      <c r="H105" s="340">
        <v>136</v>
      </c>
      <c r="I105" s="328"/>
      <c r="J105" s="340">
        <v>2</v>
      </c>
      <c r="K105" s="328">
        <f t="shared" si="17"/>
        <v>-0.98550724637681164</v>
      </c>
      <c r="L105" s="340">
        <v>81</v>
      </c>
      <c r="M105" s="328">
        <f t="shared" si="20"/>
        <v>0.47272727272727272</v>
      </c>
      <c r="N105" s="340"/>
      <c r="O105" s="328"/>
      <c r="P105" s="340"/>
      <c r="Q105" s="328"/>
      <c r="R105" s="68">
        <v>13</v>
      </c>
      <c r="S105" s="328"/>
    </row>
    <row r="106" spans="1:19" s="102" customFormat="1" ht="16.5" customHeight="1">
      <c r="A106" s="361"/>
      <c r="B106" s="46" t="s">
        <v>15</v>
      </c>
      <c r="C106" s="343">
        <v>1109273</v>
      </c>
      <c r="D106" s="47">
        <f t="shared" si="15"/>
        <v>5.278278150974984E-2</v>
      </c>
      <c r="E106" s="110"/>
      <c r="F106" s="343">
        <v>1275</v>
      </c>
      <c r="G106" s="47">
        <f t="shared" si="19"/>
        <v>-0.12310866574965612</v>
      </c>
      <c r="H106" s="343">
        <v>233</v>
      </c>
      <c r="I106" s="47"/>
      <c r="J106" s="50">
        <v>112</v>
      </c>
      <c r="K106" s="47">
        <f t="shared" si="17"/>
        <v>2.7522935779816515E-2</v>
      </c>
      <c r="L106" s="343">
        <v>60</v>
      </c>
      <c r="M106" s="47">
        <f t="shared" si="20"/>
        <v>0.7142857142857143</v>
      </c>
      <c r="N106" s="343"/>
      <c r="O106" s="47"/>
      <c r="P106" s="343"/>
      <c r="Q106" s="47"/>
      <c r="R106" s="68">
        <v>10</v>
      </c>
      <c r="S106" s="47"/>
    </row>
    <row r="107" spans="1:19" s="102" customFormat="1" ht="16.5" customHeight="1">
      <c r="A107" s="361"/>
      <c r="B107" s="10" t="s">
        <v>16</v>
      </c>
      <c r="C107" s="340">
        <v>1305418</v>
      </c>
      <c r="D107" s="47">
        <f t="shared" si="15"/>
        <v>5.137524977267767E-2</v>
      </c>
      <c r="E107" s="110"/>
      <c r="F107" s="340">
        <v>2151</v>
      </c>
      <c r="G107" s="328">
        <f t="shared" si="19"/>
        <v>-0.29033322335862749</v>
      </c>
      <c r="H107" s="340">
        <v>221</v>
      </c>
      <c r="I107" s="328"/>
      <c r="J107" s="340">
        <v>131</v>
      </c>
      <c r="K107" s="328">
        <f t="shared" si="17"/>
        <v>-7.746478873239436E-2</v>
      </c>
      <c r="L107" s="340">
        <v>25</v>
      </c>
      <c r="M107" s="328">
        <f t="shared" si="20"/>
        <v>-0.3902439024390244</v>
      </c>
      <c r="N107" s="340"/>
      <c r="O107" s="328"/>
      <c r="P107" s="340"/>
      <c r="Q107" s="328"/>
      <c r="R107" s="68">
        <v>15</v>
      </c>
      <c r="S107" s="328"/>
    </row>
    <row r="108" spans="1:19" s="102" customFormat="1" ht="16.5" customHeight="1">
      <c r="A108" s="361"/>
      <c r="B108" s="46" t="s">
        <v>17</v>
      </c>
      <c r="C108" s="343">
        <v>1334651</v>
      </c>
      <c r="D108" s="47">
        <f t="shared" si="15"/>
        <v>7.0098987990911008E-2</v>
      </c>
      <c r="E108" s="110"/>
      <c r="F108" s="343">
        <v>1992</v>
      </c>
      <c r="G108" s="47">
        <f t="shared" si="19"/>
        <v>0.16695957820738136</v>
      </c>
      <c r="H108" s="343">
        <v>130</v>
      </c>
      <c r="I108" s="47"/>
      <c r="J108" s="343">
        <v>110</v>
      </c>
      <c r="K108" s="47">
        <f t="shared" si="17"/>
        <v>-0.19708029197080293</v>
      </c>
      <c r="L108" s="343">
        <v>28</v>
      </c>
      <c r="M108" s="47">
        <f t="shared" si="20"/>
        <v>0.6470588235294118</v>
      </c>
      <c r="N108" s="343"/>
      <c r="O108" s="47"/>
      <c r="P108" s="343"/>
      <c r="Q108" s="47"/>
      <c r="R108" s="68">
        <v>8</v>
      </c>
      <c r="S108" s="47"/>
    </row>
    <row r="109" spans="1:19" s="102" customFormat="1" ht="16.5" customHeight="1">
      <c r="A109" s="361"/>
      <c r="B109" s="46" t="s">
        <v>18</v>
      </c>
      <c r="C109" s="343">
        <v>1059709</v>
      </c>
      <c r="D109" s="47">
        <f t="shared" si="15"/>
        <v>4.5586266301071425E-2</v>
      </c>
      <c r="E109" s="110"/>
      <c r="F109" s="343">
        <v>1429</v>
      </c>
      <c r="G109" s="47">
        <f t="shared" si="19"/>
        <v>0.1968174204355109</v>
      </c>
      <c r="H109" s="343">
        <v>249</v>
      </c>
      <c r="I109" s="47"/>
      <c r="J109" s="343">
        <v>139</v>
      </c>
      <c r="K109" s="47">
        <f t="shared" si="17"/>
        <v>-3.4722222222222224E-2</v>
      </c>
      <c r="L109" s="343">
        <v>40</v>
      </c>
      <c r="M109" s="47">
        <f t="shared" si="20"/>
        <v>8.1081081081081086E-2</v>
      </c>
      <c r="N109" s="343"/>
      <c r="O109" s="47"/>
      <c r="P109" s="343"/>
      <c r="Q109" s="47"/>
      <c r="R109" s="68">
        <v>38</v>
      </c>
      <c r="S109" s="47"/>
    </row>
    <row r="110" spans="1:19" s="102" customFormat="1" ht="16.5" customHeight="1">
      <c r="A110" s="361"/>
      <c r="B110" s="10" t="s">
        <v>19</v>
      </c>
      <c r="C110" s="340">
        <v>1154742</v>
      </c>
      <c r="D110" s="47">
        <f t="shared" si="15"/>
        <v>0.11829779321685588</v>
      </c>
      <c r="E110" s="110"/>
      <c r="F110" s="340">
        <v>1434</v>
      </c>
      <c r="G110" s="328">
        <f t="shared" si="19"/>
        <v>0.20201173512154233</v>
      </c>
      <c r="H110" s="340">
        <v>324</v>
      </c>
      <c r="I110" s="328"/>
      <c r="J110" s="340">
        <v>118</v>
      </c>
      <c r="K110" s="328">
        <f t="shared" si="17"/>
        <v>0.35632183908045978</v>
      </c>
      <c r="L110" s="340">
        <v>100</v>
      </c>
      <c r="M110" s="328">
        <f t="shared" si="20"/>
        <v>2.125</v>
      </c>
      <c r="N110" s="340"/>
      <c r="O110" s="328"/>
      <c r="P110" s="340"/>
      <c r="Q110" s="328"/>
      <c r="R110" s="68">
        <v>35</v>
      </c>
      <c r="S110" s="328"/>
    </row>
    <row r="111" spans="1:19" s="102" customFormat="1" ht="16.5" customHeight="1">
      <c r="A111" s="361"/>
      <c r="B111" s="10" t="s">
        <v>20</v>
      </c>
      <c r="C111" s="340">
        <v>1117550</v>
      </c>
      <c r="D111" s="47">
        <f t="shared" si="15"/>
        <v>0.14708161620930865</v>
      </c>
      <c r="E111" s="110"/>
      <c r="F111" s="340">
        <v>1597</v>
      </c>
      <c r="G111" s="328">
        <f t="shared" si="19"/>
        <v>6.8227424749163879E-2</v>
      </c>
      <c r="H111" s="340">
        <v>345</v>
      </c>
      <c r="I111" s="328"/>
      <c r="J111" s="340">
        <v>124</v>
      </c>
      <c r="K111" s="328">
        <f t="shared" si="17"/>
        <v>0.77142857142857146</v>
      </c>
      <c r="L111" s="340">
        <v>102</v>
      </c>
      <c r="M111" s="328">
        <f t="shared" si="20"/>
        <v>0.67213114754098358</v>
      </c>
      <c r="N111" s="340"/>
      <c r="O111" s="328"/>
      <c r="P111" s="340"/>
      <c r="Q111" s="328"/>
      <c r="R111" s="68">
        <v>33</v>
      </c>
      <c r="S111" s="328"/>
    </row>
    <row r="112" spans="1:19" s="102" customFormat="1" ht="16.5" customHeight="1">
      <c r="A112" s="362"/>
      <c r="B112" s="29" t="s">
        <v>21</v>
      </c>
      <c r="C112" s="340">
        <v>1169970</v>
      </c>
      <c r="D112" s="47">
        <f t="shared" si="15"/>
        <v>0.1463011733722106</v>
      </c>
      <c r="E112" s="110"/>
      <c r="F112" s="340">
        <v>1655</v>
      </c>
      <c r="G112" s="328">
        <f t="shared" si="19"/>
        <v>-1.8094089264173703E-3</v>
      </c>
      <c r="H112" s="340">
        <v>239</v>
      </c>
      <c r="I112" s="328"/>
      <c r="J112" s="340">
        <v>69</v>
      </c>
      <c r="K112" s="334">
        <f t="shared" si="17"/>
        <v>9.5238095238095233E-2</v>
      </c>
      <c r="L112" s="340">
        <v>82</v>
      </c>
      <c r="M112" s="328">
        <f t="shared" si="20"/>
        <v>7.8947368421052627E-2</v>
      </c>
      <c r="N112" s="340"/>
      <c r="O112" s="328"/>
      <c r="P112" s="340"/>
      <c r="Q112" s="328"/>
      <c r="R112" s="68">
        <v>56</v>
      </c>
      <c r="S112" s="328"/>
    </row>
    <row r="113" spans="1:19" s="102" customFormat="1">
      <c r="A113" s="360" t="s">
        <v>324</v>
      </c>
      <c r="B113" s="2" t="s">
        <v>309</v>
      </c>
      <c r="C113" s="17">
        <v>1425900</v>
      </c>
      <c r="D113" s="330">
        <f t="shared" si="15"/>
        <v>0.18747616136817508</v>
      </c>
      <c r="E113" s="110"/>
      <c r="F113" s="17">
        <v>2581</v>
      </c>
      <c r="G113" s="330">
        <f t="shared" si="19"/>
        <v>0.11634948096885814</v>
      </c>
      <c r="H113" s="17">
        <v>171</v>
      </c>
      <c r="I113" s="330">
        <f t="shared" ref="I113:I124" si="21">(H113-H101)/H101</f>
        <v>0.11764705882352941</v>
      </c>
      <c r="J113" s="17">
        <v>172</v>
      </c>
      <c r="K113" s="328">
        <f t="shared" ref="K113:K124" si="22">(J113-J101)/J101</f>
        <v>56.333333333333336</v>
      </c>
      <c r="L113" s="17">
        <v>44</v>
      </c>
      <c r="M113" s="330">
        <f t="shared" si="20"/>
        <v>-0.12</v>
      </c>
      <c r="N113" s="364">
        <v>8463</v>
      </c>
      <c r="O113" s="376"/>
      <c r="P113" s="17"/>
      <c r="Q113" s="330"/>
      <c r="R113" s="17">
        <v>6</v>
      </c>
      <c r="S113" s="330">
        <f>(R113-R101)/R101</f>
        <v>-0.76923076923076927</v>
      </c>
    </row>
    <row r="114" spans="1:19" s="102" customFormat="1">
      <c r="A114" s="361"/>
      <c r="B114" s="10" t="s">
        <v>310</v>
      </c>
      <c r="C114" s="340">
        <v>1184807</v>
      </c>
      <c r="D114" s="328">
        <f t="shared" si="15"/>
        <v>2.9967818042412029E-2</v>
      </c>
      <c r="E114" s="110"/>
      <c r="F114" s="340">
        <v>1346</v>
      </c>
      <c r="G114" s="328">
        <f t="shared" si="19"/>
        <v>-0.27556512378902043</v>
      </c>
      <c r="H114" s="340">
        <v>157</v>
      </c>
      <c r="I114" s="328">
        <f t="shared" si="21"/>
        <v>-0.2927927927927928</v>
      </c>
      <c r="J114" s="340">
        <v>87</v>
      </c>
      <c r="K114" s="328">
        <f t="shared" si="22"/>
        <v>4.8</v>
      </c>
      <c r="L114" s="340">
        <v>72</v>
      </c>
      <c r="M114" s="328">
        <f t="shared" si="20"/>
        <v>-7.6923076923076927E-2</v>
      </c>
      <c r="N114" s="358"/>
      <c r="O114" s="377"/>
      <c r="P114" s="340"/>
      <c r="Q114" s="328"/>
      <c r="R114" s="3">
        <v>9</v>
      </c>
      <c r="S114" s="328">
        <f t="shared" ref="S114:S124" si="23">(R114-R102)/R102</f>
        <v>-0.72727272727272729</v>
      </c>
    </row>
    <row r="115" spans="1:19" s="102" customFormat="1">
      <c r="A115" s="361"/>
      <c r="B115" s="10" t="s">
        <v>12</v>
      </c>
      <c r="C115" s="340">
        <v>1113946</v>
      </c>
      <c r="D115" s="328">
        <f t="shared" si="15"/>
        <v>9.322715888481499E-2</v>
      </c>
      <c r="E115" s="110"/>
      <c r="F115" s="237">
        <v>1328</v>
      </c>
      <c r="G115" s="328">
        <f t="shared" si="19"/>
        <v>-7.8417765440666198E-2</v>
      </c>
      <c r="H115" s="340">
        <v>230</v>
      </c>
      <c r="I115" s="328">
        <f t="shared" si="21"/>
        <v>0.39393939393939392</v>
      </c>
      <c r="J115" s="340">
        <v>136</v>
      </c>
      <c r="K115" s="328">
        <f t="shared" si="22"/>
        <v>1.0298507462686568</v>
      </c>
      <c r="L115" s="340">
        <v>74</v>
      </c>
      <c r="M115" s="328">
        <f t="shared" si="20"/>
        <v>0.2982456140350877</v>
      </c>
      <c r="N115" s="358"/>
      <c r="O115" s="377"/>
      <c r="P115" s="340"/>
      <c r="Q115" s="328"/>
      <c r="R115" s="3">
        <v>19</v>
      </c>
      <c r="S115" s="328">
        <f t="shared" si="23"/>
        <v>-0.05</v>
      </c>
    </row>
    <row r="116" spans="1:19" s="102" customFormat="1">
      <c r="A116" s="361"/>
      <c r="B116" s="46" t="s">
        <v>13</v>
      </c>
      <c r="C116" s="340">
        <v>1097420</v>
      </c>
      <c r="D116" s="328">
        <f t="shared" si="15"/>
        <v>7.733312390479509E-2</v>
      </c>
      <c r="E116" s="110"/>
      <c r="F116" s="343">
        <v>1063</v>
      </c>
      <c r="G116" s="328">
        <f t="shared" si="19"/>
        <v>-0.30157687253613669</v>
      </c>
      <c r="H116" s="343">
        <v>212</v>
      </c>
      <c r="I116" s="328">
        <f t="shared" si="21"/>
        <v>-9.4017094017094016E-2</v>
      </c>
      <c r="J116" s="343">
        <v>84</v>
      </c>
      <c r="K116" s="328">
        <f t="shared" si="22"/>
        <v>-0.125</v>
      </c>
      <c r="L116" s="343">
        <v>47</v>
      </c>
      <c r="M116" s="328">
        <f t="shared" si="20"/>
        <v>4.4444444444444446E-2</v>
      </c>
      <c r="N116" s="358"/>
      <c r="O116" s="377"/>
      <c r="P116" s="343"/>
      <c r="Q116" s="47"/>
      <c r="R116" s="3">
        <v>1</v>
      </c>
      <c r="S116" s="328">
        <f t="shared" si="23"/>
        <v>-0.93333333333333335</v>
      </c>
    </row>
    <row r="117" spans="1:19" s="102" customFormat="1">
      <c r="A117" s="361"/>
      <c r="B117" s="10" t="s">
        <v>14</v>
      </c>
      <c r="C117" s="340">
        <v>1185405</v>
      </c>
      <c r="D117" s="328">
        <f t="shared" si="15"/>
        <v>8.0637221386571853E-2</v>
      </c>
      <c r="E117" s="110"/>
      <c r="F117" s="340">
        <v>1010</v>
      </c>
      <c r="G117" s="328">
        <f t="shared" si="19"/>
        <v>-0.12250217202432667</v>
      </c>
      <c r="H117" s="340">
        <v>211</v>
      </c>
      <c r="I117" s="328">
        <f t="shared" si="21"/>
        <v>0.55147058823529416</v>
      </c>
      <c r="J117" s="340">
        <v>97</v>
      </c>
      <c r="K117" s="328">
        <f t="shared" si="22"/>
        <v>47.5</v>
      </c>
      <c r="L117" s="340">
        <v>70</v>
      </c>
      <c r="M117" s="328">
        <f t="shared" si="20"/>
        <v>-0.13580246913580246</v>
      </c>
      <c r="N117" s="358"/>
      <c r="O117" s="377"/>
      <c r="P117" s="340"/>
      <c r="Q117" s="328"/>
      <c r="R117" s="3">
        <v>10</v>
      </c>
      <c r="S117" s="328">
        <f t="shared" si="23"/>
        <v>-0.23076923076923078</v>
      </c>
    </row>
    <row r="118" spans="1:19" s="102" customFormat="1">
      <c r="A118" s="361"/>
      <c r="B118" s="46" t="s">
        <v>15</v>
      </c>
      <c r="C118" s="343">
        <v>1221491</v>
      </c>
      <c r="D118" s="328">
        <f t="shared" si="15"/>
        <v>0.10116355486881949</v>
      </c>
      <c r="E118" s="110"/>
      <c r="F118" s="343">
        <v>1187</v>
      </c>
      <c r="G118" s="328">
        <f t="shared" si="19"/>
        <v>-6.9019607843137251E-2</v>
      </c>
      <c r="H118" s="343">
        <v>223</v>
      </c>
      <c r="I118" s="328">
        <f t="shared" si="21"/>
        <v>-4.2918454935622317E-2</v>
      </c>
      <c r="J118" s="50">
        <v>132</v>
      </c>
      <c r="K118" s="328">
        <f t="shared" si="22"/>
        <v>0.17857142857142858</v>
      </c>
      <c r="L118" s="343">
        <v>120</v>
      </c>
      <c r="M118" s="328">
        <f t="shared" si="20"/>
        <v>1</v>
      </c>
      <c r="N118" s="358"/>
      <c r="O118" s="377"/>
      <c r="P118" s="343"/>
      <c r="Q118" s="47"/>
      <c r="R118" s="3">
        <v>6</v>
      </c>
      <c r="S118" s="328">
        <f t="shared" si="23"/>
        <v>-0.4</v>
      </c>
    </row>
    <row r="119" spans="1:19" s="102" customFormat="1">
      <c r="A119" s="361"/>
      <c r="B119" s="10" t="s">
        <v>16</v>
      </c>
      <c r="C119" s="340">
        <v>1417422</v>
      </c>
      <c r="D119" s="328">
        <f t="shared" si="15"/>
        <v>8.5799337836616321E-2</v>
      </c>
      <c r="E119" s="110"/>
      <c r="F119" s="340">
        <v>1568</v>
      </c>
      <c r="G119" s="328">
        <f t="shared" si="19"/>
        <v>-0.27103672710367271</v>
      </c>
      <c r="H119" s="340">
        <v>154</v>
      </c>
      <c r="I119" s="328">
        <f t="shared" si="21"/>
        <v>-0.30316742081447962</v>
      </c>
      <c r="J119" s="340">
        <v>126</v>
      </c>
      <c r="K119" s="328">
        <f t="shared" si="22"/>
        <v>-3.8167938931297711E-2</v>
      </c>
      <c r="L119" s="340">
        <v>49</v>
      </c>
      <c r="M119" s="328">
        <f t="shared" si="20"/>
        <v>0.96</v>
      </c>
      <c r="N119" s="358"/>
      <c r="O119" s="377"/>
      <c r="P119" s="340"/>
      <c r="Q119" s="328"/>
      <c r="R119" s="3">
        <v>10</v>
      </c>
      <c r="S119" s="328">
        <f t="shared" si="23"/>
        <v>-0.33333333333333331</v>
      </c>
    </row>
    <row r="120" spans="1:19" s="102" customFormat="1">
      <c r="A120" s="361"/>
      <c r="B120" s="46" t="s">
        <v>17</v>
      </c>
      <c r="C120" s="343">
        <v>1407186</v>
      </c>
      <c r="D120" s="328">
        <f t="shared" si="15"/>
        <v>5.4347541042564687E-2</v>
      </c>
      <c r="E120" s="110"/>
      <c r="F120" s="343">
        <v>1605</v>
      </c>
      <c r="G120" s="328">
        <f t="shared" si="19"/>
        <v>-0.19427710843373494</v>
      </c>
      <c r="H120" s="343">
        <v>119</v>
      </c>
      <c r="I120" s="328">
        <f t="shared" si="21"/>
        <v>-8.461538461538462E-2</v>
      </c>
      <c r="J120" s="343">
        <v>177</v>
      </c>
      <c r="K120" s="328">
        <f t="shared" si="22"/>
        <v>0.60909090909090913</v>
      </c>
      <c r="L120" s="343">
        <v>44</v>
      </c>
      <c r="M120" s="328">
        <f t="shared" si="20"/>
        <v>0.5714285714285714</v>
      </c>
      <c r="N120" s="358"/>
      <c r="O120" s="377"/>
      <c r="P120" s="343"/>
      <c r="Q120" s="47"/>
      <c r="R120" s="3">
        <v>3</v>
      </c>
      <c r="S120" s="328">
        <f t="shared" si="23"/>
        <v>-0.625</v>
      </c>
    </row>
    <row r="121" spans="1:19" s="102" customFormat="1">
      <c r="A121" s="361"/>
      <c r="B121" s="46" t="s">
        <v>18</v>
      </c>
      <c r="C121" s="343">
        <v>1195238</v>
      </c>
      <c r="D121" s="328">
        <f t="shared" si="15"/>
        <v>0.12789265732385022</v>
      </c>
      <c r="E121" s="110"/>
      <c r="F121" s="343">
        <v>1175</v>
      </c>
      <c r="G121" s="328">
        <f t="shared" si="19"/>
        <v>-0.17774667599720084</v>
      </c>
      <c r="H121" s="343">
        <v>213</v>
      </c>
      <c r="I121" s="328">
        <f t="shared" si="21"/>
        <v>-0.14457831325301204</v>
      </c>
      <c r="J121" s="343">
        <v>165</v>
      </c>
      <c r="K121" s="328">
        <f t="shared" si="22"/>
        <v>0.18705035971223022</v>
      </c>
      <c r="L121" s="343">
        <v>103</v>
      </c>
      <c r="M121" s="328">
        <f t="shared" si="20"/>
        <v>1.575</v>
      </c>
      <c r="N121" s="358"/>
      <c r="O121" s="377"/>
      <c r="P121" s="343"/>
      <c r="Q121" s="47"/>
      <c r="R121" s="3">
        <v>25</v>
      </c>
      <c r="S121" s="328">
        <f t="shared" si="23"/>
        <v>-0.34210526315789475</v>
      </c>
    </row>
    <row r="122" spans="1:19" s="102" customFormat="1">
      <c r="A122" s="361"/>
      <c r="B122" s="10" t="s">
        <v>19</v>
      </c>
      <c r="C122" s="340">
        <v>1239143</v>
      </c>
      <c r="D122" s="328">
        <f t="shared" si="15"/>
        <v>7.3090785647356729E-2</v>
      </c>
      <c r="E122" s="110"/>
      <c r="F122" s="340">
        <v>1366</v>
      </c>
      <c r="G122" s="328">
        <f t="shared" si="19"/>
        <v>-4.7419804741980473E-2</v>
      </c>
      <c r="H122" s="340">
        <v>375</v>
      </c>
      <c r="I122" s="328">
        <f t="shared" si="21"/>
        <v>0.15740740740740741</v>
      </c>
      <c r="J122" s="340">
        <v>129</v>
      </c>
      <c r="K122" s="328">
        <f t="shared" si="22"/>
        <v>9.3220338983050849E-2</v>
      </c>
      <c r="L122" s="340">
        <v>108</v>
      </c>
      <c r="M122" s="328">
        <f t="shared" si="20"/>
        <v>0.08</v>
      </c>
      <c r="N122" s="358"/>
      <c r="O122" s="377"/>
      <c r="P122" s="340"/>
      <c r="Q122" s="328"/>
      <c r="R122" s="3">
        <v>13</v>
      </c>
      <c r="S122" s="328">
        <f t="shared" si="23"/>
        <v>-0.62857142857142856</v>
      </c>
    </row>
    <row r="123" spans="1:19" s="102" customFormat="1">
      <c r="A123" s="361"/>
      <c r="B123" s="10" t="s">
        <v>20</v>
      </c>
      <c r="C123" s="340">
        <v>1154064</v>
      </c>
      <c r="D123" s="328">
        <f t="shared" si="15"/>
        <v>3.2673258467182678E-2</v>
      </c>
      <c r="E123" s="110"/>
      <c r="F123" s="340">
        <v>1171</v>
      </c>
      <c r="G123" s="328">
        <f t="shared" si="19"/>
        <v>-0.26675015654351908</v>
      </c>
      <c r="H123" s="340">
        <v>392</v>
      </c>
      <c r="I123" s="328">
        <f t="shared" si="21"/>
        <v>0.13623188405797101</v>
      </c>
      <c r="J123" s="340">
        <v>153</v>
      </c>
      <c r="K123" s="328">
        <f t="shared" si="22"/>
        <v>0.23387096774193547</v>
      </c>
      <c r="L123" s="340">
        <v>83</v>
      </c>
      <c r="M123" s="328">
        <f t="shared" si="20"/>
        <v>-0.18627450980392157</v>
      </c>
      <c r="N123" s="358"/>
      <c r="O123" s="377"/>
      <c r="P123" s="340"/>
      <c r="Q123" s="328"/>
      <c r="R123" s="3">
        <v>10</v>
      </c>
      <c r="S123" s="328">
        <f t="shared" si="23"/>
        <v>-0.69696969696969702</v>
      </c>
    </row>
    <row r="124" spans="1:19" s="102" customFormat="1">
      <c r="A124" s="362"/>
      <c r="B124" s="29" t="s">
        <v>21</v>
      </c>
      <c r="C124" s="340">
        <v>1204463</v>
      </c>
      <c r="D124" s="328">
        <f t="shared" si="15"/>
        <v>2.9481952528697317E-2</v>
      </c>
      <c r="E124" s="110"/>
      <c r="F124" s="340">
        <v>1479</v>
      </c>
      <c r="G124" s="328">
        <f t="shared" si="19"/>
        <v>-0.10634441087613293</v>
      </c>
      <c r="H124" s="340">
        <v>321</v>
      </c>
      <c r="I124" s="328">
        <f t="shared" si="21"/>
        <v>0.34309623430962344</v>
      </c>
      <c r="J124" s="340">
        <v>156</v>
      </c>
      <c r="K124" s="328">
        <f t="shared" si="22"/>
        <v>1.2608695652173914</v>
      </c>
      <c r="L124" s="340">
        <v>102</v>
      </c>
      <c r="M124" s="328">
        <f t="shared" si="20"/>
        <v>0.24390243902439024</v>
      </c>
      <c r="N124" s="359"/>
      <c r="O124" s="378"/>
      <c r="P124" s="340"/>
      <c r="Q124" s="328"/>
      <c r="R124" s="3">
        <v>3</v>
      </c>
      <c r="S124" s="328">
        <f t="shared" si="23"/>
        <v>-0.9464285714285714</v>
      </c>
    </row>
    <row r="125" spans="1:19" s="102" customFormat="1">
      <c r="A125" s="360" t="s">
        <v>326</v>
      </c>
      <c r="B125" s="2" t="s">
        <v>309</v>
      </c>
      <c r="C125" s="17">
        <v>1468903</v>
      </c>
      <c r="D125" s="330">
        <f>(C125-C113)/C113</f>
        <v>3.0158496388246019E-2</v>
      </c>
      <c r="E125" s="110"/>
      <c r="F125" s="17">
        <v>2207</v>
      </c>
      <c r="G125" s="330">
        <f t="shared" si="19"/>
        <v>-0.14490507555211157</v>
      </c>
      <c r="H125" s="17">
        <v>236</v>
      </c>
      <c r="I125" s="330">
        <f>(H125-H113)/H113</f>
        <v>0.38011695906432746</v>
      </c>
      <c r="J125" s="17">
        <v>206</v>
      </c>
      <c r="K125" s="330">
        <f t="shared" ref="K125:K145" si="24">(J125-J113)/J113</f>
        <v>0.19767441860465115</v>
      </c>
      <c r="L125" s="17">
        <v>101</v>
      </c>
      <c r="M125" s="330">
        <f t="shared" si="20"/>
        <v>1.2954545454545454</v>
      </c>
      <c r="N125" s="364">
        <v>5273</v>
      </c>
      <c r="O125" s="376">
        <f>N125/N113-1</f>
        <v>-0.37693489306392536</v>
      </c>
      <c r="P125" s="17"/>
      <c r="Q125" s="330"/>
      <c r="R125" s="17"/>
      <c r="S125" s="330"/>
    </row>
    <row r="126" spans="1:19" s="102" customFormat="1">
      <c r="A126" s="361"/>
      <c r="B126" s="10" t="s">
        <v>310</v>
      </c>
      <c r="C126" s="3">
        <v>1312683</v>
      </c>
      <c r="D126" s="328">
        <f t="shared" ref="D126:D135" si="25">C126/C114-1</f>
        <v>0.10792981472931884</v>
      </c>
      <c r="E126" s="110"/>
      <c r="F126" s="3">
        <v>1387</v>
      </c>
      <c r="G126" s="328">
        <f t="shared" si="19"/>
        <v>3.0460624071322436E-2</v>
      </c>
      <c r="H126" s="3">
        <v>251</v>
      </c>
      <c r="I126" s="328">
        <f t="shared" ref="I126:I148" si="26">H126/H114-1</f>
        <v>0.59872611464968162</v>
      </c>
      <c r="J126" s="3">
        <v>135</v>
      </c>
      <c r="K126" s="47">
        <f t="shared" si="24"/>
        <v>0.55172413793103448</v>
      </c>
      <c r="L126" s="3">
        <v>96</v>
      </c>
      <c r="M126" s="328">
        <f t="shared" ref="M126:M131" si="27">L126/L114-1</f>
        <v>0.33333333333333326</v>
      </c>
      <c r="N126" s="358"/>
      <c r="O126" s="377"/>
      <c r="P126" s="3"/>
      <c r="Q126" s="328"/>
      <c r="R126" s="3"/>
      <c r="S126" s="328"/>
    </row>
    <row r="127" spans="1:19" s="102" customFormat="1">
      <c r="A127" s="361"/>
      <c r="B127" s="10" t="s">
        <v>12</v>
      </c>
      <c r="C127" s="3">
        <v>1150959</v>
      </c>
      <c r="D127" s="328">
        <f t="shared" si="25"/>
        <v>3.3226924824004023E-2</v>
      </c>
      <c r="E127" s="110"/>
      <c r="F127" s="3">
        <v>1207</v>
      </c>
      <c r="G127" s="328">
        <f t="shared" si="19"/>
        <v>-9.1114457831325296E-2</v>
      </c>
      <c r="H127" s="3">
        <v>237</v>
      </c>
      <c r="I127" s="328">
        <f t="shared" si="26"/>
        <v>3.0434782608695699E-2</v>
      </c>
      <c r="J127" s="3">
        <v>134</v>
      </c>
      <c r="K127" s="47">
        <f t="shared" si="24"/>
        <v>-1.4705882352941176E-2</v>
      </c>
      <c r="L127" s="3">
        <v>92</v>
      </c>
      <c r="M127" s="328">
        <f t="shared" si="27"/>
        <v>0.2432432432432432</v>
      </c>
      <c r="N127" s="358"/>
      <c r="O127" s="377"/>
      <c r="P127" s="3"/>
      <c r="Q127" s="328"/>
      <c r="R127" s="3"/>
      <c r="S127" s="328"/>
    </row>
    <row r="128" spans="1:19" s="102" customFormat="1">
      <c r="A128" s="361"/>
      <c r="B128" s="46" t="s">
        <v>13</v>
      </c>
      <c r="C128" s="3">
        <v>1179885</v>
      </c>
      <c r="D128" s="328">
        <f t="shared" si="25"/>
        <v>7.514442966229895E-2</v>
      </c>
      <c r="E128" s="110"/>
      <c r="F128" s="3">
        <v>1102</v>
      </c>
      <c r="G128" s="328">
        <f t="shared" si="19"/>
        <v>3.6688617121354655E-2</v>
      </c>
      <c r="H128" s="3">
        <v>348</v>
      </c>
      <c r="I128" s="328">
        <f t="shared" si="26"/>
        <v>0.64150943396226423</v>
      </c>
      <c r="J128" s="3">
        <v>169</v>
      </c>
      <c r="K128" s="47">
        <f t="shared" si="24"/>
        <v>1.0119047619047619</v>
      </c>
      <c r="L128" s="3">
        <v>114</v>
      </c>
      <c r="M128" s="328">
        <f t="shared" si="27"/>
        <v>1.4255319148936172</v>
      </c>
      <c r="N128" s="358"/>
      <c r="O128" s="377"/>
      <c r="P128" s="3"/>
      <c r="Q128" s="328"/>
      <c r="R128" s="3"/>
      <c r="S128" s="328"/>
    </row>
    <row r="129" spans="1:19" s="102" customFormat="1">
      <c r="A129" s="361"/>
      <c r="B129" s="10" t="s">
        <v>14</v>
      </c>
      <c r="C129" s="3">
        <v>1223003</v>
      </c>
      <c r="D129" s="328">
        <f t="shared" si="25"/>
        <v>3.1717429907921701E-2</v>
      </c>
      <c r="E129" s="110"/>
      <c r="F129" s="3">
        <v>1094</v>
      </c>
      <c r="G129" s="328">
        <f t="shared" si="19"/>
        <v>8.3168316831683173E-2</v>
      </c>
      <c r="H129" s="3">
        <v>380</v>
      </c>
      <c r="I129" s="328">
        <f t="shared" si="26"/>
        <v>0.80094786729857814</v>
      </c>
      <c r="J129" s="3">
        <v>171</v>
      </c>
      <c r="K129" s="47">
        <f t="shared" si="24"/>
        <v>0.76288659793814428</v>
      </c>
      <c r="L129" s="3">
        <v>112</v>
      </c>
      <c r="M129" s="328">
        <f t="shared" si="27"/>
        <v>0.60000000000000009</v>
      </c>
      <c r="N129" s="358"/>
      <c r="O129" s="377"/>
      <c r="P129" s="3"/>
      <c r="Q129" s="328"/>
      <c r="R129" s="3"/>
      <c r="S129" s="328"/>
    </row>
    <row r="130" spans="1:19" s="102" customFormat="1">
      <c r="A130" s="361"/>
      <c r="B130" s="46" t="s">
        <v>15</v>
      </c>
      <c r="C130" s="3">
        <v>1270439</v>
      </c>
      <c r="D130" s="328">
        <f t="shared" si="25"/>
        <v>4.0072337823201298E-2</v>
      </c>
      <c r="E130" s="110"/>
      <c r="F130" s="3">
        <v>1123</v>
      </c>
      <c r="G130" s="328">
        <f t="shared" si="19"/>
        <v>-5.3917438921651219E-2</v>
      </c>
      <c r="H130" s="3">
        <v>253</v>
      </c>
      <c r="I130" s="328">
        <f t="shared" si="26"/>
        <v>0.13452914798206272</v>
      </c>
      <c r="J130" s="3">
        <v>201</v>
      </c>
      <c r="K130" s="47">
        <f t="shared" si="24"/>
        <v>0.52272727272727271</v>
      </c>
      <c r="L130" s="3">
        <v>88</v>
      </c>
      <c r="M130" s="328">
        <f t="shared" si="27"/>
        <v>-0.26666666666666672</v>
      </c>
      <c r="N130" s="358"/>
      <c r="O130" s="377"/>
      <c r="P130" s="3"/>
      <c r="Q130" s="328"/>
      <c r="R130" s="3"/>
      <c r="S130" s="328"/>
    </row>
    <row r="131" spans="1:19" s="102" customFormat="1">
      <c r="A131" s="361"/>
      <c r="B131" s="10" t="s">
        <v>16</v>
      </c>
      <c r="C131" s="3">
        <v>1454795</v>
      </c>
      <c r="D131" s="328">
        <f t="shared" si="25"/>
        <v>2.6366882974865558E-2</v>
      </c>
      <c r="E131" s="110"/>
      <c r="F131" s="3">
        <v>1532</v>
      </c>
      <c r="G131" s="328">
        <f t="shared" si="19"/>
        <v>-2.2959183673469389E-2</v>
      </c>
      <c r="H131" s="3">
        <v>156</v>
      </c>
      <c r="I131" s="328">
        <f t="shared" si="26"/>
        <v>1.298701298701288E-2</v>
      </c>
      <c r="J131" s="3">
        <v>229</v>
      </c>
      <c r="K131" s="47">
        <f t="shared" si="24"/>
        <v>0.81746031746031744</v>
      </c>
      <c r="L131" s="3">
        <v>61</v>
      </c>
      <c r="M131" s="328">
        <f t="shared" si="27"/>
        <v>0.24489795918367352</v>
      </c>
      <c r="N131" s="358"/>
      <c r="O131" s="377"/>
      <c r="P131" s="3"/>
      <c r="Q131" s="328"/>
      <c r="R131" s="3"/>
      <c r="S131" s="328"/>
    </row>
    <row r="132" spans="1:19" s="102" customFormat="1">
      <c r="A132" s="361"/>
      <c r="B132" s="46" t="s">
        <v>17</v>
      </c>
      <c r="C132" s="3">
        <v>1547193</v>
      </c>
      <c r="D132" s="328">
        <f t="shared" si="25"/>
        <v>9.9494309920650226E-2</v>
      </c>
      <c r="E132" s="110"/>
      <c r="F132" s="3">
        <v>1503</v>
      </c>
      <c r="G132" s="328">
        <f t="shared" si="19"/>
        <v>-6.3551401869158877E-2</v>
      </c>
      <c r="H132" s="3">
        <v>121</v>
      </c>
      <c r="I132" s="328">
        <f t="shared" si="26"/>
        <v>1.6806722689075571E-2</v>
      </c>
      <c r="J132" s="3">
        <v>231</v>
      </c>
      <c r="K132" s="47">
        <f t="shared" si="24"/>
        <v>0.30508474576271188</v>
      </c>
      <c r="L132" s="3">
        <v>62</v>
      </c>
      <c r="M132" s="328">
        <f>L132/L120-1</f>
        <v>0.40909090909090917</v>
      </c>
      <c r="N132" s="358"/>
      <c r="O132" s="377"/>
      <c r="P132" s="3"/>
      <c r="Q132" s="328"/>
      <c r="R132" s="3"/>
      <c r="S132" s="328"/>
    </row>
    <row r="133" spans="1:19" s="102" customFormat="1">
      <c r="A133" s="361"/>
      <c r="B133" s="46" t="s">
        <v>18</v>
      </c>
      <c r="C133" s="3">
        <v>1321293</v>
      </c>
      <c r="D133" s="328">
        <f t="shared" si="25"/>
        <v>0.10546435103301599</v>
      </c>
      <c r="E133" s="110"/>
      <c r="F133" s="3">
        <v>870</v>
      </c>
      <c r="G133" s="328">
        <f t="shared" si="19"/>
        <v>-0.25957446808510637</v>
      </c>
      <c r="H133" s="3">
        <v>303</v>
      </c>
      <c r="I133" s="328">
        <f t="shared" si="26"/>
        <v>0.42253521126760574</v>
      </c>
      <c r="J133" s="3">
        <v>130</v>
      </c>
      <c r="K133" s="47">
        <f t="shared" si="24"/>
        <v>-0.21212121212121213</v>
      </c>
      <c r="L133" s="3">
        <v>85</v>
      </c>
      <c r="M133" s="328">
        <f>L133/L121-1</f>
        <v>-0.17475728155339809</v>
      </c>
      <c r="N133" s="358"/>
      <c r="O133" s="377"/>
      <c r="P133" s="3"/>
      <c r="Q133" s="328"/>
      <c r="R133" s="3"/>
      <c r="S133" s="328"/>
    </row>
    <row r="134" spans="1:19" s="102" customFormat="1">
      <c r="A134" s="361"/>
      <c r="B134" s="10" t="s">
        <v>19</v>
      </c>
      <c r="C134" s="3">
        <v>1432100</v>
      </c>
      <c r="D134" s="328">
        <f t="shared" si="25"/>
        <v>0.15571810517430196</v>
      </c>
      <c r="E134" s="110"/>
      <c r="F134" s="3">
        <v>807</v>
      </c>
      <c r="G134" s="328">
        <f t="shared" si="19"/>
        <v>-0.40922401171303074</v>
      </c>
      <c r="H134" s="3">
        <v>325</v>
      </c>
      <c r="I134" s="328">
        <f t="shared" si="26"/>
        <v>-0.1333333333333333</v>
      </c>
      <c r="J134" s="3">
        <v>141</v>
      </c>
      <c r="K134" s="47">
        <f t="shared" si="24"/>
        <v>9.3023255813953487E-2</v>
      </c>
      <c r="L134" s="3">
        <v>84</v>
      </c>
      <c r="M134" s="328">
        <f>L134/L122-1</f>
        <v>-0.22222222222222221</v>
      </c>
      <c r="N134" s="358"/>
      <c r="O134" s="377"/>
      <c r="P134" s="3"/>
      <c r="Q134" s="328"/>
      <c r="R134" s="3"/>
      <c r="S134" s="328"/>
    </row>
    <row r="135" spans="1:19" s="102" customFormat="1">
      <c r="A135" s="361"/>
      <c r="B135" s="10" t="s">
        <v>20</v>
      </c>
      <c r="C135" s="3">
        <v>1288754</v>
      </c>
      <c r="D135" s="328">
        <f t="shared" si="25"/>
        <v>0.11670929861775425</v>
      </c>
      <c r="E135" s="110"/>
      <c r="F135" s="3">
        <v>3</v>
      </c>
      <c r="G135" s="328">
        <f t="shared" si="19"/>
        <v>-0.99743808710503845</v>
      </c>
      <c r="H135" s="3">
        <v>267</v>
      </c>
      <c r="I135" s="328">
        <f t="shared" si="26"/>
        <v>-0.31887755102040816</v>
      </c>
      <c r="J135" s="3">
        <v>194</v>
      </c>
      <c r="K135" s="47">
        <f t="shared" si="24"/>
        <v>0.26797385620915032</v>
      </c>
      <c r="L135" s="3">
        <v>59</v>
      </c>
      <c r="M135" s="328">
        <f>L135/L123-1</f>
        <v>-0.28915662650602414</v>
      </c>
      <c r="N135" s="358"/>
      <c r="O135" s="377"/>
      <c r="P135" s="3"/>
      <c r="Q135" s="328"/>
      <c r="R135" s="3"/>
      <c r="S135" s="328"/>
    </row>
    <row r="136" spans="1:19" s="102" customFormat="1">
      <c r="A136" s="362"/>
      <c r="B136" s="29" t="s">
        <v>21</v>
      </c>
      <c r="C136" s="13">
        <v>1430677</v>
      </c>
      <c r="D136" s="334">
        <f>C136/C124-1</f>
        <v>0.18781315822901989</v>
      </c>
      <c r="E136" s="125"/>
      <c r="F136" s="13">
        <v>11</v>
      </c>
      <c r="G136" s="334">
        <f t="shared" si="19"/>
        <v>-0.99256254225828267</v>
      </c>
      <c r="H136" s="13">
        <v>305</v>
      </c>
      <c r="I136" s="334">
        <f t="shared" si="26"/>
        <v>-4.9844236760124616E-2</v>
      </c>
      <c r="J136" s="13">
        <v>183</v>
      </c>
      <c r="K136" s="57">
        <f t="shared" si="24"/>
        <v>0.17307692307692307</v>
      </c>
      <c r="L136" s="13">
        <v>120</v>
      </c>
      <c r="M136" s="334">
        <f>L136/L124-1</f>
        <v>0.17647058823529416</v>
      </c>
      <c r="N136" s="359"/>
      <c r="O136" s="378"/>
      <c r="P136" s="13"/>
      <c r="Q136" s="334"/>
      <c r="R136" s="13"/>
      <c r="S136" s="334"/>
    </row>
    <row r="137" spans="1:19" s="102" customFormat="1">
      <c r="A137" s="361" t="s">
        <v>330</v>
      </c>
      <c r="B137" s="10" t="s">
        <v>309</v>
      </c>
      <c r="C137" s="340">
        <v>1834538</v>
      </c>
      <c r="D137" s="328">
        <f t="shared" ref="D137:D148" si="28">(C137-C125)/C125</f>
        <v>0.24891704898145078</v>
      </c>
      <c r="E137" s="110"/>
      <c r="F137" s="340">
        <v>1306</v>
      </c>
      <c r="G137" s="328">
        <f t="shared" si="19"/>
        <v>-0.40824648844585409</v>
      </c>
      <c r="H137" s="340">
        <v>192</v>
      </c>
      <c r="I137" s="328">
        <f t="shared" si="26"/>
        <v>-0.18644067796610164</v>
      </c>
      <c r="J137" s="340">
        <v>221</v>
      </c>
      <c r="K137" s="47">
        <f t="shared" si="24"/>
        <v>7.281553398058252E-2</v>
      </c>
      <c r="L137" s="340">
        <v>95</v>
      </c>
      <c r="M137" s="328">
        <f t="shared" ref="M137:M160" si="29">(L137-L125)/L125</f>
        <v>-5.9405940594059403E-2</v>
      </c>
      <c r="N137" s="358">
        <v>5322</v>
      </c>
      <c r="O137" s="377">
        <f>N137/N125-1</f>
        <v>9.2926227953726848E-3</v>
      </c>
      <c r="P137" s="340"/>
      <c r="Q137" s="328"/>
      <c r="R137" s="340"/>
      <c r="S137" s="328"/>
    </row>
    <row r="138" spans="1:19" s="102" customFormat="1">
      <c r="A138" s="361"/>
      <c r="B138" s="10" t="s">
        <v>310</v>
      </c>
      <c r="C138" s="3">
        <v>1445609</v>
      </c>
      <c r="D138" s="328">
        <f t="shared" si="28"/>
        <v>0.10126283344874581</v>
      </c>
      <c r="E138" s="110"/>
      <c r="F138" s="6">
        <v>871</v>
      </c>
      <c r="G138" s="47">
        <f t="shared" si="19"/>
        <v>-0.3720259552992069</v>
      </c>
      <c r="H138" s="3">
        <v>154</v>
      </c>
      <c r="I138" s="328">
        <f t="shared" si="26"/>
        <v>-0.38645418326693226</v>
      </c>
      <c r="J138" s="3">
        <v>159</v>
      </c>
      <c r="K138" s="47">
        <f t="shared" si="24"/>
        <v>0.17777777777777778</v>
      </c>
      <c r="L138" s="340">
        <v>88</v>
      </c>
      <c r="M138" s="328">
        <f t="shared" si="29"/>
        <v>-8.3333333333333329E-2</v>
      </c>
      <c r="N138" s="358"/>
      <c r="O138" s="377"/>
      <c r="P138" s="3"/>
      <c r="Q138" s="328"/>
      <c r="R138" s="3"/>
      <c r="S138" s="328"/>
    </row>
    <row r="139" spans="1:19" s="102" customFormat="1">
      <c r="A139" s="361"/>
      <c r="B139" s="10" t="s">
        <v>12</v>
      </c>
      <c r="C139" s="3">
        <v>1416683</v>
      </c>
      <c r="D139" s="328">
        <f t="shared" si="28"/>
        <v>0.23087182080334748</v>
      </c>
      <c r="E139" s="110"/>
      <c r="F139" s="6">
        <v>954</v>
      </c>
      <c r="G139" s="47">
        <f t="shared" si="19"/>
        <v>-0.20961060480530241</v>
      </c>
      <c r="H139" s="3">
        <v>254</v>
      </c>
      <c r="I139" s="328">
        <f t="shared" si="26"/>
        <v>7.1729957805907185E-2</v>
      </c>
      <c r="J139" s="3">
        <v>142</v>
      </c>
      <c r="K139" s="47">
        <f t="shared" si="24"/>
        <v>5.9701492537313432E-2</v>
      </c>
      <c r="L139" s="340">
        <v>73</v>
      </c>
      <c r="M139" s="328">
        <f t="shared" si="29"/>
        <v>-0.20652173913043478</v>
      </c>
      <c r="N139" s="358"/>
      <c r="O139" s="377"/>
      <c r="P139" s="3"/>
      <c r="Q139" s="328"/>
      <c r="R139" s="3"/>
      <c r="S139" s="328"/>
    </row>
    <row r="140" spans="1:19" s="102" customFormat="1">
      <c r="A140" s="361"/>
      <c r="B140" s="46" t="s">
        <v>13</v>
      </c>
      <c r="C140" s="3">
        <v>1495460</v>
      </c>
      <c r="D140" s="328">
        <f t="shared" si="28"/>
        <v>0.26746250693923562</v>
      </c>
      <c r="E140" s="110"/>
      <c r="F140" s="6">
        <v>890</v>
      </c>
      <c r="G140" s="47">
        <f t="shared" si="19"/>
        <v>-0.19237749546279492</v>
      </c>
      <c r="H140" s="3">
        <v>247</v>
      </c>
      <c r="I140" s="328">
        <f t="shared" si="26"/>
        <v>-0.29022988505747127</v>
      </c>
      <c r="J140" s="3">
        <v>204</v>
      </c>
      <c r="K140" s="47">
        <f t="shared" si="24"/>
        <v>0.20710059171597633</v>
      </c>
      <c r="L140" s="340">
        <v>96</v>
      </c>
      <c r="M140" s="328">
        <f t="shared" si="29"/>
        <v>-0.15789473684210525</v>
      </c>
      <c r="N140" s="358"/>
      <c r="O140" s="377"/>
      <c r="P140" s="3"/>
      <c r="Q140" s="328"/>
      <c r="R140" s="3"/>
      <c r="S140" s="328"/>
    </row>
    <row r="141" spans="1:19" s="102" customFormat="1">
      <c r="A141" s="361"/>
      <c r="B141" s="10" t="s">
        <v>14</v>
      </c>
      <c r="C141" s="3">
        <v>1579265</v>
      </c>
      <c r="D141" s="328">
        <f t="shared" si="28"/>
        <v>0.29130100253229141</v>
      </c>
      <c r="E141" s="110"/>
      <c r="F141" s="6">
        <v>943</v>
      </c>
      <c r="G141" s="47">
        <f t="shared" si="19"/>
        <v>-0.13802559414990859</v>
      </c>
      <c r="H141" s="3">
        <v>209</v>
      </c>
      <c r="I141" s="328">
        <f t="shared" si="26"/>
        <v>-0.44999999999999996</v>
      </c>
      <c r="J141" s="3">
        <v>180</v>
      </c>
      <c r="K141" s="47">
        <f t="shared" si="24"/>
        <v>5.2631578947368418E-2</v>
      </c>
      <c r="L141" s="340">
        <v>162</v>
      </c>
      <c r="M141" s="328">
        <f t="shared" si="29"/>
        <v>0.44642857142857145</v>
      </c>
      <c r="N141" s="358"/>
      <c r="O141" s="377"/>
      <c r="P141" s="3"/>
      <c r="Q141" s="328"/>
      <c r="R141" s="3"/>
      <c r="S141" s="328"/>
    </row>
    <row r="142" spans="1:19" s="102" customFormat="1">
      <c r="A142" s="361"/>
      <c r="B142" s="46" t="s">
        <v>15</v>
      </c>
      <c r="C142" s="3">
        <v>1373551</v>
      </c>
      <c r="D142" s="328">
        <f t="shared" si="28"/>
        <v>8.116249579869636E-2</v>
      </c>
      <c r="E142" s="110"/>
      <c r="F142" s="6">
        <v>801</v>
      </c>
      <c r="G142" s="47">
        <f t="shared" si="19"/>
        <v>-0.28673196794300981</v>
      </c>
      <c r="H142" s="3">
        <v>276</v>
      </c>
      <c r="I142" s="328">
        <f t="shared" si="26"/>
        <v>9.0909090909090828E-2</v>
      </c>
      <c r="J142" s="3">
        <v>150</v>
      </c>
      <c r="K142" s="47">
        <f t="shared" si="24"/>
        <v>-0.2537313432835821</v>
      </c>
      <c r="L142" s="340">
        <v>120</v>
      </c>
      <c r="M142" s="328">
        <f t="shared" si="29"/>
        <v>0.36363636363636365</v>
      </c>
      <c r="N142" s="358"/>
      <c r="O142" s="377"/>
      <c r="P142" s="3"/>
      <c r="Q142" s="328"/>
      <c r="R142" s="3"/>
      <c r="S142" s="328"/>
    </row>
    <row r="143" spans="1:19" s="102" customFormat="1">
      <c r="A143" s="361"/>
      <c r="B143" s="10" t="s">
        <v>16</v>
      </c>
      <c r="C143" s="61">
        <v>1675332</v>
      </c>
      <c r="D143" s="328">
        <f t="shared" si="28"/>
        <v>0.1515931797950914</v>
      </c>
      <c r="E143" s="110"/>
      <c r="F143" s="6">
        <v>1448</v>
      </c>
      <c r="G143" s="47">
        <f t="shared" si="19"/>
        <v>-5.4830287206266322E-2</v>
      </c>
      <c r="H143" s="3">
        <v>197</v>
      </c>
      <c r="I143" s="328">
        <f t="shared" si="26"/>
        <v>0.26282051282051277</v>
      </c>
      <c r="J143" s="3">
        <v>171</v>
      </c>
      <c r="K143" s="47">
        <f t="shared" si="24"/>
        <v>-0.25327510917030566</v>
      </c>
      <c r="L143" s="340">
        <v>83</v>
      </c>
      <c r="M143" s="328">
        <f t="shared" si="29"/>
        <v>0.36065573770491804</v>
      </c>
      <c r="N143" s="358"/>
      <c r="O143" s="377"/>
      <c r="P143" s="3"/>
      <c r="Q143" s="328"/>
      <c r="R143" s="3"/>
      <c r="S143" s="328"/>
    </row>
    <row r="144" spans="1:19" s="102" customFormat="1">
      <c r="A144" s="361"/>
      <c r="B144" s="46" t="s">
        <v>17</v>
      </c>
      <c r="C144" s="61">
        <v>1835249</v>
      </c>
      <c r="D144" s="328">
        <f t="shared" si="28"/>
        <v>0.18617974615965815</v>
      </c>
      <c r="E144" s="110"/>
      <c r="F144" s="6">
        <v>1434</v>
      </c>
      <c r="G144" s="47">
        <f t="shared" si="19"/>
        <v>-4.590818363273453E-2</v>
      </c>
      <c r="H144" s="3">
        <v>182</v>
      </c>
      <c r="I144" s="328">
        <f t="shared" si="26"/>
        <v>0.50413223140495877</v>
      </c>
      <c r="J144" s="3">
        <v>308</v>
      </c>
      <c r="K144" s="47">
        <f t="shared" si="24"/>
        <v>0.33333333333333331</v>
      </c>
      <c r="L144" s="340">
        <v>74</v>
      </c>
      <c r="M144" s="328">
        <f t="shared" si="29"/>
        <v>0.19354838709677419</v>
      </c>
      <c r="N144" s="358"/>
      <c r="O144" s="377"/>
      <c r="P144" s="3"/>
      <c r="Q144" s="328"/>
      <c r="R144" s="3"/>
      <c r="S144" s="328"/>
    </row>
    <row r="145" spans="1:688" s="102" customFormat="1">
      <c r="A145" s="361"/>
      <c r="B145" s="46" t="s">
        <v>18</v>
      </c>
      <c r="C145" s="61">
        <v>1511657</v>
      </c>
      <c r="D145" s="328">
        <f t="shared" si="28"/>
        <v>0.14407402445937426</v>
      </c>
      <c r="E145" s="110"/>
      <c r="F145" s="6">
        <v>1292</v>
      </c>
      <c r="G145" s="47">
        <f>(F145-F133)/F133</f>
        <v>0.48505747126436782</v>
      </c>
      <c r="H145" s="3">
        <v>267</v>
      </c>
      <c r="I145" s="328">
        <f t="shared" si="26"/>
        <v>-0.11881188118811881</v>
      </c>
      <c r="J145" s="3">
        <v>218</v>
      </c>
      <c r="K145" s="47">
        <f t="shared" si="24"/>
        <v>0.67692307692307696</v>
      </c>
      <c r="L145" s="340">
        <v>116</v>
      </c>
      <c r="M145" s="328">
        <f t="shared" si="29"/>
        <v>0.36470588235294116</v>
      </c>
      <c r="N145" s="358"/>
      <c r="O145" s="377"/>
      <c r="P145" s="3"/>
      <c r="Q145" s="328"/>
      <c r="R145" s="3"/>
      <c r="S145" s="328"/>
    </row>
    <row r="146" spans="1:688" s="102" customFormat="1">
      <c r="A146" s="361"/>
      <c r="B146" s="10" t="s">
        <v>19</v>
      </c>
      <c r="C146" s="61">
        <v>1735308</v>
      </c>
      <c r="D146" s="350">
        <f t="shared" si="28"/>
        <v>0.21172264506668528</v>
      </c>
      <c r="E146" s="110"/>
      <c r="F146" s="6">
        <v>1033</v>
      </c>
      <c r="G146" s="47">
        <f>(F146-F134)/F134</f>
        <v>0.28004956629491945</v>
      </c>
      <c r="H146" s="3">
        <v>442</v>
      </c>
      <c r="I146" s="328">
        <f t="shared" si="26"/>
        <v>0.3600000000000001</v>
      </c>
      <c r="J146" s="3">
        <v>171</v>
      </c>
      <c r="K146" s="328">
        <f t="shared" ref="K146:K162" si="30">J146/J134-1</f>
        <v>0.2127659574468086</v>
      </c>
      <c r="L146" s="340">
        <v>150</v>
      </c>
      <c r="M146" s="328">
        <f t="shared" si="29"/>
        <v>0.7857142857142857</v>
      </c>
      <c r="N146" s="358"/>
      <c r="O146" s="377"/>
      <c r="P146" s="3"/>
      <c r="Q146" s="328"/>
      <c r="R146" s="3"/>
      <c r="S146" s="328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0"/>
      <c r="AE146" s="210"/>
      <c r="AF146" s="210"/>
      <c r="AG146" s="210"/>
      <c r="AH146" s="210"/>
      <c r="AI146" s="210"/>
      <c r="AJ146" s="210"/>
      <c r="AK146" s="210"/>
      <c r="AL146" s="210"/>
      <c r="AM146" s="210"/>
      <c r="AN146" s="210"/>
      <c r="AO146" s="210"/>
      <c r="AP146" s="210"/>
      <c r="AQ146" s="210"/>
      <c r="AR146" s="210"/>
      <c r="AS146" s="210"/>
      <c r="AT146" s="210"/>
      <c r="AU146" s="210"/>
      <c r="AV146" s="210"/>
      <c r="AW146" s="210"/>
      <c r="AX146" s="210"/>
      <c r="AY146" s="210"/>
      <c r="AZ146" s="210"/>
      <c r="BA146" s="210"/>
      <c r="BB146" s="210"/>
      <c r="BC146" s="210"/>
      <c r="BD146" s="210"/>
      <c r="BE146" s="210"/>
      <c r="BF146" s="210"/>
      <c r="BG146" s="210"/>
      <c r="BH146" s="210"/>
      <c r="BI146" s="210"/>
      <c r="BJ146" s="210"/>
      <c r="BK146" s="210"/>
      <c r="BL146" s="210"/>
      <c r="BM146" s="210"/>
      <c r="BN146" s="210"/>
      <c r="BO146" s="210"/>
      <c r="BP146" s="210"/>
      <c r="BQ146" s="210"/>
      <c r="BR146" s="210"/>
      <c r="BS146" s="210"/>
      <c r="BT146" s="210"/>
      <c r="BU146" s="210"/>
      <c r="BV146" s="210"/>
      <c r="BW146" s="210"/>
      <c r="BX146" s="210"/>
      <c r="BY146" s="210"/>
      <c r="BZ146" s="210"/>
      <c r="CA146" s="210"/>
      <c r="CB146" s="210"/>
      <c r="CC146" s="210"/>
      <c r="CD146" s="210"/>
      <c r="CE146" s="210"/>
      <c r="CF146" s="210"/>
      <c r="CG146" s="210"/>
      <c r="CH146" s="210"/>
      <c r="CI146" s="210"/>
      <c r="CJ146" s="210"/>
      <c r="CK146" s="210"/>
      <c r="CL146" s="210"/>
      <c r="CM146" s="210"/>
      <c r="CN146" s="210"/>
      <c r="CO146" s="210"/>
      <c r="CP146" s="210"/>
      <c r="CQ146" s="210"/>
      <c r="CR146" s="210"/>
      <c r="CS146" s="210"/>
      <c r="CT146" s="210"/>
      <c r="CU146" s="210"/>
      <c r="CV146" s="210"/>
      <c r="CW146" s="210"/>
      <c r="CX146" s="210"/>
      <c r="CY146" s="210"/>
      <c r="CZ146" s="210"/>
      <c r="DA146" s="210"/>
      <c r="DB146" s="210"/>
      <c r="DC146" s="210"/>
      <c r="DD146" s="210"/>
      <c r="DE146" s="210"/>
      <c r="DF146" s="210"/>
      <c r="DG146" s="210"/>
      <c r="DH146" s="210"/>
      <c r="DI146" s="210"/>
      <c r="DJ146" s="210"/>
      <c r="DK146" s="210"/>
      <c r="DL146" s="210"/>
      <c r="DM146" s="210"/>
      <c r="DN146" s="210"/>
      <c r="DO146" s="210"/>
      <c r="DP146" s="210"/>
      <c r="DQ146" s="210"/>
      <c r="DR146" s="210"/>
      <c r="DS146" s="210"/>
      <c r="DT146" s="210"/>
      <c r="DU146" s="210"/>
      <c r="DV146" s="210"/>
      <c r="DW146" s="210"/>
      <c r="DX146" s="210"/>
      <c r="DY146" s="210"/>
      <c r="DZ146" s="210"/>
      <c r="EA146" s="210"/>
      <c r="EB146" s="210"/>
      <c r="EC146" s="210"/>
      <c r="ED146" s="210"/>
      <c r="EE146" s="210"/>
      <c r="EF146" s="210"/>
      <c r="EG146" s="210"/>
      <c r="EH146" s="210"/>
      <c r="EI146" s="210"/>
      <c r="EJ146" s="210"/>
      <c r="EK146" s="210"/>
      <c r="EL146" s="210"/>
      <c r="EM146" s="210"/>
      <c r="EN146" s="210"/>
      <c r="EO146" s="210"/>
      <c r="EP146" s="210"/>
      <c r="EQ146" s="210"/>
      <c r="ER146" s="210"/>
      <c r="ES146" s="210"/>
      <c r="ET146" s="210"/>
      <c r="EU146" s="210"/>
      <c r="EV146" s="210"/>
      <c r="EW146" s="210"/>
      <c r="EX146" s="210"/>
      <c r="EY146" s="210"/>
      <c r="EZ146" s="210"/>
      <c r="FA146" s="210"/>
      <c r="FB146" s="210"/>
      <c r="FC146" s="210"/>
      <c r="FD146" s="210"/>
      <c r="FE146" s="210"/>
      <c r="FF146" s="210"/>
      <c r="FG146" s="210"/>
      <c r="FH146" s="210"/>
      <c r="FI146" s="210"/>
      <c r="FJ146" s="210"/>
      <c r="FK146" s="210"/>
      <c r="FL146" s="210"/>
      <c r="FM146" s="210"/>
      <c r="FN146" s="210"/>
      <c r="FO146" s="210"/>
      <c r="FP146" s="210"/>
      <c r="FQ146" s="210"/>
      <c r="FR146" s="210"/>
      <c r="FS146" s="210"/>
      <c r="FT146" s="210"/>
      <c r="FU146" s="210"/>
      <c r="FV146" s="210"/>
      <c r="FW146" s="210"/>
      <c r="FX146" s="210"/>
      <c r="FY146" s="210"/>
      <c r="FZ146" s="210"/>
      <c r="GA146" s="210"/>
      <c r="GB146" s="210"/>
      <c r="GC146" s="210"/>
      <c r="GD146" s="210"/>
      <c r="GE146" s="210"/>
      <c r="GF146" s="210"/>
      <c r="GG146" s="210"/>
      <c r="GH146" s="210"/>
      <c r="GI146" s="210"/>
      <c r="GJ146" s="210"/>
      <c r="GK146" s="210"/>
      <c r="GL146" s="210"/>
      <c r="GM146" s="210"/>
      <c r="GN146" s="210"/>
      <c r="GO146" s="210"/>
      <c r="GP146" s="210"/>
      <c r="GQ146" s="210"/>
      <c r="GR146" s="210"/>
      <c r="GS146" s="210"/>
      <c r="GT146" s="210"/>
      <c r="GU146" s="210"/>
      <c r="GV146" s="210"/>
      <c r="GW146" s="210"/>
      <c r="GX146" s="210"/>
      <c r="GY146" s="210"/>
      <c r="GZ146" s="210"/>
      <c r="HA146" s="210"/>
      <c r="HB146" s="210"/>
      <c r="HC146" s="210"/>
      <c r="HD146" s="210"/>
      <c r="HE146" s="210"/>
      <c r="HF146" s="210"/>
      <c r="HG146" s="210"/>
      <c r="HH146" s="210"/>
      <c r="HI146" s="210"/>
      <c r="HJ146" s="210"/>
      <c r="HK146" s="210"/>
      <c r="HL146" s="210"/>
      <c r="HM146" s="210"/>
      <c r="HN146" s="210"/>
      <c r="HO146" s="210"/>
      <c r="HP146" s="210"/>
      <c r="HQ146" s="210"/>
      <c r="HR146" s="210"/>
      <c r="HS146" s="210"/>
      <c r="HT146" s="210"/>
      <c r="HU146" s="210"/>
      <c r="HV146" s="210"/>
      <c r="HW146" s="210"/>
      <c r="HX146" s="210"/>
      <c r="HY146" s="210"/>
      <c r="HZ146" s="210"/>
      <c r="IA146" s="210"/>
      <c r="IB146" s="210"/>
      <c r="IC146" s="210"/>
      <c r="ID146" s="210"/>
      <c r="IE146" s="210"/>
      <c r="IF146" s="210"/>
      <c r="IG146" s="210"/>
      <c r="IH146" s="210"/>
      <c r="II146" s="210"/>
      <c r="IJ146" s="210"/>
      <c r="IK146" s="210"/>
      <c r="IL146" s="210"/>
      <c r="IM146" s="210"/>
      <c r="IN146" s="210"/>
      <c r="IO146" s="210"/>
      <c r="IP146" s="210"/>
      <c r="IQ146" s="210"/>
      <c r="IR146" s="210"/>
      <c r="IS146" s="210"/>
      <c r="IT146" s="210"/>
      <c r="IU146" s="210"/>
      <c r="IV146" s="210"/>
      <c r="IW146" s="210"/>
      <c r="IX146" s="210"/>
      <c r="IY146" s="210"/>
      <c r="IZ146" s="210"/>
      <c r="JA146" s="210"/>
      <c r="JB146" s="210"/>
      <c r="JC146" s="210"/>
      <c r="JD146" s="210"/>
      <c r="JE146" s="210"/>
      <c r="JF146" s="210"/>
      <c r="JG146" s="210"/>
      <c r="JH146" s="210"/>
      <c r="JI146" s="210"/>
      <c r="JJ146" s="210"/>
      <c r="JK146" s="210"/>
      <c r="JL146" s="210"/>
      <c r="JM146" s="210"/>
      <c r="JN146" s="210"/>
      <c r="JO146" s="210"/>
      <c r="JP146" s="210"/>
      <c r="JQ146" s="210"/>
      <c r="JR146" s="210"/>
      <c r="JS146" s="210"/>
      <c r="JT146" s="210"/>
      <c r="JU146" s="210"/>
      <c r="JV146" s="210"/>
      <c r="JW146" s="210"/>
      <c r="JX146" s="210"/>
      <c r="JY146" s="210"/>
      <c r="JZ146" s="210"/>
      <c r="KA146" s="210"/>
      <c r="KB146" s="210"/>
      <c r="KC146" s="210"/>
      <c r="KD146" s="210"/>
      <c r="KE146" s="210"/>
      <c r="KF146" s="210"/>
      <c r="KG146" s="210"/>
      <c r="KH146" s="210"/>
      <c r="KI146" s="210"/>
      <c r="KJ146" s="210"/>
      <c r="KK146" s="210"/>
      <c r="KL146" s="210"/>
      <c r="KM146" s="210"/>
      <c r="KN146" s="210"/>
      <c r="KO146" s="210"/>
      <c r="KP146" s="210"/>
      <c r="KQ146" s="210"/>
      <c r="KR146" s="210"/>
      <c r="KS146" s="210"/>
      <c r="KT146" s="210"/>
      <c r="KU146" s="210"/>
      <c r="KV146" s="210"/>
      <c r="KW146" s="210"/>
      <c r="KX146" s="210"/>
      <c r="KY146" s="210"/>
      <c r="KZ146" s="210"/>
      <c r="LA146" s="210"/>
      <c r="LB146" s="210"/>
      <c r="LC146" s="210"/>
      <c r="LD146" s="210"/>
      <c r="LE146" s="210"/>
      <c r="LF146" s="210"/>
      <c r="LG146" s="210"/>
      <c r="LH146" s="210"/>
      <c r="LI146" s="210"/>
      <c r="LJ146" s="210"/>
      <c r="LK146" s="210"/>
      <c r="LL146" s="210"/>
      <c r="LM146" s="210"/>
      <c r="LN146" s="210"/>
      <c r="LO146" s="210"/>
      <c r="LP146" s="210"/>
      <c r="LQ146" s="210"/>
      <c r="LR146" s="210"/>
      <c r="LS146" s="210"/>
      <c r="LT146" s="210"/>
      <c r="LU146" s="210"/>
      <c r="LV146" s="210"/>
      <c r="LW146" s="210"/>
      <c r="LX146" s="210"/>
      <c r="LY146" s="210"/>
      <c r="LZ146" s="210"/>
      <c r="MA146" s="210"/>
      <c r="MB146" s="210"/>
      <c r="MC146" s="210"/>
      <c r="MD146" s="210"/>
      <c r="ME146" s="210"/>
      <c r="MF146" s="210"/>
      <c r="MG146" s="210"/>
      <c r="MH146" s="210"/>
      <c r="MI146" s="210"/>
      <c r="MJ146" s="210"/>
      <c r="MK146" s="210"/>
      <c r="ML146" s="210"/>
      <c r="MM146" s="210"/>
      <c r="MN146" s="210"/>
      <c r="MO146" s="210"/>
      <c r="MP146" s="210"/>
      <c r="MQ146" s="210"/>
      <c r="MR146" s="210"/>
      <c r="MS146" s="210"/>
      <c r="MT146" s="210"/>
      <c r="MU146" s="210"/>
      <c r="MV146" s="210"/>
      <c r="MW146" s="210"/>
      <c r="MX146" s="210"/>
      <c r="MY146" s="210"/>
      <c r="MZ146" s="210"/>
      <c r="NA146" s="210"/>
      <c r="NB146" s="210"/>
      <c r="NC146" s="210"/>
      <c r="ND146" s="210"/>
      <c r="NE146" s="210"/>
      <c r="NF146" s="210"/>
      <c r="NG146" s="210"/>
      <c r="NH146" s="210"/>
      <c r="NI146" s="210"/>
      <c r="NJ146" s="210"/>
      <c r="NK146" s="210"/>
      <c r="NL146" s="210"/>
      <c r="NM146" s="210"/>
      <c r="NN146" s="210"/>
      <c r="NO146" s="210"/>
      <c r="NP146" s="210"/>
      <c r="NQ146" s="210"/>
      <c r="NR146" s="210"/>
      <c r="NS146" s="210"/>
      <c r="NT146" s="210"/>
      <c r="NU146" s="210"/>
      <c r="NV146" s="210"/>
      <c r="NW146" s="210"/>
      <c r="NX146" s="210"/>
      <c r="NY146" s="210"/>
      <c r="NZ146" s="210"/>
      <c r="OA146" s="210"/>
      <c r="OB146" s="210"/>
      <c r="OC146" s="210"/>
      <c r="OD146" s="210"/>
      <c r="OE146" s="210"/>
      <c r="OF146" s="210"/>
      <c r="OG146" s="210"/>
      <c r="OH146" s="210"/>
      <c r="OI146" s="210"/>
      <c r="OJ146" s="210"/>
      <c r="OK146" s="210"/>
      <c r="OL146" s="210"/>
      <c r="OM146" s="210"/>
      <c r="ON146" s="210"/>
      <c r="OO146" s="210"/>
      <c r="OP146" s="210"/>
      <c r="OQ146" s="210"/>
      <c r="OR146" s="210"/>
      <c r="OS146" s="210"/>
      <c r="OT146" s="210"/>
      <c r="OU146" s="210"/>
      <c r="OV146" s="210"/>
      <c r="OW146" s="210"/>
      <c r="OX146" s="210"/>
      <c r="OY146" s="210"/>
      <c r="OZ146" s="210"/>
      <c r="PA146" s="210"/>
      <c r="PB146" s="210"/>
      <c r="PC146" s="210"/>
      <c r="PD146" s="210"/>
      <c r="PE146" s="210"/>
      <c r="PF146" s="210"/>
      <c r="PG146" s="210"/>
      <c r="PH146" s="210"/>
      <c r="PI146" s="210"/>
      <c r="PJ146" s="210"/>
      <c r="PK146" s="210"/>
      <c r="PL146" s="210"/>
      <c r="PM146" s="210"/>
      <c r="PN146" s="210"/>
      <c r="PO146" s="210"/>
      <c r="PP146" s="210"/>
      <c r="PQ146" s="210"/>
      <c r="PR146" s="210"/>
      <c r="PS146" s="210"/>
      <c r="PT146" s="210"/>
      <c r="PU146" s="210"/>
      <c r="PV146" s="210"/>
      <c r="PW146" s="210"/>
      <c r="PX146" s="210"/>
      <c r="PY146" s="210"/>
      <c r="PZ146" s="210"/>
      <c r="QA146" s="210"/>
      <c r="QB146" s="210"/>
      <c r="QC146" s="210"/>
      <c r="QD146" s="210"/>
      <c r="QE146" s="210"/>
      <c r="QF146" s="210"/>
      <c r="QG146" s="210"/>
      <c r="QH146" s="210"/>
      <c r="QI146" s="210"/>
      <c r="QJ146" s="210"/>
      <c r="QK146" s="210"/>
      <c r="QL146" s="210"/>
      <c r="QM146" s="210"/>
      <c r="QN146" s="210"/>
      <c r="QO146" s="210"/>
      <c r="QP146" s="210"/>
      <c r="QQ146" s="210"/>
      <c r="QR146" s="210"/>
      <c r="QS146" s="210"/>
      <c r="QT146" s="210"/>
      <c r="QU146" s="210"/>
      <c r="QV146" s="210"/>
      <c r="QW146" s="210"/>
      <c r="QX146" s="210"/>
      <c r="QY146" s="210"/>
      <c r="QZ146" s="210"/>
      <c r="RA146" s="210"/>
      <c r="RB146" s="210"/>
      <c r="RC146" s="210"/>
      <c r="RD146" s="210"/>
      <c r="RE146" s="210"/>
      <c r="RF146" s="210"/>
      <c r="RG146" s="210"/>
      <c r="RH146" s="210"/>
      <c r="RI146" s="210"/>
      <c r="RJ146" s="210"/>
      <c r="RK146" s="210"/>
      <c r="RL146" s="210"/>
      <c r="RM146" s="210"/>
      <c r="RN146" s="210"/>
      <c r="RO146" s="210"/>
      <c r="RP146" s="210"/>
      <c r="RQ146" s="210"/>
      <c r="RR146" s="210"/>
      <c r="RS146" s="210"/>
      <c r="RT146" s="210"/>
      <c r="RU146" s="210"/>
      <c r="RV146" s="210"/>
      <c r="RW146" s="210"/>
      <c r="RX146" s="210"/>
      <c r="RY146" s="210"/>
      <c r="RZ146" s="210"/>
      <c r="SA146" s="210"/>
      <c r="SB146" s="210"/>
      <c r="SC146" s="210"/>
      <c r="SD146" s="210"/>
      <c r="SE146" s="210"/>
      <c r="SF146" s="210"/>
      <c r="SG146" s="210"/>
      <c r="SH146" s="210"/>
      <c r="SI146" s="210"/>
      <c r="SJ146" s="210"/>
      <c r="SK146" s="210"/>
      <c r="SL146" s="210"/>
      <c r="SM146" s="210"/>
      <c r="SN146" s="210"/>
      <c r="SO146" s="210"/>
      <c r="SP146" s="210"/>
      <c r="SQ146" s="210"/>
      <c r="SR146" s="210"/>
      <c r="SS146" s="210"/>
      <c r="ST146" s="210"/>
      <c r="SU146" s="210"/>
      <c r="SV146" s="210"/>
      <c r="SW146" s="210"/>
      <c r="SX146" s="210"/>
      <c r="SY146" s="210"/>
      <c r="SZ146" s="210"/>
      <c r="TA146" s="210"/>
      <c r="TB146" s="210"/>
      <c r="TC146" s="210"/>
      <c r="TD146" s="210"/>
      <c r="TE146" s="210"/>
      <c r="TF146" s="210"/>
      <c r="TG146" s="210"/>
      <c r="TH146" s="210"/>
      <c r="TI146" s="210"/>
      <c r="TJ146" s="210"/>
      <c r="TK146" s="210"/>
      <c r="TL146" s="210"/>
      <c r="TM146" s="210"/>
      <c r="TN146" s="210"/>
      <c r="TO146" s="210"/>
      <c r="TP146" s="210"/>
      <c r="TQ146" s="210"/>
      <c r="TR146" s="210"/>
      <c r="TS146" s="210"/>
      <c r="TT146" s="210"/>
      <c r="TU146" s="210"/>
      <c r="TV146" s="210"/>
      <c r="TW146" s="210"/>
      <c r="TX146" s="210"/>
      <c r="TY146" s="210"/>
      <c r="TZ146" s="210"/>
      <c r="UA146" s="210"/>
      <c r="UB146" s="210"/>
      <c r="UC146" s="210"/>
      <c r="UD146" s="210"/>
      <c r="UE146" s="210"/>
      <c r="UF146" s="210"/>
      <c r="UG146" s="210"/>
      <c r="UH146" s="210"/>
      <c r="UI146" s="210"/>
      <c r="UJ146" s="210"/>
      <c r="UK146" s="210"/>
      <c r="UL146" s="210"/>
      <c r="UM146" s="210"/>
      <c r="UN146" s="210"/>
      <c r="UO146" s="210"/>
      <c r="UP146" s="210"/>
      <c r="UQ146" s="210"/>
      <c r="UR146" s="210"/>
      <c r="US146" s="210"/>
      <c r="UT146" s="210"/>
      <c r="UU146" s="210"/>
      <c r="UV146" s="210"/>
      <c r="UW146" s="210"/>
      <c r="UX146" s="210"/>
      <c r="UY146" s="210"/>
      <c r="UZ146" s="210"/>
      <c r="VA146" s="210"/>
      <c r="VB146" s="210"/>
      <c r="VC146" s="210"/>
      <c r="VD146" s="210"/>
      <c r="VE146" s="210"/>
      <c r="VF146" s="210"/>
      <c r="VG146" s="210"/>
      <c r="VH146" s="210"/>
      <c r="VI146" s="210"/>
      <c r="VJ146" s="210"/>
      <c r="VK146" s="210"/>
      <c r="VL146" s="210"/>
      <c r="VM146" s="210"/>
      <c r="VN146" s="210"/>
      <c r="VO146" s="210"/>
      <c r="VP146" s="210"/>
      <c r="VQ146" s="210"/>
      <c r="VR146" s="210"/>
      <c r="VS146" s="210"/>
      <c r="VT146" s="210"/>
      <c r="VU146" s="210"/>
      <c r="VV146" s="210"/>
      <c r="VW146" s="210"/>
      <c r="VX146" s="210"/>
      <c r="VY146" s="210"/>
      <c r="VZ146" s="210"/>
      <c r="WA146" s="210"/>
      <c r="WB146" s="210"/>
      <c r="WC146" s="210"/>
      <c r="WD146" s="210"/>
      <c r="WE146" s="210"/>
      <c r="WF146" s="210"/>
      <c r="WG146" s="210"/>
      <c r="WH146" s="210"/>
      <c r="WI146" s="210"/>
      <c r="WJ146" s="210"/>
      <c r="WK146" s="210"/>
      <c r="WL146" s="210"/>
      <c r="WM146" s="210"/>
      <c r="WN146" s="210"/>
      <c r="WO146" s="210"/>
      <c r="WP146" s="210"/>
      <c r="WQ146" s="210"/>
      <c r="WR146" s="210"/>
      <c r="WS146" s="210"/>
      <c r="WT146" s="210"/>
      <c r="WU146" s="210"/>
      <c r="WV146" s="210"/>
      <c r="WW146" s="210"/>
      <c r="WX146" s="210"/>
      <c r="WY146" s="210"/>
      <c r="WZ146" s="210"/>
      <c r="XA146" s="210"/>
      <c r="XB146" s="210"/>
      <c r="XC146" s="210"/>
      <c r="XD146" s="210"/>
      <c r="XE146" s="210"/>
      <c r="XF146" s="210"/>
      <c r="XG146" s="210"/>
      <c r="XH146" s="210"/>
      <c r="XI146" s="210"/>
      <c r="XJ146" s="210"/>
      <c r="XK146" s="210"/>
      <c r="XL146" s="210"/>
      <c r="XM146" s="210"/>
      <c r="XN146" s="210"/>
      <c r="XO146" s="210"/>
      <c r="XP146" s="210"/>
      <c r="XQ146" s="210"/>
      <c r="XR146" s="210"/>
      <c r="XS146" s="210"/>
      <c r="XT146" s="210"/>
      <c r="XU146" s="210"/>
      <c r="XV146" s="210"/>
      <c r="XW146" s="210"/>
      <c r="XX146" s="210"/>
      <c r="XY146" s="210"/>
      <c r="XZ146" s="210"/>
      <c r="YA146" s="210"/>
      <c r="YB146" s="210"/>
      <c r="YC146" s="210"/>
      <c r="YD146" s="210"/>
      <c r="YE146" s="210"/>
      <c r="YF146" s="210"/>
      <c r="YG146" s="210"/>
      <c r="YH146" s="210"/>
      <c r="YI146" s="210"/>
      <c r="YJ146" s="210"/>
      <c r="YK146" s="210"/>
      <c r="YL146" s="210"/>
      <c r="YM146" s="210"/>
      <c r="YN146" s="210"/>
      <c r="YO146" s="210"/>
      <c r="YP146" s="210"/>
      <c r="YQ146" s="210"/>
      <c r="YR146" s="210"/>
      <c r="YS146" s="210"/>
      <c r="YT146" s="210"/>
      <c r="YU146" s="210"/>
      <c r="YV146" s="210"/>
      <c r="YW146" s="210"/>
      <c r="YX146" s="210"/>
      <c r="YY146" s="210"/>
      <c r="YZ146" s="210"/>
      <c r="ZA146" s="210"/>
      <c r="ZB146" s="210"/>
      <c r="ZC146" s="210"/>
      <c r="ZD146" s="210"/>
      <c r="ZE146" s="210"/>
      <c r="ZF146" s="210"/>
      <c r="ZG146" s="210"/>
      <c r="ZH146" s="210"/>
      <c r="ZI146" s="210"/>
      <c r="ZJ146" s="210"/>
      <c r="ZK146" s="210"/>
      <c r="ZL146" s="210"/>
    </row>
    <row r="147" spans="1:688" s="102" customFormat="1">
      <c r="A147" s="361"/>
      <c r="B147" s="10" t="s">
        <v>20</v>
      </c>
      <c r="C147" s="61">
        <v>1626063</v>
      </c>
      <c r="D147" s="350">
        <f t="shared" si="28"/>
        <v>0.26173265029633275</v>
      </c>
      <c r="E147" s="110"/>
      <c r="F147" s="6">
        <v>1139</v>
      </c>
      <c r="G147" s="328">
        <f t="shared" ref="G147:G190" si="31">F147/F135-1</f>
        <v>378.66666666666669</v>
      </c>
      <c r="H147" s="3">
        <v>651</v>
      </c>
      <c r="I147" s="328">
        <f t="shared" si="26"/>
        <v>1.4382022471910112</v>
      </c>
      <c r="J147" s="3">
        <v>183</v>
      </c>
      <c r="K147" s="328">
        <f t="shared" si="30"/>
        <v>-5.6701030927835072E-2</v>
      </c>
      <c r="L147" s="340">
        <v>175</v>
      </c>
      <c r="M147" s="328">
        <f t="shared" si="29"/>
        <v>1.9661016949152543</v>
      </c>
      <c r="N147" s="358"/>
      <c r="O147" s="377"/>
      <c r="P147" s="3"/>
      <c r="Q147" s="328"/>
      <c r="R147" s="3"/>
      <c r="S147" s="328"/>
      <c r="U147" s="210"/>
      <c r="V147" s="210"/>
      <c r="W147" s="210"/>
      <c r="X147" s="210"/>
      <c r="Y147" s="210"/>
      <c r="Z147" s="210"/>
      <c r="AA147" s="210"/>
      <c r="AB147" s="210"/>
      <c r="AC147" s="210"/>
      <c r="AD147" s="210"/>
      <c r="AE147" s="210"/>
      <c r="AF147" s="210"/>
      <c r="AG147" s="210"/>
      <c r="AH147" s="210"/>
      <c r="AI147" s="210"/>
      <c r="AJ147" s="210"/>
      <c r="AK147" s="210"/>
      <c r="AL147" s="210"/>
      <c r="AM147" s="210"/>
      <c r="AN147" s="210"/>
      <c r="AO147" s="210"/>
      <c r="AP147" s="210"/>
      <c r="AQ147" s="210"/>
      <c r="AR147" s="210"/>
      <c r="AS147" s="210"/>
      <c r="AT147" s="210"/>
      <c r="AU147" s="210"/>
      <c r="AV147" s="210"/>
      <c r="AW147" s="210"/>
      <c r="AX147" s="210"/>
      <c r="AY147" s="210"/>
      <c r="AZ147" s="210"/>
      <c r="BA147" s="210"/>
      <c r="BB147" s="210"/>
      <c r="BC147" s="210"/>
      <c r="BD147" s="210"/>
      <c r="BE147" s="210"/>
      <c r="BF147" s="210"/>
      <c r="BG147" s="210"/>
      <c r="BH147" s="210"/>
      <c r="BI147" s="210"/>
      <c r="BJ147" s="210"/>
      <c r="BK147" s="210"/>
      <c r="BL147" s="210"/>
      <c r="BM147" s="210"/>
      <c r="BN147" s="210"/>
      <c r="BO147" s="210"/>
      <c r="BP147" s="210"/>
      <c r="BQ147" s="210"/>
      <c r="BR147" s="210"/>
      <c r="BS147" s="210"/>
      <c r="BT147" s="210"/>
      <c r="BU147" s="210"/>
      <c r="BV147" s="210"/>
      <c r="BW147" s="210"/>
      <c r="BX147" s="210"/>
      <c r="BY147" s="210"/>
      <c r="BZ147" s="210"/>
      <c r="CA147" s="210"/>
      <c r="CB147" s="210"/>
      <c r="CC147" s="210"/>
      <c r="CD147" s="210"/>
      <c r="CE147" s="210"/>
      <c r="CF147" s="210"/>
      <c r="CG147" s="210"/>
      <c r="CH147" s="210"/>
      <c r="CI147" s="210"/>
      <c r="CJ147" s="210"/>
      <c r="CK147" s="210"/>
      <c r="CL147" s="210"/>
      <c r="CM147" s="210"/>
      <c r="CN147" s="210"/>
      <c r="CO147" s="210"/>
      <c r="CP147" s="210"/>
      <c r="CQ147" s="210"/>
      <c r="CR147" s="210"/>
      <c r="CS147" s="210"/>
      <c r="CT147" s="210"/>
      <c r="CU147" s="210"/>
      <c r="CV147" s="210"/>
      <c r="CW147" s="210"/>
      <c r="CX147" s="210"/>
      <c r="CY147" s="210"/>
      <c r="CZ147" s="210"/>
      <c r="DA147" s="210"/>
      <c r="DB147" s="210"/>
      <c r="DC147" s="210"/>
      <c r="DD147" s="210"/>
      <c r="DE147" s="210"/>
      <c r="DF147" s="210"/>
      <c r="DG147" s="210"/>
      <c r="DH147" s="210"/>
      <c r="DI147" s="210"/>
      <c r="DJ147" s="210"/>
      <c r="DK147" s="210"/>
      <c r="DL147" s="210"/>
      <c r="DM147" s="210"/>
      <c r="DN147" s="210"/>
      <c r="DO147" s="210"/>
      <c r="DP147" s="210"/>
      <c r="DQ147" s="210"/>
      <c r="DR147" s="210"/>
      <c r="DS147" s="210"/>
      <c r="DT147" s="210"/>
      <c r="DU147" s="210"/>
      <c r="DV147" s="210"/>
      <c r="DW147" s="210"/>
      <c r="DX147" s="210"/>
      <c r="DY147" s="210"/>
      <c r="DZ147" s="210"/>
      <c r="EA147" s="210"/>
      <c r="EB147" s="210"/>
      <c r="EC147" s="210"/>
      <c r="ED147" s="210"/>
      <c r="EE147" s="210"/>
      <c r="EF147" s="210"/>
      <c r="EG147" s="210"/>
      <c r="EH147" s="210"/>
      <c r="EI147" s="210"/>
      <c r="EJ147" s="210"/>
      <c r="EK147" s="210"/>
      <c r="EL147" s="210"/>
      <c r="EM147" s="210"/>
      <c r="EN147" s="210"/>
      <c r="EO147" s="210"/>
      <c r="EP147" s="210"/>
      <c r="EQ147" s="210"/>
      <c r="ER147" s="210"/>
      <c r="ES147" s="210"/>
      <c r="ET147" s="210"/>
      <c r="EU147" s="210"/>
      <c r="EV147" s="210"/>
      <c r="EW147" s="210"/>
      <c r="EX147" s="210"/>
      <c r="EY147" s="210"/>
      <c r="EZ147" s="210"/>
      <c r="FA147" s="210"/>
      <c r="FB147" s="210"/>
      <c r="FC147" s="210"/>
      <c r="FD147" s="210"/>
      <c r="FE147" s="210"/>
      <c r="FF147" s="210"/>
      <c r="FG147" s="210"/>
      <c r="FH147" s="210"/>
      <c r="FI147" s="210"/>
      <c r="FJ147" s="210"/>
      <c r="FK147" s="210"/>
      <c r="FL147" s="210"/>
      <c r="FM147" s="210"/>
      <c r="FN147" s="210"/>
      <c r="FO147" s="210"/>
      <c r="FP147" s="210"/>
      <c r="FQ147" s="210"/>
      <c r="FR147" s="210"/>
      <c r="FS147" s="210"/>
      <c r="FT147" s="210"/>
      <c r="FU147" s="210"/>
      <c r="FV147" s="210"/>
      <c r="FW147" s="210"/>
      <c r="FX147" s="210"/>
      <c r="FY147" s="210"/>
      <c r="FZ147" s="210"/>
      <c r="GA147" s="210"/>
      <c r="GB147" s="210"/>
      <c r="GC147" s="210"/>
      <c r="GD147" s="210"/>
      <c r="GE147" s="210"/>
      <c r="GF147" s="210"/>
      <c r="GG147" s="210"/>
      <c r="GH147" s="210"/>
      <c r="GI147" s="210"/>
      <c r="GJ147" s="210"/>
      <c r="GK147" s="210"/>
      <c r="GL147" s="210"/>
      <c r="GM147" s="210"/>
      <c r="GN147" s="210"/>
      <c r="GO147" s="210"/>
      <c r="GP147" s="210"/>
      <c r="GQ147" s="210"/>
      <c r="GR147" s="210"/>
      <c r="GS147" s="210"/>
      <c r="GT147" s="210"/>
      <c r="GU147" s="210"/>
      <c r="GV147" s="210"/>
      <c r="GW147" s="210"/>
      <c r="GX147" s="210"/>
      <c r="GY147" s="210"/>
      <c r="GZ147" s="210"/>
      <c r="HA147" s="210"/>
      <c r="HB147" s="210"/>
      <c r="HC147" s="210"/>
      <c r="HD147" s="210"/>
      <c r="HE147" s="210"/>
      <c r="HF147" s="210"/>
      <c r="HG147" s="210"/>
      <c r="HH147" s="210"/>
      <c r="HI147" s="210"/>
      <c r="HJ147" s="210"/>
      <c r="HK147" s="210"/>
      <c r="HL147" s="210"/>
      <c r="HM147" s="210"/>
      <c r="HN147" s="210"/>
      <c r="HO147" s="210"/>
      <c r="HP147" s="210"/>
      <c r="HQ147" s="210"/>
      <c r="HR147" s="210"/>
      <c r="HS147" s="210"/>
      <c r="HT147" s="210"/>
      <c r="HU147" s="210"/>
      <c r="HV147" s="210"/>
      <c r="HW147" s="210"/>
      <c r="HX147" s="210"/>
      <c r="HY147" s="210"/>
      <c r="HZ147" s="210"/>
      <c r="IA147" s="210"/>
      <c r="IB147" s="210"/>
      <c r="IC147" s="210"/>
      <c r="ID147" s="210"/>
      <c r="IE147" s="210"/>
      <c r="IF147" s="210"/>
      <c r="IG147" s="210"/>
      <c r="IH147" s="210"/>
      <c r="II147" s="210"/>
      <c r="IJ147" s="210"/>
      <c r="IK147" s="210"/>
      <c r="IL147" s="210"/>
      <c r="IM147" s="210"/>
      <c r="IN147" s="210"/>
      <c r="IO147" s="210"/>
      <c r="IP147" s="210"/>
      <c r="IQ147" s="210"/>
      <c r="IR147" s="210"/>
      <c r="IS147" s="210"/>
      <c r="IT147" s="210"/>
      <c r="IU147" s="210"/>
      <c r="IV147" s="210"/>
      <c r="IW147" s="210"/>
      <c r="IX147" s="210"/>
      <c r="IY147" s="210"/>
      <c r="IZ147" s="210"/>
      <c r="JA147" s="210"/>
      <c r="JB147" s="210"/>
      <c r="JC147" s="210"/>
      <c r="JD147" s="210"/>
      <c r="JE147" s="210"/>
      <c r="JF147" s="210"/>
      <c r="JG147" s="210"/>
      <c r="JH147" s="210"/>
      <c r="JI147" s="210"/>
      <c r="JJ147" s="210"/>
      <c r="JK147" s="210"/>
      <c r="JL147" s="210"/>
      <c r="JM147" s="210"/>
      <c r="JN147" s="210"/>
      <c r="JO147" s="210"/>
      <c r="JP147" s="210"/>
      <c r="JQ147" s="210"/>
      <c r="JR147" s="210"/>
      <c r="JS147" s="210"/>
      <c r="JT147" s="210"/>
      <c r="JU147" s="210"/>
      <c r="JV147" s="210"/>
      <c r="JW147" s="210"/>
      <c r="JX147" s="210"/>
      <c r="JY147" s="210"/>
      <c r="JZ147" s="210"/>
      <c r="KA147" s="210"/>
      <c r="KB147" s="210"/>
      <c r="KC147" s="210"/>
      <c r="KD147" s="210"/>
      <c r="KE147" s="210"/>
      <c r="KF147" s="210"/>
      <c r="KG147" s="210"/>
      <c r="KH147" s="210"/>
      <c r="KI147" s="210"/>
      <c r="KJ147" s="210"/>
      <c r="KK147" s="210"/>
      <c r="KL147" s="210"/>
      <c r="KM147" s="210"/>
      <c r="KN147" s="210"/>
      <c r="KO147" s="210"/>
      <c r="KP147" s="210"/>
      <c r="KQ147" s="210"/>
      <c r="KR147" s="210"/>
      <c r="KS147" s="210"/>
      <c r="KT147" s="210"/>
      <c r="KU147" s="210"/>
      <c r="KV147" s="210"/>
      <c r="KW147" s="210"/>
      <c r="KX147" s="210"/>
      <c r="KY147" s="210"/>
      <c r="KZ147" s="210"/>
      <c r="LA147" s="210"/>
      <c r="LB147" s="210"/>
      <c r="LC147" s="210"/>
      <c r="LD147" s="210"/>
      <c r="LE147" s="210"/>
      <c r="LF147" s="210"/>
      <c r="LG147" s="210"/>
      <c r="LH147" s="210"/>
      <c r="LI147" s="210"/>
      <c r="LJ147" s="210"/>
      <c r="LK147" s="210"/>
      <c r="LL147" s="210"/>
      <c r="LM147" s="210"/>
      <c r="LN147" s="210"/>
      <c r="LO147" s="210"/>
      <c r="LP147" s="210"/>
      <c r="LQ147" s="210"/>
      <c r="LR147" s="210"/>
      <c r="LS147" s="210"/>
      <c r="LT147" s="210"/>
      <c r="LU147" s="210"/>
      <c r="LV147" s="210"/>
      <c r="LW147" s="210"/>
      <c r="LX147" s="210"/>
      <c r="LY147" s="210"/>
      <c r="LZ147" s="210"/>
      <c r="MA147" s="210"/>
      <c r="MB147" s="210"/>
      <c r="MC147" s="210"/>
      <c r="MD147" s="210"/>
      <c r="ME147" s="210"/>
      <c r="MF147" s="210"/>
      <c r="MG147" s="210"/>
      <c r="MH147" s="210"/>
      <c r="MI147" s="210"/>
      <c r="MJ147" s="210"/>
      <c r="MK147" s="210"/>
      <c r="ML147" s="210"/>
      <c r="MM147" s="210"/>
      <c r="MN147" s="210"/>
      <c r="MO147" s="210"/>
      <c r="MP147" s="210"/>
      <c r="MQ147" s="210"/>
      <c r="MR147" s="210"/>
      <c r="MS147" s="210"/>
      <c r="MT147" s="210"/>
      <c r="MU147" s="210"/>
      <c r="MV147" s="210"/>
      <c r="MW147" s="210"/>
      <c r="MX147" s="210"/>
      <c r="MY147" s="210"/>
      <c r="MZ147" s="210"/>
      <c r="NA147" s="210"/>
      <c r="NB147" s="210"/>
      <c r="NC147" s="210"/>
      <c r="ND147" s="210"/>
      <c r="NE147" s="210"/>
      <c r="NF147" s="210"/>
      <c r="NG147" s="210"/>
      <c r="NH147" s="210"/>
      <c r="NI147" s="210"/>
      <c r="NJ147" s="210"/>
      <c r="NK147" s="210"/>
      <c r="NL147" s="210"/>
      <c r="NM147" s="210"/>
      <c r="NN147" s="210"/>
      <c r="NO147" s="210"/>
      <c r="NP147" s="210"/>
      <c r="NQ147" s="210"/>
      <c r="NR147" s="210"/>
      <c r="NS147" s="210"/>
      <c r="NT147" s="210"/>
      <c r="NU147" s="210"/>
      <c r="NV147" s="210"/>
      <c r="NW147" s="210"/>
      <c r="NX147" s="210"/>
      <c r="NY147" s="210"/>
      <c r="NZ147" s="210"/>
      <c r="OA147" s="210"/>
      <c r="OB147" s="210"/>
      <c r="OC147" s="210"/>
      <c r="OD147" s="210"/>
      <c r="OE147" s="210"/>
      <c r="OF147" s="210"/>
      <c r="OG147" s="210"/>
      <c r="OH147" s="210"/>
      <c r="OI147" s="210"/>
      <c r="OJ147" s="210"/>
      <c r="OK147" s="210"/>
      <c r="OL147" s="210"/>
      <c r="OM147" s="210"/>
      <c r="ON147" s="210"/>
      <c r="OO147" s="210"/>
      <c r="OP147" s="210"/>
      <c r="OQ147" s="210"/>
      <c r="OR147" s="210"/>
      <c r="OS147" s="210"/>
      <c r="OT147" s="210"/>
      <c r="OU147" s="210"/>
      <c r="OV147" s="210"/>
      <c r="OW147" s="210"/>
      <c r="OX147" s="210"/>
      <c r="OY147" s="210"/>
      <c r="OZ147" s="210"/>
      <c r="PA147" s="210"/>
      <c r="PB147" s="210"/>
      <c r="PC147" s="210"/>
      <c r="PD147" s="210"/>
      <c r="PE147" s="210"/>
      <c r="PF147" s="210"/>
      <c r="PG147" s="210"/>
      <c r="PH147" s="210"/>
      <c r="PI147" s="210"/>
      <c r="PJ147" s="210"/>
      <c r="PK147" s="210"/>
      <c r="PL147" s="210"/>
      <c r="PM147" s="210"/>
      <c r="PN147" s="210"/>
      <c r="PO147" s="210"/>
      <c r="PP147" s="210"/>
      <c r="PQ147" s="210"/>
      <c r="PR147" s="210"/>
      <c r="PS147" s="210"/>
      <c r="PT147" s="210"/>
      <c r="PU147" s="210"/>
      <c r="PV147" s="210"/>
      <c r="PW147" s="210"/>
      <c r="PX147" s="210"/>
      <c r="PY147" s="210"/>
      <c r="PZ147" s="210"/>
      <c r="QA147" s="210"/>
      <c r="QB147" s="210"/>
      <c r="QC147" s="210"/>
      <c r="QD147" s="210"/>
      <c r="QE147" s="210"/>
      <c r="QF147" s="210"/>
      <c r="QG147" s="210"/>
      <c r="QH147" s="210"/>
      <c r="QI147" s="210"/>
      <c r="QJ147" s="210"/>
      <c r="QK147" s="210"/>
      <c r="QL147" s="210"/>
      <c r="QM147" s="210"/>
      <c r="QN147" s="210"/>
      <c r="QO147" s="210"/>
      <c r="QP147" s="210"/>
      <c r="QQ147" s="210"/>
      <c r="QR147" s="210"/>
      <c r="QS147" s="210"/>
      <c r="QT147" s="210"/>
      <c r="QU147" s="210"/>
      <c r="QV147" s="210"/>
      <c r="QW147" s="210"/>
      <c r="QX147" s="210"/>
      <c r="QY147" s="210"/>
      <c r="QZ147" s="210"/>
      <c r="RA147" s="210"/>
      <c r="RB147" s="210"/>
      <c r="RC147" s="210"/>
      <c r="RD147" s="210"/>
      <c r="RE147" s="210"/>
      <c r="RF147" s="210"/>
      <c r="RG147" s="210"/>
      <c r="RH147" s="210"/>
      <c r="RI147" s="210"/>
      <c r="RJ147" s="210"/>
      <c r="RK147" s="210"/>
      <c r="RL147" s="210"/>
      <c r="RM147" s="210"/>
      <c r="RN147" s="210"/>
      <c r="RO147" s="210"/>
      <c r="RP147" s="210"/>
      <c r="RQ147" s="210"/>
      <c r="RR147" s="210"/>
      <c r="RS147" s="210"/>
      <c r="RT147" s="210"/>
      <c r="RU147" s="210"/>
      <c r="RV147" s="210"/>
      <c r="RW147" s="210"/>
      <c r="RX147" s="210"/>
      <c r="RY147" s="210"/>
      <c r="RZ147" s="210"/>
      <c r="SA147" s="210"/>
      <c r="SB147" s="210"/>
      <c r="SC147" s="210"/>
      <c r="SD147" s="210"/>
      <c r="SE147" s="210"/>
      <c r="SF147" s="210"/>
      <c r="SG147" s="210"/>
      <c r="SH147" s="210"/>
      <c r="SI147" s="210"/>
      <c r="SJ147" s="210"/>
      <c r="SK147" s="210"/>
      <c r="SL147" s="210"/>
      <c r="SM147" s="210"/>
      <c r="SN147" s="210"/>
      <c r="SO147" s="210"/>
      <c r="SP147" s="210"/>
      <c r="SQ147" s="210"/>
      <c r="SR147" s="210"/>
      <c r="SS147" s="210"/>
      <c r="ST147" s="210"/>
      <c r="SU147" s="210"/>
      <c r="SV147" s="210"/>
      <c r="SW147" s="210"/>
      <c r="SX147" s="210"/>
      <c r="SY147" s="210"/>
      <c r="SZ147" s="210"/>
      <c r="TA147" s="210"/>
      <c r="TB147" s="210"/>
      <c r="TC147" s="210"/>
      <c r="TD147" s="210"/>
      <c r="TE147" s="210"/>
      <c r="TF147" s="210"/>
      <c r="TG147" s="210"/>
      <c r="TH147" s="210"/>
      <c r="TI147" s="210"/>
      <c r="TJ147" s="210"/>
      <c r="TK147" s="210"/>
      <c r="TL147" s="210"/>
      <c r="TM147" s="210"/>
      <c r="TN147" s="210"/>
      <c r="TO147" s="210"/>
      <c r="TP147" s="210"/>
      <c r="TQ147" s="210"/>
      <c r="TR147" s="210"/>
      <c r="TS147" s="210"/>
      <c r="TT147" s="210"/>
      <c r="TU147" s="210"/>
      <c r="TV147" s="210"/>
      <c r="TW147" s="210"/>
      <c r="TX147" s="210"/>
      <c r="TY147" s="210"/>
      <c r="TZ147" s="210"/>
      <c r="UA147" s="210"/>
      <c r="UB147" s="210"/>
      <c r="UC147" s="210"/>
      <c r="UD147" s="210"/>
      <c r="UE147" s="210"/>
      <c r="UF147" s="210"/>
      <c r="UG147" s="210"/>
      <c r="UH147" s="210"/>
      <c r="UI147" s="210"/>
      <c r="UJ147" s="210"/>
      <c r="UK147" s="210"/>
      <c r="UL147" s="210"/>
      <c r="UM147" s="210"/>
      <c r="UN147" s="210"/>
      <c r="UO147" s="210"/>
      <c r="UP147" s="210"/>
      <c r="UQ147" s="210"/>
      <c r="UR147" s="210"/>
      <c r="US147" s="210"/>
      <c r="UT147" s="210"/>
      <c r="UU147" s="210"/>
      <c r="UV147" s="210"/>
      <c r="UW147" s="210"/>
      <c r="UX147" s="210"/>
      <c r="UY147" s="210"/>
      <c r="UZ147" s="210"/>
      <c r="VA147" s="210"/>
      <c r="VB147" s="210"/>
      <c r="VC147" s="210"/>
      <c r="VD147" s="210"/>
      <c r="VE147" s="210"/>
      <c r="VF147" s="210"/>
      <c r="VG147" s="210"/>
      <c r="VH147" s="210"/>
      <c r="VI147" s="210"/>
      <c r="VJ147" s="210"/>
      <c r="VK147" s="210"/>
      <c r="VL147" s="210"/>
      <c r="VM147" s="210"/>
      <c r="VN147" s="210"/>
      <c r="VO147" s="210"/>
      <c r="VP147" s="210"/>
      <c r="VQ147" s="210"/>
      <c r="VR147" s="210"/>
      <c r="VS147" s="210"/>
      <c r="VT147" s="210"/>
      <c r="VU147" s="210"/>
      <c r="VV147" s="210"/>
      <c r="VW147" s="210"/>
      <c r="VX147" s="210"/>
      <c r="VY147" s="210"/>
      <c r="VZ147" s="210"/>
      <c r="WA147" s="210"/>
      <c r="WB147" s="210"/>
      <c r="WC147" s="210"/>
      <c r="WD147" s="210"/>
      <c r="WE147" s="210"/>
      <c r="WF147" s="210"/>
      <c r="WG147" s="210"/>
      <c r="WH147" s="210"/>
      <c r="WI147" s="210"/>
      <c r="WJ147" s="210"/>
      <c r="WK147" s="210"/>
      <c r="WL147" s="210"/>
      <c r="WM147" s="210"/>
      <c r="WN147" s="210"/>
      <c r="WO147" s="210"/>
      <c r="WP147" s="210"/>
      <c r="WQ147" s="210"/>
      <c r="WR147" s="210"/>
      <c r="WS147" s="210"/>
      <c r="WT147" s="210"/>
      <c r="WU147" s="210"/>
      <c r="WV147" s="210"/>
      <c r="WW147" s="210"/>
      <c r="WX147" s="210"/>
      <c r="WY147" s="210"/>
      <c r="WZ147" s="210"/>
      <c r="XA147" s="210"/>
      <c r="XB147" s="210"/>
      <c r="XC147" s="210"/>
      <c r="XD147" s="210"/>
      <c r="XE147" s="210"/>
      <c r="XF147" s="210"/>
      <c r="XG147" s="210"/>
      <c r="XH147" s="210"/>
      <c r="XI147" s="210"/>
      <c r="XJ147" s="210"/>
      <c r="XK147" s="210"/>
      <c r="XL147" s="210"/>
      <c r="XM147" s="210"/>
      <c r="XN147" s="210"/>
      <c r="XO147" s="210"/>
      <c r="XP147" s="210"/>
      <c r="XQ147" s="210"/>
      <c r="XR147" s="210"/>
      <c r="XS147" s="210"/>
      <c r="XT147" s="210"/>
      <c r="XU147" s="210"/>
      <c r="XV147" s="210"/>
      <c r="XW147" s="210"/>
      <c r="XX147" s="210"/>
      <c r="XY147" s="210"/>
      <c r="XZ147" s="210"/>
      <c r="YA147" s="210"/>
      <c r="YB147" s="210"/>
      <c r="YC147" s="210"/>
      <c r="YD147" s="210"/>
      <c r="YE147" s="210"/>
      <c r="YF147" s="210"/>
      <c r="YG147" s="210"/>
      <c r="YH147" s="210"/>
      <c r="YI147" s="210"/>
      <c r="YJ147" s="210"/>
      <c r="YK147" s="210"/>
      <c r="YL147" s="210"/>
      <c r="YM147" s="210"/>
      <c r="YN147" s="210"/>
      <c r="YO147" s="210"/>
      <c r="YP147" s="210"/>
      <c r="YQ147" s="210"/>
      <c r="YR147" s="210"/>
      <c r="YS147" s="210"/>
      <c r="YT147" s="210"/>
      <c r="YU147" s="210"/>
      <c r="YV147" s="210"/>
      <c r="YW147" s="210"/>
      <c r="YX147" s="210"/>
      <c r="YY147" s="210"/>
      <c r="YZ147" s="210"/>
      <c r="ZA147" s="210"/>
      <c r="ZB147" s="210"/>
      <c r="ZC147" s="210"/>
      <c r="ZD147" s="210"/>
      <c r="ZE147" s="210"/>
      <c r="ZF147" s="210"/>
      <c r="ZG147" s="210"/>
      <c r="ZH147" s="210"/>
      <c r="ZI147" s="210"/>
      <c r="ZJ147" s="210"/>
      <c r="ZK147" s="210"/>
      <c r="ZL147" s="210"/>
    </row>
    <row r="148" spans="1:688" s="102" customFormat="1">
      <c r="A148" s="361"/>
      <c r="B148" s="141" t="s">
        <v>21</v>
      </c>
      <c r="C148" s="249">
        <v>1781715</v>
      </c>
      <c r="D148" s="350">
        <f t="shared" si="28"/>
        <v>0.2453649565904813</v>
      </c>
      <c r="E148" s="110"/>
      <c r="F148" s="6">
        <v>1450</v>
      </c>
      <c r="G148" s="328">
        <f t="shared" si="31"/>
        <v>130.81818181818181</v>
      </c>
      <c r="H148" s="3">
        <v>423</v>
      </c>
      <c r="I148" s="328">
        <f t="shared" si="26"/>
        <v>0.38688524590163942</v>
      </c>
      <c r="J148" s="3">
        <v>208</v>
      </c>
      <c r="K148" s="328">
        <f t="shared" si="30"/>
        <v>0.13661202185792343</v>
      </c>
      <c r="L148" s="340">
        <v>139</v>
      </c>
      <c r="M148" s="328">
        <f t="shared" si="29"/>
        <v>0.15833333333333333</v>
      </c>
      <c r="N148" s="359"/>
      <c r="O148" s="378"/>
      <c r="P148" s="3"/>
      <c r="Q148" s="328"/>
      <c r="R148" s="3"/>
      <c r="S148" s="328"/>
      <c r="U148" s="210"/>
      <c r="V148" s="210"/>
      <c r="W148" s="210"/>
      <c r="X148" s="210"/>
      <c r="Y148" s="210"/>
      <c r="Z148" s="210"/>
      <c r="AA148" s="210"/>
      <c r="AB148" s="210"/>
      <c r="AC148" s="210"/>
      <c r="AD148" s="210"/>
      <c r="AE148" s="210"/>
      <c r="AF148" s="210"/>
      <c r="AG148" s="210"/>
      <c r="AH148" s="210"/>
      <c r="AI148" s="210"/>
      <c r="AJ148" s="210"/>
      <c r="AK148" s="210"/>
      <c r="AL148" s="210"/>
      <c r="AM148" s="210"/>
      <c r="AN148" s="210"/>
      <c r="AO148" s="210"/>
      <c r="AP148" s="210"/>
      <c r="AQ148" s="210"/>
      <c r="AR148" s="210"/>
      <c r="AS148" s="210"/>
      <c r="AT148" s="210"/>
      <c r="AU148" s="210"/>
      <c r="AV148" s="210"/>
      <c r="AW148" s="210"/>
      <c r="AX148" s="210"/>
      <c r="AY148" s="210"/>
      <c r="AZ148" s="210"/>
      <c r="BA148" s="210"/>
      <c r="BB148" s="210"/>
      <c r="BC148" s="210"/>
      <c r="BD148" s="210"/>
      <c r="BE148" s="210"/>
      <c r="BF148" s="210"/>
      <c r="BG148" s="210"/>
      <c r="BH148" s="210"/>
      <c r="BI148" s="210"/>
      <c r="BJ148" s="210"/>
      <c r="BK148" s="210"/>
      <c r="BL148" s="210"/>
      <c r="BM148" s="210"/>
      <c r="BN148" s="210"/>
      <c r="BO148" s="210"/>
      <c r="BP148" s="210"/>
      <c r="BQ148" s="210"/>
      <c r="BR148" s="210"/>
      <c r="BS148" s="210"/>
      <c r="BT148" s="210"/>
      <c r="BU148" s="210"/>
      <c r="BV148" s="210"/>
      <c r="BW148" s="210"/>
      <c r="BX148" s="210"/>
      <c r="BY148" s="210"/>
      <c r="BZ148" s="210"/>
      <c r="CA148" s="210"/>
      <c r="CB148" s="210"/>
      <c r="CC148" s="210"/>
      <c r="CD148" s="210"/>
      <c r="CE148" s="210"/>
      <c r="CF148" s="210"/>
      <c r="CG148" s="210"/>
      <c r="CH148" s="210"/>
      <c r="CI148" s="210"/>
      <c r="CJ148" s="210"/>
      <c r="CK148" s="210"/>
      <c r="CL148" s="210"/>
      <c r="CM148" s="210"/>
      <c r="CN148" s="210"/>
      <c r="CO148" s="210"/>
      <c r="CP148" s="210"/>
      <c r="CQ148" s="210"/>
      <c r="CR148" s="210"/>
      <c r="CS148" s="210"/>
      <c r="CT148" s="210"/>
      <c r="CU148" s="210"/>
      <c r="CV148" s="210"/>
      <c r="CW148" s="210"/>
      <c r="CX148" s="210"/>
      <c r="CY148" s="210"/>
      <c r="CZ148" s="210"/>
      <c r="DA148" s="210"/>
      <c r="DB148" s="210"/>
      <c r="DC148" s="210"/>
      <c r="DD148" s="210"/>
      <c r="DE148" s="210"/>
      <c r="DF148" s="210"/>
      <c r="DG148" s="210"/>
      <c r="DH148" s="210"/>
      <c r="DI148" s="210"/>
      <c r="DJ148" s="210"/>
      <c r="DK148" s="210"/>
      <c r="DL148" s="210"/>
      <c r="DM148" s="210"/>
      <c r="DN148" s="210"/>
      <c r="DO148" s="210"/>
      <c r="DP148" s="210"/>
      <c r="DQ148" s="210"/>
      <c r="DR148" s="210"/>
      <c r="DS148" s="210"/>
      <c r="DT148" s="210"/>
      <c r="DU148" s="210"/>
      <c r="DV148" s="210"/>
      <c r="DW148" s="210"/>
      <c r="DX148" s="210"/>
      <c r="DY148" s="210"/>
      <c r="DZ148" s="210"/>
      <c r="EA148" s="210"/>
      <c r="EB148" s="210"/>
      <c r="EC148" s="210"/>
      <c r="ED148" s="210"/>
      <c r="EE148" s="210"/>
      <c r="EF148" s="210"/>
      <c r="EG148" s="210"/>
      <c r="EH148" s="210"/>
      <c r="EI148" s="210"/>
      <c r="EJ148" s="210"/>
      <c r="EK148" s="210"/>
      <c r="EL148" s="210"/>
      <c r="EM148" s="210"/>
      <c r="EN148" s="210"/>
      <c r="EO148" s="210"/>
      <c r="EP148" s="210"/>
      <c r="EQ148" s="210"/>
      <c r="ER148" s="210"/>
      <c r="ES148" s="210"/>
      <c r="ET148" s="210"/>
      <c r="EU148" s="210"/>
      <c r="EV148" s="210"/>
      <c r="EW148" s="210"/>
      <c r="EX148" s="210"/>
      <c r="EY148" s="210"/>
      <c r="EZ148" s="210"/>
      <c r="FA148" s="210"/>
      <c r="FB148" s="210"/>
      <c r="FC148" s="210"/>
      <c r="FD148" s="210"/>
      <c r="FE148" s="210"/>
      <c r="FF148" s="210"/>
      <c r="FG148" s="210"/>
      <c r="FH148" s="210"/>
      <c r="FI148" s="210"/>
      <c r="FJ148" s="210"/>
      <c r="FK148" s="210"/>
      <c r="FL148" s="210"/>
      <c r="FM148" s="210"/>
      <c r="FN148" s="210"/>
      <c r="FO148" s="210"/>
      <c r="FP148" s="210"/>
      <c r="FQ148" s="210"/>
      <c r="FR148" s="210"/>
      <c r="FS148" s="210"/>
      <c r="FT148" s="210"/>
      <c r="FU148" s="210"/>
      <c r="FV148" s="210"/>
      <c r="FW148" s="210"/>
      <c r="FX148" s="210"/>
      <c r="FY148" s="210"/>
      <c r="FZ148" s="210"/>
      <c r="GA148" s="210"/>
      <c r="GB148" s="210"/>
      <c r="GC148" s="210"/>
      <c r="GD148" s="210"/>
      <c r="GE148" s="210"/>
      <c r="GF148" s="210"/>
      <c r="GG148" s="210"/>
      <c r="GH148" s="210"/>
      <c r="GI148" s="210"/>
      <c r="GJ148" s="210"/>
      <c r="GK148" s="210"/>
      <c r="GL148" s="210"/>
      <c r="GM148" s="210"/>
      <c r="GN148" s="210"/>
      <c r="GO148" s="210"/>
      <c r="GP148" s="210"/>
      <c r="GQ148" s="210"/>
      <c r="GR148" s="210"/>
      <c r="GS148" s="210"/>
      <c r="GT148" s="210"/>
      <c r="GU148" s="210"/>
      <c r="GV148" s="210"/>
      <c r="GW148" s="210"/>
      <c r="GX148" s="210"/>
      <c r="GY148" s="210"/>
      <c r="GZ148" s="210"/>
      <c r="HA148" s="210"/>
      <c r="HB148" s="210"/>
      <c r="HC148" s="210"/>
      <c r="HD148" s="210"/>
      <c r="HE148" s="210"/>
      <c r="HF148" s="210"/>
      <c r="HG148" s="210"/>
      <c r="HH148" s="210"/>
      <c r="HI148" s="210"/>
      <c r="HJ148" s="210"/>
      <c r="HK148" s="210"/>
      <c r="HL148" s="210"/>
      <c r="HM148" s="210"/>
      <c r="HN148" s="210"/>
      <c r="HO148" s="210"/>
      <c r="HP148" s="210"/>
      <c r="HQ148" s="210"/>
      <c r="HR148" s="210"/>
      <c r="HS148" s="210"/>
      <c r="HT148" s="210"/>
      <c r="HU148" s="210"/>
      <c r="HV148" s="210"/>
      <c r="HW148" s="210"/>
      <c r="HX148" s="210"/>
      <c r="HY148" s="210"/>
      <c r="HZ148" s="210"/>
      <c r="IA148" s="210"/>
      <c r="IB148" s="210"/>
      <c r="IC148" s="210"/>
      <c r="ID148" s="210"/>
      <c r="IE148" s="210"/>
      <c r="IF148" s="210"/>
      <c r="IG148" s="210"/>
      <c r="IH148" s="210"/>
      <c r="II148" s="210"/>
      <c r="IJ148" s="210"/>
      <c r="IK148" s="210"/>
      <c r="IL148" s="210"/>
      <c r="IM148" s="210"/>
      <c r="IN148" s="210"/>
      <c r="IO148" s="210"/>
      <c r="IP148" s="210"/>
      <c r="IQ148" s="210"/>
      <c r="IR148" s="210"/>
      <c r="IS148" s="210"/>
      <c r="IT148" s="210"/>
      <c r="IU148" s="210"/>
      <c r="IV148" s="210"/>
      <c r="IW148" s="210"/>
      <c r="IX148" s="210"/>
      <c r="IY148" s="210"/>
      <c r="IZ148" s="210"/>
      <c r="JA148" s="210"/>
      <c r="JB148" s="210"/>
      <c r="JC148" s="210"/>
      <c r="JD148" s="210"/>
      <c r="JE148" s="210"/>
      <c r="JF148" s="210"/>
      <c r="JG148" s="210"/>
      <c r="JH148" s="210"/>
      <c r="JI148" s="210"/>
      <c r="JJ148" s="210"/>
      <c r="JK148" s="210"/>
      <c r="JL148" s="210"/>
      <c r="JM148" s="210"/>
      <c r="JN148" s="210"/>
      <c r="JO148" s="210"/>
      <c r="JP148" s="210"/>
      <c r="JQ148" s="210"/>
      <c r="JR148" s="210"/>
      <c r="JS148" s="210"/>
      <c r="JT148" s="210"/>
      <c r="JU148" s="210"/>
      <c r="JV148" s="210"/>
      <c r="JW148" s="210"/>
      <c r="JX148" s="210"/>
      <c r="JY148" s="210"/>
      <c r="JZ148" s="210"/>
      <c r="KA148" s="210"/>
      <c r="KB148" s="210"/>
      <c r="KC148" s="210"/>
      <c r="KD148" s="210"/>
      <c r="KE148" s="210"/>
      <c r="KF148" s="210"/>
      <c r="KG148" s="210"/>
      <c r="KH148" s="210"/>
      <c r="KI148" s="210"/>
      <c r="KJ148" s="210"/>
      <c r="KK148" s="210"/>
      <c r="KL148" s="210"/>
      <c r="KM148" s="210"/>
      <c r="KN148" s="210"/>
      <c r="KO148" s="210"/>
      <c r="KP148" s="210"/>
      <c r="KQ148" s="210"/>
      <c r="KR148" s="210"/>
      <c r="KS148" s="210"/>
      <c r="KT148" s="210"/>
      <c r="KU148" s="210"/>
      <c r="KV148" s="210"/>
      <c r="KW148" s="210"/>
      <c r="KX148" s="210"/>
      <c r="KY148" s="210"/>
      <c r="KZ148" s="210"/>
      <c r="LA148" s="210"/>
      <c r="LB148" s="210"/>
      <c r="LC148" s="210"/>
      <c r="LD148" s="210"/>
      <c r="LE148" s="210"/>
      <c r="LF148" s="210"/>
      <c r="LG148" s="210"/>
      <c r="LH148" s="210"/>
      <c r="LI148" s="210"/>
      <c r="LJ148" s="210"/>
      <c r="LK148" s="210"/>
      <c r="LL148" s="210"/>
      <c r="LM148" s="210"/>
      <c r="LN148" s="210"/>
      <c r="LO148" s="210"/>
      <c r="LP148" s="210"/>
      <c r="LQ148" s="210"/>
      <c r="LR148" s="210"/>
      <c r="LS148" s="210"/>
      <c r="LT148" s="210"/>
      <c r="LU148" s="210"/>
      <c r="LV148" s="210"/>
      <c r="LW148" s="210"/>
      <c r="LX148" s="210"/>
      <c r="LY148" s="210"/>
      <c r="LZ148" s="210"/>
      <c r="MA148" s="210"/>
      <c r="MB148" s="210"/>
      <c r="MC148" s="210"/>
      <c r="MD148" s="210"/>
      <c r="ME148" s="210"/>
      <c r="MF148" s="210"/>
      <c r="MG148" s="210"/>
      <c r="MH148" s="210"/>
      <c r="MI148" s="210"/>
      <c r="MJ148" s="210"/>
      <c r="MK148" s="210"/>
      <c r="ML148" s="210"/>
      <c r="MM148" s="210"/>
      <c r="MN148" s="210"/>
      <c r="MO148" s="210"/>
      <c r="MP148" s="210"/>
      <c r="MQ148" s="210"/>
      <c r="MR148" s="210"/>
      <c r="MS148" s="210"/>
      <c r="MT148" s="210"/>
      <c r="MU148" s="210"/>
      <c r="MV148" s="210"/>
      <c r="MW148" s="210"/>
      <c r="MX148" s="210"/>
      <c r="MY148" s="210"/>
      <c r="MZ148" s="210"/>
      <c r="NA148" s="210"/>
      <c r="NB148" s="210"/>
      <c r="NC148" s="210"/>
      <c r="ND148" s="210"/>
      <c r="NE148" s="210"/>
      <c r="NF148" s="210"/>
      <c r="NG148" s="210"/>
      <c r="NH148" s="210"/>
      <c r="NI148" s="210"/>
      <c r="NJ148" s="210"/>
      <c r="NK148" s="210"/>
      <c r="NL148" s="210"/>
      <c r="NM148" s="210"/>
      <c r="NN148" s="210"/>
      <c r="NO148" s="210"/>
      <c r="NP148" s="210"/>
      <c r="NQ148" s="210"/>
      <c r="NR148" s="210"/>
      <c r="NS148" s="210"/>
      <c r="NT148" s="210"/>
      <c r="NU148" s="210"/>
      <c r="NV148" s="210"/>
      <c r="NW148" s="210"/>
      <c r="NX148" s="210"/>
      <c r="NY148" s="210"/>
      <c r="NZ148" s="210"/>
      <c r="OA148" s="210"/>
      <c r="OB148" s="210"/>
      <c r="OC148" s="210"/>
      <c r="OD148" s="210"/>
      <c r="OE148" s="210"/>
      <c r="OF148" s="210"/>
      <c r="OG148" s="210"/>
      <c r="OH148" s="210"/>
      <c r="OI148" s="210"/>
      <c r="OJ148" s="210"/>
      <c r="OK148" s="210"/>
      <c r="OL148" s="210"/>
      <c r="OM148" s="210"/>
      <c r="ON148" s="210"/>
      <c r="OO148" s="210"/>
      <c r="OP148" s="210"/>
      <c r="OQ148" s="210"/>
      <c r="OR148" s="210"/>
      <c r="OS148" s="210"/>
      <c r="OT148" s="210"/>
      <c r="OU148" s="210"/>
      <c r="OV148" s="210"/>
      <c r="OW148" s="210"/>
      <c r="OX148" s="210"/>
      <c r="OY148" s="210"/>
      <c r="OZ148" s="210"/>
      <c r="PA148" s="210"/>
      <c r="PB148" s="210"/>
      <c r="PC148" s="210"/>
      <c r="PD148" s="210"/>
      <c r="PE148" s="210"/>
      <c r="PF148" s="210"/>
      <c r="PG148" s="210"/>
      <c r="PH148" s="210"/>
      <c r="PI148" s="210"/>
      <c r="PJ148" s="210"/>
      <c r="PK148" s="210"/>
      <c r="PL148" s="210"/>
      <c r="PM148" s="210"/>
      <c r="PN148" s="210"/>
      <c r="PO148" s="210"/>
      <c r="PP148" s="210"/>
      <c r="PQ148" s="210"/>
      <c r="PR148" s="210"/>
      <c r="PS148" s="210"/>
      <c r="PT148" s="210"/>
      <c r="PU148" s="210"/>
      <c r="PV148" s="210"/>
      <c r="PW148" s="210"/>
      <c r="PX148" s="210"/>
      <c r="PY148" s="210"/>
      <c r="PZ148" s="210"/>
      <c r="QA148" s="210"/>
      <c r="QB148" s="210"/>
      <c r="QC148" s="210"/>
      <c r="QD148" s="210"/>
      <c r="QE148" s="210"/>
      <c r="QF148" s="210"/>
      <c r="QG148" s="210"/>
      <c r="QH148" s="210"/>
      <c r="QI148" s="210"/>
      <c r="QJ148" s="210"/>
      <c r="QK148" s="210"/>
      <c r="QL148" s="210"/>
      <c r="QM148" s="210"/>
      <c r="QN148" s="210"/>
      <c r="QO148" s="210"/>
      <c r="QP148" s="210"/>
      <c r="QQ148" s="210"/>
      <c r="QR148" s="210"/>
      <c r="QS148" s="210"/>
      <c r="QT148" s="210"/>
      <c r="QU148" s="210"/>
      <c r="QV148" s="210"/>
      <c r="QW148" s="210"/>
      <c r="QX148" s="210"/>
      <c r="QY148" s="210"/>
      <c r="QZ148" s="210"/>
      <c r="RA148" s="210"/>
      <c r="RB148" s="210"/>
      <c r="RC148" s="210"/>
      <c r="RD148" s="210"/>
      <c r="RE148" s="210"/>
      <c r="RF148" s="210"/>
      <c r="RG148" s="210"/>
      <c r="RH148" s="210"/>
      <c r="RI148" s="210"/>
      <c r="RJ148" s="210"/>
      <c r="RK148" s="210"/>
      <c r="RL148" s="210"/>
      <c r="RM148" s="210"/>
      <c r="RN148" s="210"/>
      <c r="RO148" s="210"/>
      <c r="RP148" s="210"/>
      <c r="RQ148" s="210"/>
      <c r="RR148" s="210"/>
      <c r="RS148" s="210"/>
      <c r="RT148" s="210"/>
      <c r="RU148" s="210"/>
      <c r="RV148" s="210"/>
      <c r="RW148" s="210"/>
      <c r="RX148" s="210"/>
      <c r="RY148" s="210"/>
      <c r="RZ148" s="210"/>
      <c r="SA148" s="210"/>
      <c r="SB148" s="210"/>
      <c r="SC148" s="210"/>
      <c r="SD148" s="210"/>
      <c r="SE148" s="210"/>
      <c r="SF148" s="210"/>
      <c r="SG148" s="210"/>
      <c r="SH148" s="210"/>
      <c r="SI148" s="210"/>
      <c r="SJ148" s="210"/>
      <c r="SK148" s="210"/>
      <c r="SL148" s="210"/>
      <c r="SM148" s="210"/>
      <c r="SN148" s="210"/>
      <c r="SO148" s="210"/>
      <c r="SP148" s="210"/>
      <c r="SQ148" s="210"/>
      <c r="SR148" s="210"/>
      <c r="SS148" s="210"/>
      <c r="ST148" s="210"/>
      <c r="SU148" s="210"/>
      <c r="SV148" s="210"/>
      <c r="SW148" s="210"/>
      <c r="SX148" s="210"/>
      <c r="SY148" s="210"/>
      <c r="SZ148" s="210"/>
      <c r="TA148" s="210"/>
      <c r="TB148" s="210"/>
      <c r="TC148" s="210"/>
      <c r="TD148" s="210"/>
      <c r="TE148" s="210"/>
      <c r="TF148" s="210"/>
      <c r="TG148" s="210"/>
      <c r="TH148" s="210"/>
      <c r="TI148" s="210"/>
      <c r="TJ148" s="210"/>
      <c r="TK148" s="210"/>
      <c r="TL148" s="210"/>
      <c r="TM148" s="210"/>
      <c r="TN148" s="210"/>
      <c r="TO148" s="210"/>
      <c r="TP148" s="210"/>
      <c r="TQ148" s="210"/>
      <c r="TR148" s="210"/>
      <c r="TS148" s="210"/>
      <c r="TT148" s="210"/>
      <c r="TU148" s="210"/>
      <c r="TV148" s="210"/>
      <c r="TW148" s="210"/>
      <c r="TX148" s="210"/>
      <c r="TY148" s="210"/>
      <c r="TZ148" s="210"/>
      <c r="UA148" s="210"/>
      <c r="UB148" s="210"/>
      <c r="UC148" s="210"/>
      <c r="UD148" s="210"/>
      <c r="UE148" s="210"/>
      <c r="UF148" s="210"/>
      <c r="UG148" s="210"/>
      <c r="UH148" s="210"/>
      <c r="UI148" s="210"/>
      <c r="UJ148" s="210"/>
      <c r="UK148" s="210"/>
      <c r="UL148" s="210"/>
      <c r="UM148" s="210"/>
      <c r="UN148" s="210"/>
      <c r="UO148" s="210"/>
      <c r="UP148" s="210"/>
      <c r="UQ148" s="210"/>
      <c r="UR148" s="210"/>
      <c r="US148" s="210"/>
      <c r="UT148" s="210"/>
      <c r="UU148" s="210"/>
      <c r="UV148" s="210"/>
      <c r="UW148" s="210"/>
      <c r="UX148" s="210"/>
      <c r="UY148" s="210"/>
      <c r="UZ148" s="210"/>
      <c r="VA148" s="210"/>
      <c r="VB148" s="210"/>
      <c r="VC148" s="210"/>
      <c r="VD148" s="210"/>
      <c r="VE148" s="210"/>
      <c r="VF148" s="210"/>
      <c r="VG148" s="210"/>
      <c r="VH148" s="210"/>
      <c r="VI148" s="210"/>
      <c r="VJ148" s="210"/>
      <c r="VK148" s="210"/>
      <c r="VL148" s="210"/>
      <c r="VM148" s="210"/>
      <c r="VN148" s="210"/>
      <c r="VO148" s="210"/>
      <c r="VP148" s="210"/>
      <c r="VQ148" s="210"/>
      <c r="VR148" s="210"/>
      <c r="VS148" s="210"/>
      <c r="VT148" s="210"/>
      <c r="VU148" s="210"/>
      <c r="VV148" s="210"/>
      <c r="VW148" s="210"/>
      <c r="VX148" s="210"/>
      <c r="VY148" s="210"/>
      <c r="VZ148" s="210"/>
      <c r="WA148" s="210"/>
      <c r="WB148" s="210"/>
      <c r="WC148" s="210"/>
      <c r="WD148" s="210"/>
      <c r="WE148" s="210"/>
      <c r="WF148" s="210"/>
      <c r="WG148" s="210"/>
      <c r="WH148" s="210"/>
      <c r="WI148" s="210"/>
      <c r="WJ148" s="210"/>
      <c r="WK148" s="210"/>
      <c r="WL148" s="210"/>
      <c r="WM148" s="210"/>
      <c r="WN148" s="210"/>
      <c r="WO148" s="210"/>
      <c r="WP148" s="210"/>
      <c r="WQ148" s="210"/>
      <c r="WR148" s="210"/>
      <c r="WS148" s="210"/>
      <c r="WT148" s="210"/>
      <c r="WU148" s="210"/>
      <c r="WV148" s="210"/>
      <c r="WW148" s="210"/>
      <c r="WX148" s="210"/>
      <c r="WY148" s="210"/>
      <c r="WZ148" s="210"/>
      <c r="XA148" s="210"/>
      <c r="XB148" s="210"/>
      <c r="XC148" s="210"/>
      <c r="XD148" s="210"/>
      <c r="XE148" s="210"/>
      <c r="XF148" s="210"/>
      <c r="XG148" s="210"/>
      <c r="XH148" s="210"/>
      <c r="XI148" s="210"/>
      <c r="XJ148" s="210"/>
      <c r="XK148" s="210"/>
      <c r="XL148" s="210"/>
      <c r="XM148" s="210"/>
      <c r="XN148" s="210"/>
      <c r="XO148" s="210"/>
      <c r="XP148" s="210"/>
      <c r="XQ148" s="210"/>
      <c r="XR148" s="210"/>
      <c r="XS148" s="210"/>
      <c r="XT148" s="210"/>
      <c r="XU148" s="210"/>
      <c r="XV148" s="210"/>
      <c r="XW148" s="210"/>
      <c r="XX148" s="210"/>
      <c r="XY148" s="210"/>
      <c r="XZ148" s="210"/>
      <c r="YA148" s="210"/>
      <c r="YB148" s="210"/>
      <c r="YC148" s="210"/>
      <c r="YD148" s="210"/>
      <c r="YE148" s="210"/>
      <c r="YF148" s="210"/>
      <c r="YG148" s="210"/>
      <c r="YH148" s="210"/>
      <c r="YI148" s="210"/>
      <c r="YJ148" s="210"/>
      <c r="YK148" s="210"/>
      <c r="YL148" s="210"/>
      <c r="YM148" s="210"/>
      <c r="YN148" s="210"/>
      <c r="YO148" s="210"/>
      <c r="YP148" s="210"/>
      <c r="YQ148" s="210"/>
      <c r="YR148" s="210"/>
      <c r="YS148" s="210"/>
      <c r="YT148" s="210"/>
      <c r="YU148" s="210"/>
      <c r="YV148" s="210"/>
      <c r="YW148" s="210"/>
      <c r="YX148" s="210"/>
      <c r="YY148" s="210"/>
      <c r="YZ148" s="210"/>
      <c r="ZA148" s="210"/>
      <c r="ZB148" s="210"/>
      <c r="ZC148" s="210"/>
      <c r="ZD148" s="210"/>
      <c r="ZE148" s="210"/>
      <c r="ZF148" s="210"/>
      <c r="ZG148" s="210"/>
      <c r="ZH148" s="210"/>
      <c r="ZI148" s="210"/>
      <c r="ZJ148" s="210"/>
      <c r="ZK148" s="210"/>
      <c r="ZL148" s="210"/>
    </row>
    <row r="149" spans="1:688" s="153" customFormat="1">
      <c r="A149" s="360" t="s">
        <v>331</v>
      </c>
      <c r="B149" s="150" t="s">
        <v>309</v>
      </c>
      <c r="C149" s="242">
        <v>2112337</v>
      </c>
      <c r="D149" s="278">
        <f t="shared" ref="D149:D153" si="32">C149/C137-1</f>
        <v>0.15142722581925261</v>
      </c>
      <c r="E149" s="142"/>
      <c r="F149" s="151">
        <v>2187</v>
      </c>
      <c r="G149" s="144">
        <f t="shared" si="31"/>
        <v>0.67457886676875956</v>
      </c>
      <c r="H149" s="147">
        <v>381</v>
      </c>
      <c r="I149" s="144">
        <f t="shared" ref="I149:I161" si="33">H149/H137-1</f>
        <v>0.984375</v>
      </c>
      <c r="J149" s="147">
        <v>215</v>
      </c>
      <c r="K149" s="144">
        <f t="shared" si="30"/>
        <v>-2.714932126696834E-2</v>
      </c>
      <c r="L149" s="342">
        <v>137</v>
      </c>
      <c r="M149" s="330">
        <f t="shared" si="29"/>
        <v>0.44210526315789472</v>
      </c>
      <c r="N149" s="147"/>
      <c r="O149" s="144"/>
      <c r="P149" s="147"/>
      <c r="Q149" s="144"/>
      <c r="R149" s="147"/>
      <c r="S149" s="144"/>
      <c r="U149" s="211"/>
      <c r="V149" s="211"/>
      <c r="W149" s="211"/>
      <c r="X149" s="211"/>
      <c r="Y149" s="211"/>
      <c r="Z149" s="211"/>
      <c r="AA149" s="211"/>
      <c r="AB149" s="211"/>
      <c r="AC149" s="211"/>
      <c r="AD149" s="211"/>
      <c r="AE149" s="211"/>
      <c r="AF149" s="211"/>
      <c r="AG149" s="211"/>
      <c r="AH149" s="211"/>
      <c r="AI149" s="211"/>
      <c r="AJ149" s="211"/>
      <c r="AK149" s="211"/>
      <c r="AL149" s="211"/>
      <c r="AM149" s="211"/>
      <c r="AN149" s="211"/>
      <c r="AO149" s="211"/>
      <c r="AP149" s="211"/>
      <c r="AQ149" s="211"/>
      <c r="AR149" s="211"/>
      <c r="AS149" s="211"/>
      <c r="AT149" s="211"/>
      <c r="AU149" s="211"/>
      <c r="AV149" s="211"/>
      <c r="AW149" s="211"/>
      <c r="AX149" s="211"/>
      <c r="AY149" s="211"/>
      <c r="AZ149" s="211"/>
      <c r="BA149" s="211"/>
      <c r="BB149" s="211"/>
      <c r="BC149" s="211"/>
      <c r="BD149" s="211"/>
      <c r="BE149" s="211"/>
      <c r="BF149" s="211"/>
      <c r="BG149" s="211"/>
      <c r="BH149" s="211"/>
      <c r="BI149" s="211"/>
      <c r="BJ149" s="211"/>
      <c r="BK149" s="211"/>
      <c r="BL149" s="211"/>
      <c r="BM149" s="211"/>
      <c r="BN149" s="211"/>
      <c r="BO149" s="211"/>
      <c r="BP149" s="211"/>
      <c r="BQ149" s="211"/>
      <c r="BR149" s="211"/>
      <c r="BS149" s="211"/>
      <c r="BT149" s="211"/>
      <c r="BU149" s="211"/>
      <c r="BV149" s="211"/>
      <c r="BW149" s="211"/>
      <c r="BX149" s="211"/>
      <c r="BY149" s="211"/>
      <c r="BZ149" s="211"/>
      <c r="CA149" s="211"/>
      <c r="CB149" s="211"/>
      <c r="CC149" s="211"/>
      <c r="CD149" s="211"/>
      <c r="CE149" s="211"/>
      <c r="CF149" s="211"/>
      <c r="CG149" s="211"/>
      <c r="CH149" s="211"/>
      <c r="CI149" s="211"/>
      <c r="CJ149" s="211"/>
      <c r="CK149" s="211"/>
      <c r="CL149" s="211"/>
      <c r="CM149" s="211"/>
      <c r="CN149" s="211"/>
      <c r="CO149" s="211"/>
      <c r="CP149" s="211"/>
      <c r="CQ149" s="211"/>
      <c r="CR149" s="211"/>
      <c r="CS149" s="211"/>
      <c r="CT149" s="211"/>
      <c r="CU149" s="211"/>
      <c r="CV149" s="211"/>
      <c r="CW149" s="211"/>
      <c r="CX149" s="211"/>
      <c r="CY149" s="211"/>
      <c r="CZ149" s="211"/>
      <c r="DA149" s="211"/>
      <c r="DB149" s="211"/>
      <c r="DC149" s="211"/>
      <c r="DD149" s="211"/>
      <c r="DE149" s="211"/>
      <c r="DF149" s="211"/>
      <c r="DG149" s="211"/>
      <c r="DH149" s="211"/>
      <c r="DI149" s="211"/>
      <c r="DJ149" s="211"/>
      <c r="DK149" s="211"/>
      <c r="DL149" s="211"/>
      <c r="DM149" s="211"/>
      <c r="DN149" s="211"/>
      <c r="DO149" s="211"/>
      <c r="DP149" s="211"/>
      <c r="DQ149" s="211"/>
      <c r="DR149" s="211"/>
      <c r="DS149" s="211"/>
      <c r="DT149" s="211"/>
      <c r="DU149" s="211"/>
      <c r="DV149" s="211"/>
      <c r="DW149" s="211"/>
      <c r="DX149" s="211"/>
      <c r="DY149" s="211"/>
      <c r="DZ149" s="211"/>
      <c r="EA149" s="211"/>
      <c r="EB149" s="211"/>
      <c r="EC149" s="211"/>
      <c r="ED149" s="211"/>
      <c r="EE149" s="211"/>
      <c r="EF149" s="211"/>
      <c r="EG149" s="211"/>
      <c r="EH149" s="211"/>
      <c r="EI149" s="211"/>
      <c r="EJ149" s="211"/>
      <c r="EK149" s="211"/>
      <c r="EL149" s="211"/>
      <c r="EM149" s="211"/>
      <c r="EN149" s="211"/>
      <c r="EO149" s="211"/>
      <c r="EP149" s="211"/>
      <c r="EQ149" s="211"/>
      <c r="ER149" s="211"/>
      <c r="ES149" s="211"/>
      <c r="ET149" s="211"/>
      <c r="EU149" s="211"/>
      <c r="EV149" s="211"/>
      <c r="EW149" s="211"/>
      <c r="EX149" s="211"/>
      <c r="EY149" s="211"/>
      <c r="EZ149" s="211"/>
      <c r="FA149" s="211"/>
      <c r="FB149" s="211"/>
      <c r="FC149" s="211"/>
      <c r="FD149" s="211"/>
      <c r="FE149" s="211"/>
      <c r="FF149" s="211"/>
      <c r="FG149" s="211"/>
      <c r="FH149" s="211"/>
      <c r="FI149" s="211"/>
      <c r="FJ149" s="211"/>
      <c r="FK149" s="211"/>
      <c r="FL149" s="211"/>
      <c r="FM149" s="211"/>
      <c r="FN149" s="211"/>
      <c r="FO149" s="211"/>
      <c r="FP149" s="211"/>
      <c r="FQ149" s="211"/>
      <c r="FR149" s="211"/>
      <c r="FS149" s="211"/>
      <c r="FT149" s="211"/>
      <c r="FU149" s="211"/>
      <c r="FV149" s="211"/>
      <c r="FW149" s="211"/>
      <c r="FX149" s="211"/>
      <c r="FY149" s="211"/>
      <c r="FZ149" s="211"/>
      <c r="GA149" s="211"/>
      <c r="GB149" s="211"/>
      <c r="GC149" s="211"/>
      <c r="GD149" s="211"/>
      <c r="GE149" s="211"/>
      <c r="GF149" s="211"/>
      <c r="GG149" s="211"/>
      <c r="GH149" s="211"/>
      <c r="GI149" s="211"/>
      <c r="GJ149" s="211"/>
      <c r="GK149" s="211"/>
      <c r="GL149" s="211"/>
      <c r="GM149" s="211"/>
      <c r="GN149" s="211"/>
      <c r="GO149" s="211"/>
      <c r="GP149" s="211"/>
      <c r="GQ149" s="211"/>
      <c r="GR149" s="211"/>
      <c r="GS149" s="211"/>
      <c r="GT149" s="211"/>
      <c r="GU149" s="211"/>
      <c r="GV149" s="211"/>
      <c r="GW149" s="211"/>
      <c r="GX149" s="211"/>
      <c r="GY149" s="211"/>
      <c r="GZ149" s="211"/>
      <c r="HA149" s="211"/>
      <c r="HB149" s="211"/>
      <c r="HC149" s="211"/>
      <c r="HD149" s="211"/>
      <c r="HE149" s="211"/>
      <c r="HF149" s="211"/>
      <c r="HG149" s="211"/>
      <c r="HH149" s="211"/>
      <c r="HI149" s="211"/>
      <c r="HJ149" s="211"/>
      <c r="HK149" s="211"/>
      <c r="HL149" s="211"/>
      <c r="HM149" s="211"/>
      <c r="HN149" s="211"/>
      <c r="HO149" s="211"/>
      <c r="HP149" s="211"/>
      <c r="HQ149" s="211"/>
      <c r="HR149" s="211"/>
      <c r="HS149" s="211"/>
      <c r="HT149" s="211"/>
      <c r="HU149" s="211"/>
      <c r="HV149" s="211"/>
      <c r="HW149" s="211"/>
      <c r="HX149" s="211"/>
      <c r="HY149" s="211"/>
      <c r="HZ149" s="211"/>
      <c r="IA149" s="211"/>
      <c r="IB149" s="211"/>
      <c r="IC149" s="211"/>
      <c r="ID149" s="211"/>
      <c r="IE149" s="211"/>
      <c r="IF149" s="211"/>
      <c r="IG149" s="211"/>
      <c r="IH149" s="211"/>
      <c r="II149" s="211"/>
      <c r="IJ149" s="211"/>
      <c r="IK149" s="211"/>
      <c r="IL149" s="211"/>
      <c r="IM149" s="211"/>
      <c r="IN149" s="211"/>
      <c r="IO149" s="211"/>
      <c r="IP149" s="211"/>
      <c r="IQ149" s="211"/>
      <c r="IR149" s="211"/>
      <c r="IS149" s="211"/>
      <c r="IT149" s="211"/>
      <c r="IU149" s="211"/>
      <c r="IV149" s="211"/>
      <c r="IW149" s="211"/>
      <c r="IX149" s="211"/>
      <c r="IY149" s="211"/>
      <c r="IZ149" s="211"/>
      <c r="JA149" s="211"/>
      <c r="JB149" s="211"/>
      <c r="JC149" s="211"/>
      <c r="JD149" s="211"/>
      <c r="JE149" s="211"/>
      <c r="JF149" s="211"/>
      <c r="JG149" s="211"/>
      <c r="JH149" s="211"/>
      <c r="JI149" s="211"/>
      <c r="JJ149" s="211"/>
      <c r="JK149" s="211"/>
      <c r="JL149" s="211"/>
      <c r="JM149" s="211"/>
      <c r="JN149" s="211"/>
      <c r="JO149" s="211"/>
      <c r="JP149" s="211"/>
      <c r="JQ149" s="211"/>
      <c r="JR149" s="211"/>
      <c r="JS149" s="211"/>
      <c r="JT149" s="211"/>
      <c r="JU149" s="211"/>
      <c r="JV149" s="211"/>
      <c r="JW149" s="211"/>
      <c r="JX149" s="211"/>
      <c r="JY149" s="211"/>
      <c r="JZ149" s="211"/>
      <c r="KA149" s="211"/>
      <c r="KB149" s="211"/>
      <c r="KC149" s="211"/>
      <c r="KD149" s="211"/>
      <c r="KE149" s="211"/>
      <c r="KF149" s="211"/>
      <c r="KG149" s="211"/>
      <c r="KH149" s="211"/>
      <c r="KI149" s="211"/>
      <c r="KJ149" s="211"/>
      <c r="KK149" s="211"/>
      <c r="KL149" s="211"/>
      <c r="KM149" s="211"/>
      <c r="KN149" s="211"/>
      <c r="KO149" s="211"/>
      <c r="KP149" s="211"/>
      <c r="KQ149" s="211"/>
      <c r="KR149" s="211"/>
      <c r="KS149" s="211"/>
      <c r="KT149" s="211"/>
      <c r="KU149" s="211"/>
      <c r="KV149" s="211"/>
      <c r="KW149" s="211"/>
      <c r="KX149" s="211"/>
      <c r="KY149" s="211"/>
      <c r="KZ149" s="211"/>
      <c r="LA149" s="211"/>
      <c r="LB149" s="211"/>
      <c r="LC149" s="211"/>
      <c r="LD149" s="211"/>
      <c r="LE149" s="211"/>
      <c r="LF149" s="211"/>
      <c r="LG149" s="211"/>
      <c r="LH149" s="211"/>
      <c r="LI149" s="211"/>
      <c r="LJ149" s="211"/>
      <c r="LK149" s="211"/>
      <c r="LL149" s="211"/>
      <c r="LM149" s="211"/>
      <c r="LN149" s="211"/>
      <c r="LO149" s="211"/>
      <c r="LP149" s="211"/>
      <c r="LQ149" s="211"/>
      <c r="LR149" s="211"/>
      <c r="LS149" s="211"/>
      <c r="LT149" s="211"/>
      <c r="LU149" s="211"/>
      <c r="LV149" s="211"/>
      <c r="LW149" s="211"/>
      <c r="LX149" s="211"/>
      <c r="LY149" s="211"/>
      <c r="LZ149" s="211"/>
      <c r="MA149" s="211"/>
      <c r="MB149" s="211"/>
      <c r="MC149" s="211"/>
      <c r="MD149" s="211"/>
      <c r="ME149" s="211"/>
      <c r="MF149" s="211"/>
      <c r="MG149" s="211"/>
      <c r="MH149" s="211"/>
      <c r="MI149" s="211"/>
      <c r="MJ149" s="211"/>
      <c r="MK149" s="211"/>
      <c r="ML149" s="211"/>
      <c r="MM149" s="211"/>
      <c r="MN149" s="211"/>
      <c r="MO149" s="211"/>
      <c r="MP149" s="211"/>
      <c r="MQ149" s="211"/>
      <c r="MR149" s="211"/>
      <c r="MS149" s="211"/>
      <c r="MT149" s="211"/>
      <c r="MU149" s="211"/>
      <c r="MV149" s="211"/>
      <c r="MW149" s="211"/>
      <c r="MX149" s="211"/>
      <c r="MY149" s="211"/>
      <c r="MZ149" s="211"/>
      <c r="NA149" s="211"/>
      <c r="NB149" s="211"/>
      <c r="NC149" s="211"/>
      <c r="ND149" s="211"/>
      <c r="NE149" s="211"/>
      <c r="NF149" s="211"/>
      <c r="NG149" s="211"/>
      <c r="NH149" s="211"/>
      <c r="NI149" s="211"/>
      <c r="NJ149" s="211"/>
      <c r="NK149" s="211"/>
      <c r="NL149" s="211"/>
      <c r="NM149" s="211"/>
      <c r="NN149" s="211"/>
      <c r="NO149" s="211"/>
      <c r="NP149" s="211"/>
      <c r="NQ149" s="211"/>
      <c r="NR149" s="211"/>
      <c r="NS149" s="211"/>
      <c r="NT149" s="211"/>
      <c r="NU149" s="211"/>
      <c r="NV149" s="211"/>
      <c r="NW149" s="211"/>
      <c r="NX149" s="211"/>
      <c r="NY149" s="211"/>
      <c r="NZ149" s="211"/>
      <c r="OA149" s="211"/>
      <c r="OB149" s="211"/>
      <c r="OC149" s="211"/>
      <c r="OD149" s="211"/>
      <c r="OE149" s="211"/>
      <c r="OF149" s="211"/>
      <c r="OG149" s="211"/>
      <c r="OH149" s="211"/>
      <c r="OI149" s="211"/>
      <c r="OJ149" s="211"/>
      <c r="OK149" s="211"/>
      <c r="OL149" s="211"/>
      <c r="OM149" s="211"/>
      <c r="ON149" s="211"/>
      <c r="OO149" s="211"/>
      <c r="OP149" s="211"/>
      <c r="OQ149" s="211"/>
      <c r="OR149" s="211"/>
      <c r="OS149" s="211"/>
      <c r="OT149" s="211"/>
      <c r="OU149" s="211"/>
      <c r="OV149" s="211"/>
      <c r="OW149" s="211"/>
      <c r="OX149" s="211"/>
      <c r="OY149" s="211"/>
      <c r="OZ149" s="211"/>
      <c r="PA149" s="211"/>
      <c r="PB149" s="211"/>
      <c r="PC149" s="211"/>
      <c r="PD149" s="211"/>
      <c r="PE149" s="211"/>
      <c r="PF149" s="211"/>
      <c r="PG149" s="211"/>
      <c r="PH149" s="211"/>
      <c r="PI149" s="211"/>
      <c r="PJ149" s="211"/>
      <c r="PK149" s="211"/>
      <c r="PL149" s="211"/>
      <c r="PM149" s="211"/>
      <c r="PN149" s="211"/>
      <c r="PO149" s="211"/>
      <c r="PP149" s="211"/>
      <c r="PQ149" s="211"/>
      <c r="PR149" s="211"/>
      <c r="PS149" s="211"/>
      <c r="PT149" s="211"/>
      <c r="PU149" s="211"/>
      <c r="PV149" s="211"/>
      <c r="PW149" s="211"/>
      <c r="PX149" s="211"/>
      <c r="PY149" s="211"/>
      <c r="PZ149" s="211"/>
      <c r="QA149" s="211"/>
      <c r="QB149" s="211"/>
      <c r="QC149" s="211"/>
      <c r="QD149" s="211"/>
      <c r="QE149" s="211"/>
      <c r="QF149" s="211"/>
      <c r="QG149" s="211"/>
      <c r="QH149" s="211"/>
      <c r="QI149" s="211"/>
      <c r="QJ149" s="211"/>
      <c r="QK149" s="211"/>
      <c r="QL149" s="211"/>
      <c r="QM149" s="211"/>
      <c r="QN149" s="211"/>
      <c r="QO149" s="211"/>
      <c r="QP149" s="211"/>
      <c r="QQ149" s="211"/>
      <c r="QR149" s="211"/>
      <c r="QS149" s="211"/>
      <c r="QT149" s="211"/>
      <c r="QU149" s="211"/>
      <c r="QV149" s="211"/>
      <c r="QW149" s="211"/>
      <c r="QX149" s="211"/>
      <c r="QY149" s="211"/>
      <c r="QZ149" s="211"/>
      <c r="RA149" s="211"/>
      <c r="RB149" s="211"/>
      <c r="RC149" s="211"/>
      <c r="RD149" s="211"/>
      <c r="RE149" s="211"/>
      <c r="RF149" s="211"/>
      <c r="RG149" s="211"/>
      <c r="RH149" s="211"/>
      <c r="RI149" s="211"/>
      <c r="RJ149" s="211"/>
      <c r="RK149" s="211"/>
      <c r="RL149" s="211"/>
      <c r="RM149" s="211"/>
      <c r="RN149" s="211"/>
      <c r="RO149" s="211"/>
      <c r="RP149" s="211"/>
      <c r="RQ149" s="211"/>
      <c r="RR149" s="211"/>
      <c r="RS149" s="211"/>
      <c r="RT149" s="211"/>
      <c r="RU149" s="211"/>
      <c r="RV149" s="211"/>
      <c r="RW149" s="211"/>
      <c r="RX149" s="211"/>
      <c r="RY149" s="211"/>
      <c r="RZ149" s="211"/>
      <c r="SA149" s="211"/>
      <c r="SB149" s="211"/>
      <c r="SC149" s="211"/>
      <c r="SD149" s="211"/>
      <c r="SE149" s="211"/>
      <c r="SF149" s="211"/>
      <c r="SG149" s="211"/>
      <c r="SH149" s="211"/>
      <c r="SI149" s="211"/>
      <c r="SJ149" s="211"/>
      <c r="SK149" s="211"/>
      <c r="SL149" s="211"/>
      <c r="SM149" s="211"/>
      <c r="SN149" s="211"/>
      <c r="SO149" s="211"/>
      <c r="SP149" s="211"/>
      <c r="SQ149" s="211"/>
      <c r="SR149" s="211"/>
      <c r="SS149" s="211"/>
      <c r="ST149" s="211"/>
      <c r="SU149" s="211"/>
      <c r="SV149" s="211"/>
      <c r="SW149" s="211"/>
      <c r="SX149" s="211"/>
      <c r="SY149" s="211"/>
      <c r="SZ149" s="211"/>
      <c r="TA149" s="211"/>
      <c r="TB149" s="211"/>
      <c r="TC149" s="211"/>
      <c r="TD149" s="211"/>
      <c r="TE149" s="211"/>
      <c r="TF149" s="211"/>
      <c r="TG149" s="211"/>
      <c r="TH149" s="211"/>
      <c r="TI149" s="211"/>
      <c r="TJ149" s="211"/>
      <c r="TK149" s="211"/>
      <c r="TL149" s="211"/>
      <c r="TM149" s="211"/>
      <c r="TN149" s="211"/>
      <c r="TO149" s="211"/>
      <c r="TP149" s="211"/>
      <c r="TQ149" s="211"/>
      <c r="TR149" s="211"/>
      <c r="TS149" s="211"/>
      <c r="TT149" s="211"/>
      <c r="TU149" s="211"/>
      <c r="TV149" s="211"/>
      <c r="TW149" s="211"/>
      <c r="TX149" s="211"/>
      <c r="TY149" s="211"/>
      <c r="TZ149" s="211"/>
      <c r="UA149" s="211"/>
      <c r="UB149" s="211"/>
      <c r="UC149" s="211"/>
      <c r="UD149" s="211"/>
      <c r="UE149" s="211"/>
      <c r="UF149" s="211"/>
      <c r="UG149" s="211"/>
      <c r="UH149" s="211"/>
      <c r="UI149" s="211"/>
      <c r="UJ149" s="211"/>
      <c r="UK149" s="211"/>
      <c r="UL149" s="211"/>
      <c r="UM149" s="211"/>
      <c r="UN149" s="211"/>
      <c r="UO149" s="211"/>
      <c r="UP149" s="211"/>
      <c r="UQ149" s="211"/>
      <c r="UR149" s="211"/>
      <c r="US149" s="211"/>
      <c r="UT149" s="211"/>
      <c r="UU149" s="211"/>
      <c r="UV149" s="211"/>
      <c r="UW149" s="211"/>
      <c r="UX149" s="211"/>
      <c r="UY149" s="211"/>
      <c r="UZ149" s="211"/>
      <c r="VA149" s="211"/>
      <c r="VB149" s="211"/>
      <c r="VC149" s="211"/>
      <c r="VD149" s="211"/>
      <c r="VE149" s="211"/>
      <c r="VF149" s="211"/>
      <c r="VG149" s="211"/>
      <c r="VH149" s="211"/>
      <c r="VI149" s="211"/>
      <c r="VJ149" s="211"/>
      <c r="VK149" s="211"/>
      <c r="VL149" s="211"/>
      <c r="VM149" s="211"/>
      <c r="VN149" s="211"/>
      <c r="VO149" s="211"/>
      <c r="VP149" s="211"/>
      <c r="VQ149" s="211"/>
      <c r="VR149" s="211"/>
      <c r="VS149" s="211"/>
      <c r="VT149" s="211"/>
      <c r="VU149" s="211"/>
      <c r="VV149" s="211"/>
      <c r="VW149" s="211"/>
      <c r="VX149" s="211"/>
      <c r="VY149" s="211"/>
      <c r="VZ149" s="211"/>
      <c r="WA149" s="211"/>
      <c r="WB149" s="211"/>
      <c r="WC149" s="211"/>
      <c r="WD149" s="211"/>
      <c r="WE149" s="211"/>
      <c r="WF149" s="211"/>
      <c r="WG149" s="211"/>
      <c r="WH149" s="211"/>
      <c r="WI149" s="211"/>
      <c r="WJ149" s="211"/>
      <c r="WK149" s="211"/>
      <c r="WL149" s="211"/>
      <c r="WM149" s="211"/>
      <c r="WN149" s="211"/>
      <c r="WO149" s="211"/>
      <c r="WP149" s="211"/>
      <c r="WQ149" s="211"/>
      <c r="WR149" s="211"/>
      <c r="WS149" s="211"/>
      <c r="WT149" s="211"/>
      <c r="WU149" s="211"/>
      <c r="WV149" s="211"/>
      <c r="WW149" s="211"/>
      <c r="WX149" s="211"/>
      <c r="WY149" s="211"/>
      <c r="WZ149" s="211"/>
      <c r="XA149" s="211"/>
      <c r="XB149" s="211"/>
      <c r="XC149" s="211"/>
      <c r="XD149" s="211"/>
      <c r="XE149" s="211"/>
      <c r="XF149" s="211"/>
      <c r="XG149" s="211"/>
      <c r="XH149" s="211"/>
      <c r="XI149" s="211"/>
      <c r="XJ149" s="211"/>
      <c r="XK149" s="211"/>
      <c r="XL149" s="211"/>
      <c r="XM149" s="211"/>
      <c r="XN149" s="211"/>
      <c r="XO149" s="211"/>
      <c r="XP149" s="211"/>
      <c r="XQ149" s="211"/>
      <c r="XR149" s="211"/>
      <c r="XS149" s="211"/>
      <c r="XT149" s="211"/>
      <c r="XU149" s="211"/>
      <c r="XV149" s="211"/>
      <c r="XW149" s="211"/>
      <c r="XX149" s="211"/>
      <c r="XY149" s="211"/>
      <c r="XZ149" s="211"/>
      <c r="YA149" s="211"/>
      <c r="YB149" s="211"/>
      <c r="YC149" s="211"/>
      <c r="YD149" s="211"/>
      <c r="YE149" s="211"/>
      <c r="YF149" s="211"/>
      <c r="YG149" s="211"/>
      <c r="YH149" s="211"/>
      <c r="YI149" s="211"/>
      <c r="YJ149" s="211"/>
      <c r="YK149" s="211"/>
      <c r="YL149" s="211"/>
      <c r="YM149" s="211"/>
      <c r="YN149" s="211"/>
      <c r="YO149" s="211"/>
      <c r="YP149" s="211"/>
      <c r="YQ149" s="211"/>
      <c r="YR149" s="211"/>
      <c r="YS149" s="211"/>
      <c r="YT149" s="211"/>
      <c r="YU149" s="211"/>
      <c r="YV149" s="211"/>
      <c r="YW149" s="211"/>
      <c r="YX149" s="211"/>
      <c r="YY149" s="211"/>
      <c r="YZ149" s="211"/>
      <c r="ZA149" s="211"/>
      <c r="ZB149" s="211"/>
      <c r="ZC149" s="211"/>
      <c r="ZD149" s="211"/>
      <c r="ZE149" s="211"/>
      <c r="ZF149" s="211"/>
      <c r="ZG149" s="211"/>
      <c r="ZH149" s="211"/>
      <c r="ZI149" s="211"/>
      <c r="ZJ149" s="211"/>
      <c r="ZK149" s="211"/>
      <c r="ZL149" s="211"/>
    </row>
    <row r="150" spans="1:688" s="102" customFormat="1">
      <c r="A150" s="361"/>
      <c r="B150" s="141" t="s">
        <v>310</v>
      </c>
      <c r="C150" s="250">
        <v>1876928</v>
      </c>
      <c r="D150" s="350">
        <f t="shared" si="32"/>
        <v>0.29836491056710357</v>
      </c>
      <c r="E150" s="110"/>
      <c r="F150" s="6">
        <v>1409</v>
      </c>
      <c r="G150" s="328">
        <f t="shared" si="31"/>
        <v>0.61768082663605051</v>
      </c>
      <c r="H150" s="3">
        <v>331</v>
      </c>
      <c r="I150" s="328">
        <f t="shared" si="33"/>
        <v>1.1493506493506493</v>
      </c>
      <c r="J150" s="3">
        <v>157</v>
      </c>
      <c r="K150" s="47">
        <f t="shared" si="30"/>
        <v>-1.2578616352201255E-2</v>
      </c>
      <c r="L150" s="340">
        <v>125</v>
      </c>
      <c r="M150" s="328">
        <f t="shared" si="29"/>
        <v>0.42045454545454547</v>
      </c>
      <c r="N150" s="3"/>
      <c r="O150" s="328"/>
      <c r="P150" s="3"/>
      <c r="Q150" s="328"/>
      <c r="R150" s="3"/>
      <c r="S150" s="328"/>
      <c r="U150" s="210"/>
      <c r="V150" s="210"/>
      <c r="W150" s="210"/>
      <c r="X150" s="210"/>
      <c r="Y150" s="210"/>
      <c r="Z150" s="210"/>
      <c r="AA150" s="210"/>
      <c r="AB150" s="210"/>
      <c r="AC150" s="210"/>
      <c r="AD150" s="210"/>
      <c r="AE150" s="210"/>
      <c r="AF150" s="210"/>
      <c r="AG150" s="210"/>
      <c r="AH150" s="210"/>
      <c r="AI150" s="210"/>
      <c r="AJ150" s="210"/>
      <c r="AK150" s="210"/>
      <c r="AL150" s="210"/>
      <c r="AM150" s="210"/>
      <c r="AN150" s="210"/>
      <c r="AO150" s="210"/>
      <c r="AP150" s="210"/>
      <c r="AQ150" s="210"/>
      <c r="AR150" s="210"/>
      <c r="AS150" s="210"/>
      <c r="AT150" s="210"/>
      <c r="AU150" s="210"/>
      <c r="AV150" s="210"/>
      <c r="AW150" s="210"/>
      <c r="AX150" s="210"/>
      <c r="AY150" s="210"/>
      <c r="AZ150" s="210"/>
      <c r="BA150" s="210"/>
      <c r="BB150" s="210"/>
      <c r="BC150" s="210"/>
      <c r="BD150" s="210"/>
      <c r="BE150" s="210"/>
      <c r="BF150" s="210"/>
      <c r="BG150" s="210"/>
      <c r="BH150" s="210"/>
      <c r="BI150" s="210"/>
      <c r="BJ150" s="210"/>
      <c r="BK150" s="210"/>
      <c r="BL150" s="210"/>
      <c r="BM150" s="210"/>
      <c r="BN150" s="210"/>
      <c r="BO150" s="210"/>
      <c r="BP150" s="210"/>
      <c r="BQ150" s="210"/>
      <c r="BR150" s="210"/>
      <c r="BS150" s="210"/>
      <c r="BT150" s="210"/>
      <c r="BU150" s="210"/>
      <c r="BV150" s="210"/>
      <c r="BW150" s="210"/>
      <c r="BX150" s="210"/>
      <c r="BY150" s="210"/>
      <c r="BZ150" s="210"/>
      <c r="CA150" s="210"/>
      <c r="CB150" s="210"/>
      <c r="CC150" s="210"/>
      <c r="CD150" s="210"/>
      <c r="CE150" s="210"/>
      <c r="CF150" s="210"/>
      <c r="CG150" s="210"/>
      <c r="CH150" s="210"/>
      <c r="CI150" s="210"/>
      <c r="CJ150" s="210"/>
      <c r="CK150" s="210"/>
      <c r="CL150" s="210"/>
      <c r="CM150" s="210"/>
      <c r="CN150" s="210"/>
      <c r="CO150" s="210"/>
      <c r="CP150" s="210"/>
      <c r="CQ150" s="210"/>
      <c r="CR150" s="210"/>
      <c r="CS150" s="210"/>
      <c r="CT150" s="210"/>
      <c r="CU150" s="210"/>
      <c r="CV150" s="210"/>
      <c r="CW150" s="210"/>
      <c r="CX150" s="210"/>
      <c r="CY150" s="210"/>
      <c r="CZ150" s="210"/>
      <c r="DA150" s="210"/>
      <c r="DB150" s="210"/>
      <c r="DC150" s="210"/>
      <c r="DD150" s="210"/>
      <c r="DE150" s="210"/>
      <c r="DF150" s="210"/>
      <c r="DG150" s="210"/>
      <c r="DH150" s="210"/>
      <c r="DI150" s="210"/>
      <c r="DJ150" s="210"/>
      <c r="DK150" s="210"/>
      <c r="DL150" s="210"/>
      <c r="DM150" s="210"/>
      <c r="DN150" s="210"/>
      <c r="DO150" s="210"/>
      <c r="DP150" s="210"/>
      <c r="DQ150" s="210"/>
      <c r="DR150" s="210"/>
      <c r="DS150" s="210"/>
      <c r="DT150" s="210"/>
      <c r="DU150" s="210"/>
      <c r="DV150" s="210"/>
      <c r="DW150" s="210"/>
      <c r="DX150" s="210"/>
      <c r="DY150" s="210"/>
      <c r="DZ150" s="210"/>
      <c r="EA150" s="210"/>
      <c r="EB150" s="210"/>
      <c r="EC150" s="210"/>
      <c r="ED150" s="210"/>
      <c r="EE150" s="210"/>
      <c r="EF150" s="210"/>
      <c r="EG150" s="210"/>
      <c r="EH150" s="210"/>
      <c r="EI150" s="210"/>
      <c r="EJ150" s="210"/>
      <c r="EK150" s="210"/>
      <c r="EL150" s="210"/>
      <c r="EM150" s="210"/>
      <c r="EN150" s="210"/>
      <c r="EO150" s="210"/>
      <c r="EP150" s="210"/>
      <c r="EQ150" s="210"/>
      <c r="ER150" s="210"/>
      <c r="ES150" s="210"/>
      <c r="ET150" s="210"/>
      <c r="EU150" s="210"/>
      <c r="EV150" s="210"/>
      <c r="EW150" s="210"/>
      <c r="EX150" s="210"/>
      <c r="EY150" s="210"/>
      <c r="EZ150" s="210"/>
      <c r="FA150" s="210"/>
      <c r="FB150" s="210"/>
      <c r="FC150" s="210"/>
      <c r="FD150" s="210"/>
      <c r="FE150" s="210"/>
      <c r="FF150" s="210"/>
      <c r="FG150" s="210"/>
      <c r="FH150" s="210"/>
      <c r="FI150" s="210"/>
      <c r="FJ150" s="210"/>
      <c r="FK150" s="210"/>
      <c r="FL150" s="210"/>
      <c r="FM150" s="210"/>
      <c r="FN150" s="210"/>
      <c r="FO150" s="210"/>
      <c r="FP150" s="210"/>
      <c r="FQ150" s="210"/>
      <c r="FR150" s="210"/>
      <c r="FS150" s="210"/>
      <c r="FT150" s="210"/>
      <c r="FU150" s="210"/>
      <c r="FV150" s="210"/>
      <c r="FW150" s="210"/>
      <c r="FX150" s="210"/>
      <c r="FY150" s="210"/>
      <c r="FZ150" s="210"/>
      <c r="GA150" s="210"/>
      <c r="GB150" s="210"/>
      <c r="GC150" s="210"/>
      <c r="GD150" s="210"/>
      <c r="GE150" s="210"/>
      <c r="GF150" s="210"/>
      <c r="GG150" s="210"/>
      <c r="GH150" s="210"/>
      <c r="GI150" s="210"/>
      <c r="GJ150" s="210"/>
      <c r="GK150" s="210"/>
      <c r="GL150" s="210"/>
      <c r="GM150" s="210"/>
      <c r="GN150" s="210"/>
      <c r="GO150" s="210"/>
      <c r="GP150" s="210"/>
      <c r="GQ150" s="210"/>
      <c r="GR150" s="210"/>
      <c r="GS150" s="210"/>
      <c r="GT150" s="210"/>
      <c r="GU150" s="210"/>
      <c r="GV150" s="210"/>
      <c r="GW150" s="210"/>
      <c r="GX150" s="210"/>
      <c r="GY150" s="210"/>
      <c r="GZ150" s="210"/>
      <c r="HA150" s="210"/>
      <c r="HB150" s="210"/>
      <c r="HC150" s="210"/>
      <c r="HD150" s="210"/>
      <c r="HE150" s="210"/>
      <c r="HF150" s="210"/>
      <c r="HG150" s="210"/>
      <c r="HH150" s="210"/>
      <c r="HI150" s="210"/>
      <c r="HJ150" s="210"/>
      <c r="HK150" s="210"/>
      <c r="HL150" s="210"/>
      <c r="HM150" s="210"/>
      <c r="HN150" s="210"/>
      <c r="HO150" s="210"/>
      <c r="HP150" s="210"/>
      <c r="HQ150" s="210"/>
      <c r="HR150" s="210"/>
      <c r="HS150" s="210"/>
      <c r="HT150" s="210"/>
      <c r="HU150" s="210"/>
      <c r="HV150" s="210"/>
      <c r="HW150" s="210"/>
      <c r="HX150" s="210"/>
      <c r="HY150" s="210"/>
      <c r="HZ150" s="210"/>
      <c r="IA150" s="210"/>
      <c r="IB150" s="210"/>
      <c r="IC150" s="210"/>
      <c r="ID150" s="210"/>
      <c r="IE150" s="210"/>
      <c r="IF150" s="210"/>
      <c r="IG150" s="210"/>
      <c r="IH150" s="210"/>
      <c r="II150" s="210"/>
      <c r="IJ150" s="210"/>
      <c r="IK150" s="210"/>
      <c r="IL150" s="210"/>
      <c r="IM150" s="210"/>
      <c r="IN150" s="210"/>
      <c r="IO150" s="210"/>
      <c r="IP150" s="210"/>
      <c r="IQ150" s="210"/>
      <c r="IR150" s="210"/>
      <c r="IS150" s="210"/>
      <c r="IT150" s="210"/>
      <c r="IU150" s="210"/>
      <c r="IV150" s="210"/>
      <c r="IW150" s="210"/>
      <c r="IX150" s="210"/>
      <c r="IY150" s="210"/>
      <c r="IZ150" s="210"/>
      <c r="JA150" s="210"/>
      <c r="JB150" s="210"/>
      <c r="JC150" s="210"/>
      <c r="JD150" s="210"/>
      <c r="JE150" s="210"/>
      <c r="JF150" s="210"/>
      <c r="JG150" s="210"/>
      <c r="JH150" s="210"/>
      <c r="JI150" s="210"/>
      <c r="JJ150" s="210"/>
      <c r="JK150" s="210"/>
      <c r="JL150" s="210"/>
      <c r="JM150" s="210"/>
      <c r="JN150" s="210"/>
      <c r="JO150" s="210"/>
      <c r="JP150" s="210"/>
      <c r="JQ150" s="210"/>
      <c r="JR150" s="210"/>
      <c r="JS150" s="210"/>
      <c r="JT150" s="210"/>
      <c r="JU150" s="210"/>
      <c r="JV150" s="210"/>
      <c r="JW150" s="210"/>
      <c r="JX150" s="210"/>
      <c r="JY150" s="210"/>
      <c r="JZ150" s="210"/>
      <c r="KA150" s="210"/>
      <c r="KB150" s="210"/>
      <c r="KC150" s="210"/>
      <c r="KD150" s="210"/>
      <c r="KE150" s="210"/>
      <c r="KF150" s="210"/>
      <c r="KG150" s="210"/>
      <c r="KH150" s="210"/>
      <c r="KI150" s="210"/>
      <c r="KJ150" s="210"/>
      <c r="KK150" s="210"/>
      <c r="KL150" s="210"/>
      <c r="KM150" s="210"/>
      <c r="KN150" s="210"/>
      <c r="KO150" s="210"/>
      <c r="KP150" s="210"/>
      <c r="KQ150" s="210"/>
      <c r="KR150" s="210"/>
      <c r="KS150" s="210"/>
      <c r="KT150" s="210"/>
      <c r="KU150" s="210"/>
      <c r="KV150" s="210"/>
      <c r="KW150" s="210"/>
      <c r="KX150" s="210"/>
      <c r="KY150" s="210"/>
      <c r="KZ150" s="210"/>
      <c r="LA150" s="210"/>
      <c r="LB150" s="210"/>
      <c r="LC150" s="210"/>
      <c r="LD150" s="210"/>
      <c r="LE150" s="210"/>
      <c r="LF150" s="210"/>
      <c r="LG150" s="210"/>
      <c r="LH150" s="210"/>
      <c r="LI150" s="210"/>
      <c r="LJ150" s="210"/>
      <c r="LK150" s="210"/>
      <c r="LL150" s="210"/>
      <c r="LM150" s="210"/>
      <c r="LN150" s="210"/>
      <c r="LO150" s="210"/>
      <c r="LP150" s="210"/>
      <c r="LQ150" s="210"/>
      <c r="LR150" s="210"/>
      <c r="LS150" s="210"/>
      <c r="LT150" s="210"/>
      <c r="LU150" s="210"/>
      <c r="LV150" s="210"/>
      <c r="LW150" s="210"/>
      <c r="LX150" s="210"/>
      <c r="LY150" s="210"/>
      <c r="LZ150" s="210"/>
      <c r="MA150" s="210"/>
      <c r="MB150" s="210"/>
      <c r="MC150" s="210"/>
      <c r="MD150" s="210"/>
      <c r="ME150" s="210"/>
      <c r="MF150" s="210"/>
      <c r="MG150" s="210"/>
      <c r="MH150" s="210"/>
      <c r="MI150" s="210"/>
      <c r="MJ150" s="210"/>
      <c r="MK150" s="210"/>
      <c r="ML150" s="210"/>
      <c r="MM150" s="210"/>
      <c r="MN150" s="210"/>
      <c r="MO150" s="210"/>
      <c r="MP150" s="210"/>
      <c r="MQ150" s="210"/>
      <c r="MR150" s="210"/>
      <c r="MS150" s="210"/>
      <c r="MT150" s="210"/>
      <c r="MU150" s="210"/>
      <c r="MV150" s="210"/>
      <c r="MW150" s="210"/>
      <c r="MX150" s="210"/>
      <c r="MY150" s="210"/>
      <c r="MZ150" s="210"/>
      <c r="NA150" s="210"/>
      <c r="NB150" s="210"/>
      <c r="NC150" s="210"/>
      <c r="ND150" s="210"/>
      <c r="NE150" s="210"/>
      <c r="NF150" s="210"/>
      <c r="NG150" s="210"/>
      <c r="NH150" s="210"/>
      <c r="NI150" s="210"/>
      <c r="NJ150" s="210"/>
      <c r="NK150" s="210"/>
      <c r="NL150" s="210"/>
      <c r="NM150" s="210"/>
      <c r="NN150" s="210"/>
      <c r="NO150" s="210"/>
      <c r="NP150" s="210"/>
      <c r="NQ150" s="210"/>
      <c r="NR150" s="210"/>
      <c r="NS150" s="210"/>
      <c r="NT150" s="210"/>
      <c r="NU150" s="210"/>
      <c r="NV150" s="210"/>
      <c r="NW150" s="210"/>
      <c r="NX150" s="210"/>
      <c r="NY150" s="210"/>
      <c r="NZ150" s="210"/>
      <c r="OA150" s="210"/>
      <c r="OB150" s="210"/>
      <c r="OC150" s="210"/>
      <c r="OD150" s="210"/>
      <c r="OE150" s="210"/>
      <c r="OF150" s="210"/>
      <c r="OG150" s="210"/>
      <c r="OH150" s="210"/>
      <c r="OI150" s="210"/>
      <c r="OJ150" s="210"/>
      <c r="OK150" s="210"/>
      <c r="OL150" s="210"/>
      <c r="OM150" s="210"/>
      <c r="ON150" s="210"/>
      <c r="OO150" s="210"/>
      <c r="OP150" s="210"/>
      <c r="OQ150" s="210"/>
      <c r="OR150" s="210"/>
      <c r="OS150" s="210"/>
      <c r="OT150" s="210"/>
      <c r="OU150" s="210"/>
      <c r="OV150" s="210"/>
      <c r="OW150" s="210"/>
      <c r="OX150" s="210"/>
      <c r="OY150" s="210"/>
      <c r="OZ150" s="210"/>
      <c r="PA150" s="210"/>
      <c r="PB150" s="210"/>
      <c r="PC150" s="210"/>
      <c r="PD150" s="210"/>
      <c r="PE150" s="210"/>
      <c r="PF150" s="210"/>
      <c r="PG150" s="210"/>
      <c r="PH150" s="210"/>
      <c r="PI150" s="210"/>
      <c r="PJ150" s="210"/>
      <c r="PK150" s="210"/>
      <c r="PL150" s="210"/>
      <c r="PM150" s="210"/>
      <c r="PN150" s="210"/>
      <c r="PO150" s="210"/>
      <c r="PP150" s="210"/>
      <c r="PQ150" s="210"/>
      <c r="PR150" s="210"/>
      <c r="PS150" s="210"/>
      <c r="PT150" s="210"/>
      <c r="PU150" s="210"/>
      <c r="PV150" s="210"/>
      <c r="PW150" s="210"/>
      <c r="PX150" s="210"/>
      <c r="PY150" s="210"/>
      <c r="PZ150" s="210"/>
      <c r="QA150" s="210"/>
      <c r="QB150" s="210"/>
      <c r="QC150" s="210"/>
      <c r="QD150" s="210"/>
      <c r="QE150" s="210"/>
      <c r="QF150" s="210"/>
      <c r="QG150" s="210"/>
      <c r="QH150" s="210"/>
      <c r="QI150" s="210"/>
      <c r="QJ150" s="210"/>
      <c r="QK150" s="210"/>
      <c r="QL150" s="210"/>
      <c r="QM150" s="210"/>
      <c r="QN150" s="210"/>
      <c r="QO150" s="210"/>
      <c r="QP150" s="210"/>
      <c r="QQ150" s="210"/>
      <c r="QR150" s="210"/>
      <c r="QS150" s="210"/>
      <c r="QT150" s="210"/>
      <c r="QU150" s="210"/>
      <c r="QV150" s="210"/>
      <c r="QW150" s="210"/>
      <c r="QX150" s="210"/>
      <c r="QY150" s="210"/>
      <c r="QZ150" s="210"/>
      <c r="RA150" s="210"/>
      <c r="RB150" s="210"/>
      <c r="RC150" s="210"/>
      <c r="RD150" s="210"/>
      <c r="RE150" s="210"/>
      <c r="RF150" s="210"/>
      <c r="RG150" s="210"/>
      <c r="RH150" s="210"/>
      <c r="RI150" s="210"/>
      <c r="RJ150" s="210"/>
      <c r="RK150" s="210"/>
      <c r="RL150" s="210"/>
      <c r="RM150" s="210"/>
      <c r="RN150" s="210"/>
      <c r="RO150" s="210"/>
      <c r="RP150" s="210"/>
      <c r="RQ150" s="210"/>
      <c r="RR150" s="210"/>
      <c r="RS150" s="210"/>
      <c r="RT150" s="210"/>
      <c r="RU150" s="210"/>
      <c r="RV150" s="210"/>
      <c r="RW150" s="210"/>
      <c r="RX150" s="210"/>
      <c r="RY150" s="210"/>
      <c r="RZ150" s="210"/>
      <c r="SA150" s="210"/>
      <c r="SB150" s="210"/>
      <c r="SC150" s="210"/>
      <c r="SD150" s="210"/>
      <c r="SE150" s="210"/>
      <c r="SF150" s="210"/>
      <c r="SG150" s="210"/>
      <c r="SH150" s="210"/>
      <c r="SI150" s="210"/>
      <c r="SJ150" s="210"/>
      <c r="SK150" s="210"/>
      <c r="SL150" s="210"/>
      <c r="SM150" s="210"/>
      <c r="SN150" s="210"/>
      <c r="SO150" s="210"/>
      <c r="SP150" s="210"/>
      <c r="SQ150" s="210"/>
      <c r="SR150" s="210"/>
      <c r="SS150" s="210"/>
      <c r="ST150" s="210"/>
      <c r="SU150" s="210"/>
      <c r="SV150" s="210"/>
      <c r="SW150" s="210"/>
      <c r="SX150" s="210"/>
      <c r="SY150" s="210"/>
      <c r="SZ150" s="210"/>
      <c r="TA150" s="210"/>
      <c r="TB150" s="210"/>
      <c r="TC150" s="210"/>
      <c r="TD150" s="210"/>
      <c r="TE150" s="210"/>
      <c r="TF150" s="210"/>
      <c r="TG150" s="210"/>
      <c r="TH150" s="210"/>
      <c r="TI150" s="210"/>
      <c r="TJ150" s="210"/>
      <c r="TK150" s="210"/>
      <c r="TL150" s="210"/>
      <c r="TM150" s="210"/>
      <c r="TN150" s="210"/>
      <c r="TO150" s="210"/>
      <c r="TP150" s="210"/>
      <c r="TQ150" s="210"/>
      <c r="TR150" s="210"/>
      <c r="TS150" s="210"/>
      <c r="TT150" s="210"/>
      <c r="TU150" s="210"/>
      <c r="TV150" s="210"/>
      <c r="TW150" s="210"/>
      <c r="TX150" s="210"/>
      <c r="TY150" s="210"/>
      <c r="TZ150" s="210"/>
      <c r="UA150" s="210"/>
      <c r="UB150" s="210"/>
      <c r="UC150" s="210"/>
      <c r="UD150" s="210"/>
      <c r="UE150" s="210"/>
      <c r="UF150" s="210"/>
      <c r="UG150" s="210"/>
      <c r="UH150" s="210"/>
      <c r="UI150" s="210"/>
      <c r="UJ150" s="210"/>
      <c r="UK150" s="210"/>
      <c r="UL150" s="210"/>
      <c r="UM150" s="210"/>
      <c r="UN150" s="210"/>
      <c r="UO150" s="210"/>
      <c r="UP150" s="210"/>
      <c r="UQ150" s="210"/>
      <c r="UR150" s="210"/>
      <c r="US150" s="210"/>
      <c r="UT150" s="210"/>
      <c r="UU150" s="210"/>
      <c r="UV150" s="210"/>
      <c r="UW150" s="210"/>
      <c r="UX150" s="210"/>
      <c r="UY150" s="210"/>
      <c r="UZ150" s="210"/>
      <c r="VA150" s="210"/>
      <c r="VB150" s="210"/>
      <c r="VC150" s="210"/>
      <c r="VD150" s="210"/>
      <c r="VE150" s="210"/>
      <c r="VF150" s="210"/>
      <c r="VG150" s="210"/>
      <c r="VH150" s="210"/>
      <c r="VI150" s="210"/>
      <c r="VJ150" s="210"/>
      <c r="VK150" s="210"/>
      <c r="VL150" s="210"/>
      <c r="VM150" s="210"/>
      <c r="VN150" s="210"/>
      <c r="VO150" s="210"/>
      <c r="VP150" s="210"/>
      <c r="VQ150" s="210"/>
      <c r="VR150" s="210"/>
      <c r="VS150" s="210"/>
      <c r="VT150" s="210"/>
      <c r="VU150" s="210"/>
      <c r="VV150" s="210"/>
      <c r="VW150" s="210"/>
      <c r="VX150" s="210"/>
      <c r="VY150" s="210"/>
      <c r="VZ150" s="210"/>
      <c r="WA150" s="210"/>
      <c r="WB150" s="210"/>
      <c r="WC150" s="210"/>
      <c r="WD150" s="210"/>
      <c r="WE150" s="210"/>
      <c r="WF150" s="210"/>
      <c r="WG150" s="210"/>
      <c r="WH150" s="210"/>
      <c r="WI150" s="210"/>
      <c r="WJ150" s="210"/>
      <c r="WK150" s="210"/>
      <c r="WL150" s="210"/>
      <c r="WM150" s="210"/>
      <c r="WN150" s="210"/>
      <c r="WO150" s="210"/>
      <c r="WP150" s="210"/>
      <c r="WQ150" s="210"/>
      <c r="WR150" s="210"/>
      <c r="WS150" s="210"/>
      <c r="WT150" s="210"/>
      <c r="WU150" s="210"/>
      <c r="WV150" s="210"/>
      <c r="WW150" s="210"/>
      <c r="WX150" s="210"/>
      <c r="WY150" s="210"/>
      <c r="WZ150" s="210"/>
      <c r="XA150" s="210"/>
      <c r="XB150" s="210"/>
      <c r="XC150" s="210"/>
      <c r="XD150" s="210"/>
      <c r="XE150" s="210"/>
      <c r="XF150" s="210"/>
      <c r="XG150" s="210"/>
      <c r="XH150" s="210"/>
      <c r="XI150" s="210"/>
      <c r="XJ150" s="210"/>
      <c r="XK150" s="210"/>
      <c r="XL150" s="210"/>
      <c r="XM150" s="210"/>
      <c r="XN150" s="210"/>
      <c r="XO150" s="210"/>
      <c r="XP150" s="210"/>
      <c r="XQ150" s="210"/>
      <c r="XR150" s="210"/>
      <c r="XS150" s="210"/>
      <c r="XT150" s="210"/>
      <c r="XU150" s="210"/>
      <c r="XV150" s="210"/>
      <c r="XW150" s="210"/>
      <c r="XX150" s="210"/>
      <c r="XY150" s="210"/>
      <c r="XZ150" s="210"/>
      <c r="YA150" s="210"/>
      <c r="YB150" s="210"/>
      <c r="YC150" s="210"/>
      <c r="YD150" s="210"/>
      <c r="YE150" s="210"/>
      <c r="YF150" s="210"/>
      <c r="YG150" s="210"/>
      <c r="YH150" s="210"/>
      <c r="YI150" s="210"/>
      <c r="YJ150" s="210"/>
      <c r="YK150" s="210"/>
      <c r="YL150" s="210"/>
      <c r="YM150" s="210"/>
      <c r="YN150" s="210"/>
      <c r="YO150" s="210"/>
      <c r="YP150" s="210"/>
      <c r="YQ150" s="210"/>
      <c r="YR150" s="210"/>
      <c r="YS150" s="210"/>
      <c r="YT150" s="210"/>
      <c r="YU150" s="210"/>
      <c r="YV150" s="210"/>
      <c r="YW150" s="210"/>
      <c r="YX150" s="210"/>
      <c r="YY150" s="210"/>
      <c r="YZ150" s="210"/>
      <c r="ZA150" s="210"/>
      <c r="ZB150" s="210"/>
      <c r="ZC150" s="210"/>
      <c r="ZD150" s="210"/>
      <c r="ZE150" s="210"/>
      <c r="ZF150" s="210"/>
      <c r="ZG150" s="210"/>
      <c r="ZH150" s="210"/>
      <c r="ZI150" s="210"/>
      <c r="ZJ150" s="210"/>
      <c r="ZK150" s="210"/>
      <c r="ZL150" s="210"/>
    </row>
    <row r="151" spans="1:688" s="102" customFormat="1">
      <c r="A151" s="361"/>
      <c r="B151" s="67" t="s">
        <v>313</v>
      </c>
      <c r="C151" s="243">
        <v>1569162</v>
      </c>
      <c r="D151" s="320">
        <f t="shared" si="32"/>
        <v>0.1076309943720648</v>
      </c>
      <c r="E151" s="110"/>
      <c r="F151" s="6">
        <v>1463</v>
      </c>
      <c r="G151" s="328">
        <f t="shared" si="31"/>
        <v>0.53354297693920327</v>
      </c>
      <c r="H151" s="3">
        <v>478</v>
      </c>
      <c r="I151" s="328">
        <f t="shared" si="33"/>
        <v>0.88188976377952755</v>
      </c>
      <c r="J151" s="3">
        <v>204</v>
      </c>
      <c r="K151" s="47">
        <f t="shared" si="30"/>
        <v>0.43661971830985924</v>
      </c>
      <c r="L151" s="340">
        <v>104</v>
      </c>
      <c r="M151" s="328">
        <f t="shared" si="29"/>
        <v>0.42465753424657532</v>
      </c>
      <c r="N151" s="3"/>
      <c r="O151" s="328"/>
      <c r="P151" s="3"/>
      <c r="Q151" s="328"/>
      <c r="R151" s="3"/>
      <c r="S151" s="328"/>
      <c r="U151" s="210"/>
      <c r="V151" s="210"/>
      <c r="W151" s="210"/>
      <c r="X151" s="210"/>
      <c r="Y151" s="210"/>
      <c r="Z151" s="210"/>
      <c r="AA151" s="210"/>
      <c r="AB151" s="210"/>
      <c r="AC151" s="210"/>
      <c r="AD151" s="210"/>
      <c r="AE151" s="210"/>
      <c r="AF151" s="210"/>
      <c r="AG151" s="210"/>
      <c r="AH151" s="210"/>
      <c r="AI151" s="210"/>
      <c r="AJ151" s="210"/>
      <c r="AK151" s="210"/>
      <c r="AL151" s="210"/>
      <c r="AM151" s="210"/>
      <c r="AN151" s="210"/>
      <c r="AO151" s="210"/>
      <c r="AP151" s="210"/>
      <c r="AQ151" s="210"/>
      <c r="AR151" s="210"/>
      <c r="AS151" s="210"/>
      <c r="AT151" s="210"/>
      <c r="AU151" s="210"/>
      <c r="AV151" s="210"/>
      <c r="AW151" s="210"/>
      <c r="AX151" s="210"/>
      <c r="AY151" s="210"/>
      <c r="AZ151" s="210"/>
      <c r="BA151" s="210"/>
      <c r="BB151" s="210"/>
      <c r="BC151" s="210"/>
      <c r="BD151" s="210"/>
      <c r="BE151" s="210"/>
      <c r="BF151" s="210"/>
      <c r="BG151" s="210"/>
      <c r="BH151" s="210"/>
      <c r="BI151" s="210"/>
      <c r="BJ151" s="210"/>
      <c r="BK151" s="210"/>
      <c r="BL151" s="210"/>
      <c r="BM151" s="210"/>
      <c r="BN151" s="210"/>
      <c r="BO151" s="210"/>
      <c r="BP151" s="210"/>
      <c r="BQ151" s="210"/>
      <c r="BR151" s="210"/>
      <c r="BS151" s="210"/>
      <c r="BT151" s="210"/>
      <c r="BU151" s="210"/>
      <c r="BV151" s="210"/>
      <c r="BW151" s="210"/>
      <c r="BX151" s="210"/>
      <c r="BY151" s="210"/>
      <c r="BZ151" s="210"/>
      <c r="CA151" s="210"/>
      <c r="CB151" s="210"/>
      <c r="CC151" s="210"/>
      <c r="CD151" s="210"/>
      <c r="CE151" s="210"/>
      <c r="CF151" s="210"/>
      <c r="CG151" s="210"/>
      <c r="CH151" s="210"/>
      <c r="CI151" s="210"/>
      <c r="CJ151" s="210"/>
      <c r="CK151" s="210"/>
      <c r="CL151" s="210"/>
      <c r="CM151" s="210"/>
      <c r="CN151" s="210"/>
      <c r="CO151" s="210"/>
      <c r="CP151" s="210"/>
      <c r="CQ151" s="210"/>
      <c r="CR151" s="210"/>
      <c r="CS151" s="210"/>
      <c r="CT151" s="210"/>
      <c r="CU151" s="210"/>
      <c r="CV151" s="210"/>
      <c r="CW151" s="210"/>
      <c r="CX151" s="210"/>
      <c r="CY151" s="210"/>
      <c r="CZ151" s="210"/>
      <c r="DA151" s="210"/>
      <c r="DB151" s="210"/>
      <c r="DC151" s="210"/>
      <c r="DD151" s="210"/>
      <c r="DE151" s="210"/>
      <c r="DF151" s="210"/>
      <c r="DG151" s="210"/>
      <c r="DH151" s="210"/>
      <c r="DI151" s="210"/>
      <c r="DJ151" s="210"/>
      <c r="DK151" s="210"/>
      <c r="DL151" s="210"/>
      <c r="DM151" s="210"/>
      <c r="DN151" s="210"/>
      <c r="DO151" s="210"/>
      <c r="DP151" s="210"/>
      <c r="DQ151" s="210"/>
      <c r="DR151" s="210"/>
      <c r="DS151" s="210"/>
      <c r="DT151" s="210"/>
      <c r="DU151" s="210"/>
      <c r="DV151" s="210"/>
      <c r="DW151" s="210"/>
      <c r="DX151" s="210"/>
      <c r="DY151" s="210"/>
      <c r="DZ151" s="210"/>
      <c r="EA151" s="210"/>
      <c r="EB151" s="210"/>
      <c r="EC151" s="210"/>
      <c r="ED151" s="210"/>
      <c r="EE151" s="210"/>
      <c r="EF151" s="210"/>
      <c r="EG151" s="210"/>
      <c r="EH151" s="210"/>
      <c r="EI151" s="210"/>
      <c r="EJ151" s="210"/>
      <c r="EK151" s="210"/>
      <c r="EL151" s="210"/>
      <c r="EM151" s="210"/>
      <c r="EN151" s="210"/>
      <c r="EO151" s="210"/>
      <c r="EP151" s="210"/>
      <c r="EQ151" s="210"/>
      <c r="ER151" s="210"/>
      <c r="ES151" s="210"/>
      <c r="ET151" s="210"/>
      <c r="EU151" s="210"/>
      <c r="EV151" s="210"/>
      <c r="EW151" s="210"/>
      <c r="EX151" s="210"/>
      <c r="EY151" s="210"/>
      <c r="EZ151" s="210"/>
      <c r="FA151" s="210"/>
      <c r="FB151" s="210"/>
      <c r="FC151" s="210"/>
      <c r="FD151" s="210"/>
      <c r="FE151" s="210"/>
      <c r="FF151" s="210"/>
      <c r="FG151" s="210"/>
      <c r="FH151" s="210"/>
      <c r="FI151" s="210"/>
      <c r="FJ151" s="210"/>
      <c r="FK151" s="210"/>
      <c r="FL151" s="210"/>
      <c r="FM151" s="210"/>
      <c r="FN151" s="210"/>
      <c r="FO151" s="210"/>
      <c r="FP151" s="210"/>
      <c r="FQ151" s="210"/>
      <c r="FR151" s="210"/>
      <c r="FS151" s="210"/>
      <c r="FT151" s="210"/>
      <c r="FU151" s="210"/>
      <c r="FV151" s="210"/>
      <c r="FW151" s="210"/>
      <c r="FX151" s="210"/>
      <c r="FY151" s="210"/>
      <c r="FZ151" s="210"/>
      <c r="GA151" s="210"/>
      <c r="GB151" s="210"/>
      <c r="GC151" s="210"/>
      <c r="GD151" s="210"/>
      <c r="GE151" s="210"/>
      <c r="GF151" s="210"/>
      <c r="GG151" s="210"/>
      <c r="GH151" s="210"/>
      <c r="GI151" s="210"/>
      <c r="GJ151" s="210"/>
      <c r="GK151" s="210"/>
      <c r="GL151" s="210"/>
      <c r="GM151" s="210"/>
      <c r="GN151" s="210"/>
      <c r="GO151" s="210"/>
      <c r="GP151" s="210"/>
      <c r="GQ151" s="210"/>
      <c r="GR151" s="210"/>
      <c r="GS151" s="210"/>
      <c r="GT151" s="210"/>
      <c r="GU151" s="210"/>
      <c r="GV151" s="210"/>
      <c r="GW151" s="210"/>
      <c r="GX151" s="210"/>
      <c r="GY151" s="210"/>
      <c r="GZ151" s="210"/>
      <c r="HA151" s="210"/>
      <c r="HB151" s="210"/>
      <c r="HC151" s="210"/>
      <c r="HD151" s="210"/>
      <c r="HE151" s="210"/>
      <c r="HF151" s="210"/>
      <c r="HG151" s="210"/>
      <c r="HH151" s="210"/>
      <c r="HI151" s="210"/>
      <c r="HJ151" s="210"/>
      <c r="HK151" s="210"/>
      <c r="HL151" s="210"/>
      <c r="HM151" s="210"/>
      <c r="HN151" s="210"/>
      <c r="HO151" s="210"/>
      <c r="HP151" s="210"/>
      <c r="HQ151" s="210"/>
      <c r="HR151" s="210"/>
      <c r="HS151" s="210"/>
      <c r="HT151" s="210"/>
      <c r="HU151" s="210"/>
      <c r="HV151" s="210"/>
      <c r="HW151" s="210"/>
      <c r="HX151" s="210"/>
      <c r="HY151" s="210"/>
      <c r="HZ151" s="210"/>
      <c r="IA151" s="210"/>
      <c r="IB151" s="210"/>
      <c r="IC151" s="210"/>
      <c r="ID151" s="210"/>
      <c r="IE151" s="210"/>
      <c r="IF151" s="210"/>
      <c r="IG151" s="210"/>
      <c r="IH151" s="210"/>
      <c r="II151" s="210"/>
      <c r="IJ151" s="210"/>
      <c r="IK151" s="210"/>
      <c r="IL151" s="210"/>
      <c r="IM151" s="210"/>
      <c r="IN151" s="210"/>
      <c r="IO151" s="210"/>
      <c r="IP151" s="210"/>
      <c r="IQ151" s="210"/>
      <c r="IR151" s="210"/>
      <c r="IS151" s="210"/>
      <c r="IT151" s="210"/>
      <c r="IU151" s="210"/>
      <c r="IV151" s="210"/>
      <c r="IW151" s="210"/>
      <c r="IX151" s="210"/>
      <c r="IY151" s="210"/>
      <c r="IZ151" s="210"/>
      <c r="JA151" s="210"/>
      <c r="JB151" s="210"/>
      <c r="JC151" s="210"/>
      <c r="JD151" s="210"/>
      <c r="JE151" s="210"/>
      <c r="JF151" s="210"/>
      <c r="JG151" s="210"/>
      <c r="JH151" s="210"/>
      <c r="JI151" s="210"/>
      <c r="JJ151" s="210"/>
      <c r="JK151" s="210"/>
      <c r="JL151" s="210"/>
      <c r="JM151" s="210"/>
      <c r="JN151" s="210"/>
      <c r="JO151" s="210"/>
      <c r="JP151" s="210"/>
      <c r="JQ151" s="210"/>
      <c r="JR151" s="210"/>
      <c r="JS151" s="210"/>
      <c r="JT151" s="210"/>
      <c r="JU151" s="210"/>
      <c r="JV151" s="210"/>
      <c r="JW151" s="210"/>
      <c r="JX151" s="210"/>
      <c r="JY151" s="210"/>
      <c r="JZ151" s="210"/>
      <c r="KA151" s="210"/>
      <c r="KB151" s="210"/>
      <c r="KC151" s="210"/>
      <c r="KD151" s="210"/>
      <c r="KE151" s="210"/>
      <c r="KF151" s="210"/>
      <c r="KG151" s="210"/>
      <c r="KH151" s="210"/>
      <c r="KI151" s="210"/>
      <c r="KJ151" s="210"/>
      <c r="KK151" s="210"/>
      <c r="KL151" s="210"/>
      <c r="KM151" s="210"/>
      <c r="KN151" s="210"/>
      <c r="KO151" s="210"/>
      <c r="KP151" s="210"/>
      <c r="KQ151" s="210"/>
      <c r="KR151" s="210"/>
      <c r="KS151" s="210"/>
      <c r="KT151" s="210"/>
      <c r="KU151" s="210"/>
      <c r="KV151" s="210"/>
      <c r="KW151" s="210"/>
      <c r="KX151" s="210"/>
      <c r="KY151" s="210"/>
      <c r="KZ151" s="210"/>
      <c r="LA151" s="210"/>
      <c r="LB151" s="210"/>
      <c r="LC151" s="210"/>
      <c r="LD151" s="210"/>
      <c r="LE151" s="210"/>
      <c r="LF151" s="210"/>
      <c r="LG151" s="210"/>
      <c r="LH151" s="210"/>
      <c r="LI151" s="210"/>
      <c r="LJ151" s="210"/>
      <c r="LK151" s="210"/>
      <c r="LL151" s="210"/>
      <c r="LM151" s="210"/>
      <c r="LN151" s="210"/>
      <c r="LO151" s="210"/>
      <c r="LP151" s="210"/>
      <c r="LQ151" s="210"/>
      <c r="LR151" s="210"/>
      <c r="LS151" s="210"/>
      <c r="LT151" s="210"/>
      <c r="LU151" s="210"/>
      <c r="LV151" s="210"/>
      <c r="LW151" s="210"/>
      <c r="LX151" s="210"/>
      <c r="LY151" s="210"/>
      <c r="LZ151" s="210"/>
      <c r="MA151" s="210"/>
      <c r="MB151" s="210"/>
      <c r="MC151" s="210"/>
      <c r="MD151" s="210"/>
      <c r="ME151" s="210"/>
      <c r="MF151" s="210"/>
      <c r="MG151" s="210"/>
      <c r="MH151" s="210"/>
      <c r="MI151" s="210"/>
      <c r="MJ151" s="210"/>
      <c r="MK151" s="210"/>
      <c r="ML151" s="210"/>
      <c r="MM151" s="210"/>
      <c r="MN151" s="210"/>
      <c r="MO151" s="210"/>
      <c r="MP151" s="210"/>
      <c r="MQ151" s="210"/>
      <c r="MR151" s="210"/>
      <c r="MS151" s="210"/>
      <c r="MT151" s="210"/>
      <c r="MU151" s="210"/>
      <c r="MV151" s="210"/>
      <c r="MW151" s="210"/>
      <c r="MX151" s="210"/>
      <c r="MY151" s="210"/>
      <c r="MZ151" s="210"/>
      <c r="NA151" s="210"/>
      <c r="NB151" s="210"/>
      <c r="NC151" s="210"/>
      <c r="ND151" s="210"/>
      <c r="NE151" s="210"/>
      <c r="NF151" s="210"/>
      <c r="NG151" s="210"/>
      <c r="NH151" s="210"/>
      <c r="NI151" s="210"/>
      <c r="NJ151" s="210"/>
      <c r="NK151" s="210"/>
      <c r="NL151" s="210"/>
      <c r="NM151" s="210"/>
      <c r="NN151" s="210"/>
      <c r="NO151" s="210"/>
      <c r="NP151" s="210"/>
      <c r="NQ151" s="210"/>
      <c r="NR151" s="210"/>
      <c r="NS151" s="210"/>
      <c r="NT151" s="210"/>
      <c r="NU151" s="210"/>
      <c r="NV151" s="210"/>
      <c r="NW151" s="210"/>
      <c r="NX151" s="210"/>
      <c r="NY151" s="210"/>
      <c r="NZ151" s="210"/>
      <c r="OA151" s="210"/>
      <c r="OB151" s="210"/>
      <c r="OC151" s="210"/>
      <c r="OD151" s="210"/>
      <c r="OE151" s="210"/>
      <c r="OF151" s="210"/>
      <c r="OG151" s="210"/>
      <c r="OH151" s="210"/>
      <c r="OI151" s="210"/>
      <c r="OJ151" s="210"/>
      <c r="OK151" s="210"/>
      <c r="OL151" s="210"/>
      <c r="OM151" s="210"/>
      <c r="ON151" s="210"/>
      <c r="OO151" s="210"/>
      <c r="OP151" s="210"/>
      <c r="OQ151" s="210"/>
      <c r="OR151" s="210"/>
      <c r="OS151" s="210"/>
      <c r="OT151" s="210"/>
      <c r="OU151" s="210"/>
      <c r="OV151" s="210"/>
      <c r="OW151" s="210"/>
      <c r="OX151" s="210"/>
      <c r="OY151" s="210"/>
      <c r="OZ151" s="210"/>
      <c r="PA151" s="210"/>
      <c r="PB151" s="210"/>
      <c r="PC151" s="210"/>
      <c r="PD151" s="210"/>
      <c r="PE151" s="210"/>
      <c r="PF151" s="210"/>
      <c r="PG151" s="210"/>
      <c r="PH151" s="210"/>
      <c r="PI151" s="210"/>
      <c r="PJ151" s="210"/>
      <c r="PK151" s="210"/>
      <c r="PL151" s="210"/>
      <c r="PM151" s="210"/>
      <c r="PN151" s="210"/>
      <c r="PO151" s="210"/>
      <c r="PP151" s="210"/>
      <c r="PQ151" s="210"/>
      <c r="PR151" s="210"/>
      <c r="PS151" s="210"/>
      <c r="PT151" s="210"/>
      <c r="PU151" s="210"/>
      <c r="PV151" s="210"/>
      <c r="PW151" s="210"/>
      <c r="PX151" s="210"/>
      <c r="PY151" s="210"/>
      <c r="PZ151" s="210"/>
      <c r="QA151" s="210"/>
      <c r="QB151" s="210"/>
      <c r="QC151" s="210"/>
      <c r="QD151" s="210"/>
      <c r="QE151" s="210"/>
      <c r="QF151" s="210"/>
      <c r="QG151" s="210"/>
      <c r="QH151" s="210"/>
      <c r="QI151" s="210"/>
      <c r="QJ151" s="210"/>
      <c r="QK151" s="210"/>
      <c r="QL151" s="210"/>
      <c r="QM151" s="210"/>
      <c r="QN151" s="210"/>
      <c r="QO151" s="210"/>
      <c r="QP151" s="210"/>
      <c r="QQ151" s="210"/>
      <c r="QR151" s="210"/>
      <c r="QS151" s="210"/>
      <c r="QT151" s="210"/>
      <c r="QU151" s="210"/>
      <c r="QV151" s="210"/>
      <c r="QW151" s="210"/>
      <c r="QX151" s="210"/>
      <c r="QY151" s="210"/>
      <c r="QZ151" s="210"/>
      <c r="RA151" s="210"/>
      <c r="RB151" s="210"/>
      <c r="RC151" s="210"/>
      <c r="RD151" s="210"/>
      <c r="RE151" s="210"/>
      <c r="RF151" s="210"/>
      <c r="RG151" s="210"/>
      <c r="RH151" s="210"/>
      <c r="RI151" s="210"/>
      <c r="RJ151" s="210"/>
      <c r="RK151" s="210"/>
      <c r="RL151" s="210"/>
      <c r="RM151" s="210"/>
      <c r="RN151" s="210"/>
      <c r="RO151" s="210"/>
      <c r="RP151" s="210"/>
      <c r="RQ151" s="210"/>
      <c r="RR151" s="210"/>
      <c r="RS151" s="210"/>
      <c r="RT151" s="210"/>
      <c r="RU151" s="210"/>
      <c r="RV151" s="210"/>
      <c r="RW151" s="210"/>
      <c r="RX151" s="210"/>
      <c r="RY151" s="210"/>
      <c r="RZ151" s="210"/>
      <c r="SA151" s="210"/>
      <c r="SB151" s="210"/>
      <c r="SC151" s="210"/>
      <c r="SD151" s="210"/>
      <c r="SE151" s="210"/>
      <c r="SF151" s="210"/>
      <c r="SG151" s="210"/>
      <c r="SH151" s="210"/>
      <c r="SI151" s="210"/>
      <c r="SJ151" s="210"/>
      <c r="SK151" s="210"/>
      <c r="SL151" s="210"/>
      <c r="SM151" s="210"/>
      <c r="SN151" s="210"/>
      <c r="SO151" s="210"/>
      <c r="SP151" s="210"/>
      <c r="SQ151" s="210"/>
      <c r="SR151" s="210"/>
      <c r="SS151" s="210"/>
      <c r="ST151" s="210"/>
      <c r="SU151" s="210"/>
      <c r="SV151" s="210"/>
      <c r="SW151" s="210"/>
      <c r="SX151" s="210"/>
      <c r="SY151" s="210"/>
      <c r="SZ151" s="210"/>
      <c r="TA151" s="210"/>
      <c r="TB151" s="210"/>
      <c r="TC151" s="210"/>
      <c r="TD151" s="210"/>
      <c r="TE151" s="210"/>
      <c r="TF151" s="210"/>
      <c r="TG151" s="210"/>
      <c r="TH151" s="210"/>
      <c r="TI151" s="210"/>
      <c r="TJ151" s="210"/>
      <c r="TK151" s="210"/>
      <c r="TL151" s="210"/>
      <c r="TM151" s="210"/>
      <c r="TN151" s="210"/>
      <c r="TO151" s="210"/>
      <c r="TP151" s="210"/>
      <c r="TQ151" s="210"/>
      <c r="TR151" s="210"/>
      <c r="TS151" s="210"/>
      <c r="TT151" s="210"/>
      <c r="TU151" s="210"/>
      <c r="TV151" s="210"/>
      <c r="TW151" s="210"/>
      <c r="TX151" s="210"/>
      <c r="TY151" s="210"/>
      <c r="TZ151" s="210"/>
      <c r="UA151" s="210"/>
      <c r="UB151" s="210"/>
      <c r="UC151" s="210"/>
      <c r="UD151" s="210"/>
      <c r="UE151" s="210"/>
      <c r="UF151" s="210"/>
      <c r="UG151" s="210"/>
      <c r="UH151" s="210"/>
      <c r="UI151" s="210"/>
      <c r="UJ151" s="210"/>
      <c r="UK151" s="210"/>
      <c r="UL151" s="210"/>
      <c r="UM151" s="210"/>
      <c r="UN151" s="210"/>
      <c r="UO151" s="210"/>
      <c r="UP151" s="210"/>
      <c r="UQ151" s="210"/>
      <c r="UR151" s="210"/>
      <c r="US151" s="210"/>
      <c r="UT151" s="210"/>
      <c r="UU151" s="210"/>
      <c r="UV151" s="210"/>
      <c r="UW151" s="210"/>
      <c r="UX151" s="210"/>
      <c r="UY151" s="210"/>
      <c r="UZ151" s="210"/>
      <c r="VA151" s="210"/>
      <c r="VB151" s="210"/>
      <c r="VC151" s="210"/>
      <c r="VD151" s="210"/>
      <c r="VE151" s="210"/>
      <c r="VF151" s="210"/>
      <c r="VG151" s="210"/>
      <c r="VH151" s="210"/>
      <c r="VI151" s="210"/>
      <c r="VJ151" s="210"/>
      <c r="VK151" s="210"/>
      <c r="VL151" s="210"/>
      <c r="VM151" s="210"/>
      <c r="VN151" s="210"/>
      <c r="VO151" s="210"/>
      <c r="VP151" s="210"/>
      <c r="VQ151" s="210"/>
      <c r="VR151" s="210"/>
      <c r="VS151" s="210"/>
      <c r="VT151" s="210"/>
      <c r="VU151" s="210"/>
      <c r="VV151" s="210"/>
      <c r="VW151" s="210"/>
      <c r="VX151" s="210"/>
      <c r="VY151" s="210"/>
      <c r="VZ151" s="210"/>
      <c r="WA151" s="210"/>
      <c r="WB151" s="210"/>
      <c r="WC151" s="210"/>
      <c r="WD151" s="210"/>
      <c r="WE151" s="210"/>
      <c r="WF151" s="210"/>
      <c r="WG151" s="210"/>
      <c r="WH151" s="210"/>
      <c r="WI151" s="210"/>
      <c r="WJ151" s="210"/>
      <c r="WK151" s="210"/>
      <c r="WL151" s="210"/>
      <c r="WM151" s="210"/>
      <c r="WN151" s="210"/>
      <c r="WO151" s="210"/>
      <c r="WP151" s="210"/>
      <c r="WQ151" s="210"/>
      <c r="WR151" s="210"/>
      <c r="WS151" s="210"/>
      <c r="WT151" s="210"/>
      <c r="WU151" s="210"/>
      <c r="WV151" s="210"/>
      <c r="WW151" s="210"/>
      <c r="WX151" s="210"/>
      <c r="WY151" s="210"/>
      <c r="WZ151" s="210"/>
      <c r="XA151" s="210"/>
      <c r="XB151" s="210"/>
      <c r="XC151" s="210"/>
      <c r="XD151" s="210"/>
      <c r="XE151" s="210"/>
      <c r="XF151" s="210"/>
      <c r="XG151" s="210"/>
      <c r="XH151" s="210"/>
      <c r="XI151" s="210"/>
      <c r="XJ151" s="210"/>
      <c r="XK151" s="210"/>
      <c r="XL151" s="210"/>
      <c r="XM151" s="210"/>
      <c r="XN151" s="210"/>
      <c r="XO151" s="210"/>
      <c r="XP151" s="210"/>
      <c r="XQ151" s="210"/>
      <c r="XR151" s="210"/>
      <c r="XS151" s="210"/>
      <c r="XT151" s="210"/>
      <c r="XU151" s="210"/>
      <c r="XV151" s="210"/>
      <c r="XW151" s="210"/>
      <c r="XX151" s="210"/>
      <c r="XY151" s="210"/>
      <c r="XZ151" s="210"/>
      <c r="YA151" s="210"/>
      <c r="YB151" s="210"/>
      <c r="YC151" s="210"/>
      <c r="YD151" s="210"/>
      <c r="YE151" s="210"/>
      <c r="YF151" s="210"/>
      <c r="YG151" s="210"/>
      <c r="YH151" s="210"/>
      <c r="YI151" s="210"/>
      <c r="YJ151" s="210"/>
      <c r="YK151" s="210"/>
      <c r="YL151" s="210"/>
      <c r="YM151" s="210"/>
      <c r="YN151" s="210"/>
      <c r="YO151" s="210"/>
      <c r="YP151" s="210"/>
      <c r="YQ151" s="210"/>
      <c r="YR151" s="210"/>
      <c r="YS151" s="210"/>
      <c r="YT151" s="210"/>
      <c r="YU151" s="210"/>
      <c r="YV151" s="210"/>
      <c r="YW151" s="210"/>
      <c r="YX151" s="210"/>
      <c r="YY151" s="210"/>
      <c r="YZ151" s="210"/>
      <c r="ZA151" s="210"/>
      <c r="ZB151" s="210"/>
      <c r="ZC151" s="210"/>
      <c r="ZD151" s="210"/>
      <c r="ZE151" s="210"/>
      <c r="ZF151" s="210"/>
      <c r="ZG151" s="210"/>
      <c r="ZH151" s="210"/>
      <c r="ZI151" s="210"/>
      <c r="ZJ151" s="210"/>
      <c r="ZK151" s="210"/>
      <c r="ZL151" s="210"/>
    </row>
    <row r="152" spans="1:688" s="102" customFormat="1">
      <c r="A152" s="361"/>
      <c r="B152" s="67" t="s">
        <v>314</v>
      </c>
      <c r="C152" s="243">
        <v>1636597</v>
      </c>
      <c r="D152" s="320">
        <f t="shared" si="32"/>
        <v>9.4376980995813931E-2</v>
      </c>
      <c r="E152" s="110"/>
      <c r="F152" s="6">
        <v>1177</v>
      </c>
      <c r="G152" s="328">
        <f t="shared" si="31"/>
        <v>0.32247191011235965</v>
      </c>
      <c r="H152" s="3">
        <v>546</v>
      </c>
      <c r="I152" s="328">
        <f t="shared" si="33"/>
        <v>1.2105263157894739</v>
      </c>
      <c r="J152" s="3">
        <v>156</v>
      </c>
      <c r="K152" s="47">
        <f t="shared" si="30"/>
        <v>-0.23529411764705888</v>
      </c>
      <c r="L152" s="340">
        <v>143</v>
      </c>
      <c r="M152" s="328">
        <f t="shared" si="29"/>
        <v>0.48958333333333331</v>
      </c>
      <c r="N152" s="3"/>
      <c r="O152" s="328"/>
      <c r="P152" s="3"/>
      <c r="Q152" s="328"/>
      <c r="R152" s="3"/>
      <c r="S152" s="328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10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  <c r="AU152" s="210"/>
      <c r="AV152" s="210"/>
      <c r="AW152" s="210"/>
      <c r="AX152" s="210"/>
      <c r="AY152" s="210"/>
      <c r="AZ152" s="210"/>
      <c r="BA152" s="210"/>
      <c r="BB152" s="210"/>
      <c r="BC152" s="210"/>
      <c r="BD152" s="210"/>
      <c r="BE152" s="210"/>
      <c r="BF152" s="210"/>
      <c r="BG152" s="210"/>
      <c r="BH152" s="210"/>
      <c r="BI152" s="210"/>
      <c r="BJ152" s="210"/>
      <c r="BK152" s="210"/>
      <c r="BL152" s="210"/>
      <c r="BM152" s="210"/>
      <c r="BN152" s="210"/>
      <c r="BO152" s="210"/>
      <c r="BP152" s="210"/>
      <c r="BQ152" s="210"/>
      <c r="BR152" s="210"/>
      <c r="BS152" s="210"/>
      <c r="BT152" s="210"/>
      <c r="BU152" s="210"/>
      <c r="BV152" s="210"/>
      <c r="BW152" s="210"/>
      <c r="BX152" s="210"/>
      <c r="BY152" s="210"/>
      <c r="BZ152" s="210"/>
      <c r="CA152" s="210"/>
      <c r="CB152" s="210"/>
      <c r="CC152" s="210"/>
      <c r="CD152" s="210"/>
      <c r="CE152" s="210"/>
      <c r="CF152" s="210"/>
      <c r="CG152" s="210"/>
      <c r="CH152" s="210"/>
      <c r="CI152" s="210"/>
      <c r="CJ152" s="210"/>
      <c r="CK152" s="210"/>
      <c r="CL152" s="210"/>
      <c r="CM152" s="210"/>
      <c r="CN152" s="210"/>
      <c r="CO152" s="210"/>
      <c r="CP152" s="210"/>
      <c r="CQ152" s="210"/>
      <c r="CR152" s="210"/>
      <c r="CS152" s="210"/>
      <c r="CT152" s="210"/>
      <c r="CU152" s="210"/>
      <c r="CV152" s="210"/>
      <c r="CW152" s="210"/>
      <c r="CX152" s="210"/>
      <c r="CY152" s="210"/>
      <c r="CZ152" s="210"/>
      <c r="DA152" s="210"/>
      <c r="DB152" s="210"/>
      <c r="DC152" s="210"/>
      <c r="DD152" s="210"/>
      <c r="DE152" s="210"/>
      <c r="DF152" s="210"/>
      <c r="DG152" s="210"/>
      <c r="DH152" s="210"/>
      <c r="DI152" s="210"/>
      <c r="DJ152" s="210"/>
      <c r="DK152" s="210"/>
      <c r="DL152" s="210"/>
      <c r="DM152" s="210"/>
      <c r="DN152" s="210"/>
      <c r="DO152" s="210"/>
      <c r="DP152" s="210"/>
      <c r="DQ152" s="210"/>
      <c r="DR152" s="210"/>
      <c r="DS152" s="210"/>
      <c r="DT152" s="210"/>
      <c r="DU152" s="210"/>
      <c r="DV152" s="210"/>
      <c r="DW152" s="210"/>
      <c r="DX152" s="210"/>
      <c r="DY152" s="210"/>
      <c r="DZ152" s="210"/>
      <c r="EA152" s="210"/>
      <c r="EB152" s="210"/>
      <c r="EC152" s="210"/>
      <c r="ED152" s="210"/>
      <c r="EE152" s="210"/>
      <c r="EF152" s="210"/>
      <c r="EG152" s="210"/>
      <c r="EH152" s="210"/>
      <c r="EI152" s="210"/>
      <c r="EJ152" s="210"/>
      <c r="EK152" s="210"/>
      <c r="EL152" s="210"/>
      <c r="EM152" s="210"/>
      <c r="EN152" s="210"/>
      <c r="EO152" s="210"/>
      <c r="EP152" s="210"/>
      <c r="EQ152" s="210"/>
      <c r="ER152" s="210"/>
      <c r="ES152" s="210"/>
      <c r="ET152" s="210"/>
      <c r="EU152" s="210"/>
      <c r="EV152" s="210"/>
      <c r="EW152" s="210"/>
      <c r="EX152" s="210"/>
      <c r="EY152" s="210"/>
      <c r="EZ152" s="210"/>
      <c r="FA152" s="210"/>
      <c r="FB152" s="210"/>
      <c r="FC152" s="210"/>
      <c r="FD152" s="210"/>
      <c r="FE152" s="210"/>
      <c r="FF152" s="210"/>
      <c r="FG152" s="210"/>
      <c r="FH152" s="210"/>
      <c r="FI152" s="210"/>
      <c r="FJ152" s="210"/>
      <c r="FK152" s="210"/>
      <c r="FL152" s="210"/>
      <c r="FM152" s="210"/>
      <c r="FN152" s="210"/>
      <c r="FO152" s="210"/>
      <c r="FP152" s="210"/>
      <c r="FQ152" s="210"/>
      <c r="FR152" s="210"/>
      <c r="FS152" s="210"/>
      <c r="FT152" s="210"/>
      <c r="FU152" s="210"/>
      <c r="FV152" s="210"/>
      <c r="FW152" s="210"/>
      <c r="FX152" s="210"/>
      <c r="FY152" s="210"/>
      <c r="FZ152" s="210"/>
      <c r="GA152" s="210"/>
      <c r="GB152" s="210"/>
      <c r="GC152" s="210"/>
      <c r="GD152" s="210"/>
      <c r="GE152" s="210"/>
      <c r="GF152" s="210"/>
      <c r="GG152" s="210"/>
      <c r="GH152" s="210"/>
      <c r="GI152" s="210"/>
      <c r="GJ152" s="210"/>
      <c r="GK152" s="210"/>
      <c r="GL152" s="210"/>
      <c r="GM152" s="210"/>
      <c r="GN152" s="210"/>
      <c r="GO152" s="210"/>
      <c r="GP152" s="210"/>
      <c r="GQ152" s="210"/>
      <c r="GR152" s="210"/>
      <c r="GS152" s="210"/>
      <c r="GT152" s="210"/>
      <c r="GU152" s="210"/>
      <c r="GV152" s="210"/>
      <c r="GW152" s="210"/>
      <c r="GX152" s="210"/>
      <c r="GY152" s="210"/>
      <c r="GZ152" s="210"/>
      <c r="HA152" s="210"/>
      <c r="HB152" s="210"/>
      <c r="HC152" s="210"/>
      <c r="HD152" s="210"/>
      <c r="HE152" s="210"/>
      <c r="HF152" s="210"/>
      <c r="HG152" s="210"/>
      <c r="HH152" s="210"/>
      <c r="HI152" s="210"/>
      <c r="HJ152" s="210"/>
      <c r="HK152" s="210"/>
      <c r="HL152" s="210"/>
      <c r="HM152" s="210"/>
      <c r="HN152" s="210"/>
      <c r="HO152" s="210"/>
      <c r="HP152" s="210"/>
      <c r="HQ152" s="210"/>
      <c r="HR152" s="210"/>
      <c r="HS152" s="210"/>
      <c r="HT152" s="210"/>
      <c r="HU152" s="210"/>
      <c r="HV152" s="210"/>
      <c r="HW152" s="210"/>
      <c r="HX152" s="210"/>
      <c r="HY152" s="210"/>
      <c r="HZ152" s="210"/>
      <c r="IA152" s="210"/>
      <c r="IB152" s="210"/>
      <c r="IC152" s="210"/>
      <c r="ID152" s="210"/>
      <c r="IE152" s="210"/>
      <c r="IF152" s="210"/>
      <c r="IG152" s="210"/>
      <c r="IH152" s="210"/>
      <c r="II152" s="210"/>
      <c r="IJ152" s="210"/>
      <c r="IK152" s="210"/>
      <c r="IL152" s="210"/>
      <c r="IM152" s="210"/>
      <c r="IN152" s="210"/>
      <c r="IO152" s="210"/>
      <c r="IP152" s="210"/>
      <c r="IQ152" s="210"/>
      <c r="IR152" s="210"/>
      <c r="IS152" s="210"/>
      <c r="IT152" s="210"/>
      <c r="IU152" s="210"/>
      <c r="IV152" s="210"/>
      <c r="IW152" s="210"/>
      <c r="IX152" s="210"/>
      <c r="IY152" s="210"/>
      <c r="IZ152" s="210"/>
      <c r="JA152" s="210"/>
      <c r="JB152" s="210"/>
      <c r="JC152" s="210"/>
      <c r="JD152" s="210"/>
      <c r="JE152" s="210"/>
      <c r="JF152" s="210"/>
      <c r="JG152" s="210"/>
      <c r="JH152" s="210"/>
      <c r="JI152" s="210"/>
      <c r="JJ152" s="210"/>
      <c r="JK152" s="210"/>
      <c r="JL152" s="210"/>
      <c r="JM152" s="210"/>
      <c r="JN152" s="210"/>
      <c r="JO152" s="210"/>
      <c r="JP152" s="210"/>
      <c r="JQ152" s="210"/>
      <c r="JR152" s="210"/>
      <c r="JS152" s="210"/>
      <c r="JT152" s="210"/>
      <c r="JU152" s="210"/>
      <c r="JV152" s="210"/>
      <c r="JW152" s="210"/>
      <c r="JX152" s="210"/>
      <c r="JY152" s="210"/>
      <c r="JZ152" s="210"/>
      <c r="KA152" s="210"/>
      <c r="KB152" s="210"/>
      <c r="KC152" s="210"/>
      <c r="KD152" s="210"/>
      <c r="KE152" s="210"/>
      <c r="KF152" s="210"/>
      <c r="KG152" s="210"/>
      <c r="KH152" s="210"/>
      <c r="KI152" s="210"/>
      <c r="KJ152" s="210"/>
      <c r="KK152" s="210"/>
      <c r="KL152" s="210"/>
      <c r="KM152" s="210"/>
      <c r="KN152" s="210"/>
      <c r="KO152" s="210"/>
      <c r="KP152" s="210"/>
      <c r="KQ152" s="210"/>
      <c r="KR152" s="210"/>
      <c r="KS152" s="210"/>
      <c r="KT152" s="210"/>
      <c r="KU152" s="210"/>
      <c r="KV152" s="210"/>
      <c r="KW152" s="210"/>
      <c r="KX152" s="210"/>
      <c r="KY152" s="210"/>
      <c r="KZ152" s="210"/>
      <c r="LA152" s="210"/>
      <c r="LB152" s="210"/>
      <c r="LC152" s="210"/>
      <c r="LD152" s="210"/>
      <c r="LE152" s="210"/>
      <c r="LF152" s="210"/>
      <c r="LG152" s="210"/>
      <c r="LH152" s="210"/>
      <c r="LI152" s="210"/>
      <c r="LJ152" s="210"/>
      <c r="LK152" s="210"/>
      <c r="LL152" s="210"/>
      <c r="LM152" s="210"/>
      <c r="LN152" s="210"/>
      <c r="LO152" s="210"/>
      <c r="LP152" s="210"/>
      <c r="LQ152" s="210"/>
      <c r="LR152" s="210"/>
      <c r="LS152" s="210"/>
      <c r="LT152" s="210"/>
      <c r="LU152" s="210"/>
      <c r="LV152" s="210"/>
      <c r="LW152" s="210"/>
      <c r="LX152" s="210"/>
      <c r="LY152" s="210"/>
      <c r="LZ152" s="210"/>
      <c r="MA152" s="210"/>
      <c r="MB152" s="210"/>
      <c r="MC152" s="210"/>
      <c r="MD152" s="210"/>
      <c r="ME152" s="210"/>
      <c r="MF152" s="210"/>
      <c r="MG152" s="210"/>
      <c r="MH152" s="210"/>
      <c r="MI152" s="210"/>
      <c r="MJ152" s="210"/>
      <c r="MK152" s="210"/>
      <c r="ML152" s="210"/>
      <c r="MM152" s="210"/>
      <c r="MN152" s="210"/>
      <c r="MO152" s="210"/>
      <c r="MP152" s="210"/>
      <c r="MQ152" s="210"/>
      <c r="MR152" s="210"/>
      <c r="MS152" s="210"/>
      <c r="MT152" s="210"/>
      <c r="MU152" s="210"/>
      <c r="MV152" s="210"/>
      <c r="MW152" s="210"/>
      <c r="MX152" s="210"/>
      <c r="MY152" s="210"/>
      <c r="MZ152" s="210"/>
      <c r="NA152" s="210"/>
      <c r="NB152" s="210"/>
      <c r="NC152" s="210"/>
      <c r="ND152" s="210"/>
      <c r="NE152" s="210"/>
      <c r="NF152" s="210"/>
      <c r="NG152" s="210"/>
      <c r="NH152" s="210"/>
      <c r="NI152" s="210"/>
      <c r="NJ152" s="210"/>
      <c r="NK152" s="210"/>
      <c r="NL152" s="210"/>
      <c r="NM152" s="210"/>
      <c r="NN152" s="210"/>
      <c r="NO152" s="210"/>
      <c r="NP152" s="210"/>
      <c r="NQ152" s="210"/>
      <c r="NR152" s="210"/>
      <c r="NS152" s="210"/>
      <c r="NT152" s="210"/>
      <c r="NU152" s="210"/>
      <c r="NV152" s="210"/>
      <c r="NW152" s="210"/>
      <c r="NX152" s="210"/>
      <c r="NY152" s="210"/>
      <c r="NZ152" s="210"/>
      <c r="OA152" s="210"/>
      <c r="OB152" s="210"/>
      <c r="OC152" s="210"/>
      <c r="OD152" s="210"/>
      <c r="OE152" s="210"/>
      <c r="OF152" s="210"/>
      <c r="OG152" s="210"/>
      <c r="OH152" s="210"/>
      <c r="OI152" s="210"/>
      <c r="OJ152" s="210"/>
      <c r="OK152" s="210"/>
      <c r="OL152" s="210"/>
      <c r="OM152" s="210"/>
      <c r="ON152" s="210"/>
      <c r="OO152" s="210"/>
      <c r="OP152" s="210"/>
      <c r="OQ152" s="210"/>
      <c r="OR152" s="210"/>
      <c r="OS152" s="210"/>
      <c r="OT152" s="210"/>
      <c r="OU152" s="210"/>
      <c r="OV152" s="210"/>
      <c r="OW152" s="210"/>
      <c r="OX152" s="210"/>
      <c r="OY152" s="210"/>
      <c r="OZ152" s="210"/>
      <c r="PA152" s="210"/>
      <c r="PB152" s="210"/>
      <c r="PC152" s="210"/>
      <c r="PD152" s="210"/>
      <c r="PE152" s="210"/>
      <c r="PF152" s="210"/>
      <c r="PG152" s="210"/>
      <c r="PH152" s="210"/>
      <c r="PI152" s="210"/>
      <c r="PJ152" s="210"/>
      <c r="PK152" s="210"/>
      <c r="PL152" s="210"/>
      <c r="PM152" s="210"/>
      <c r="PN152" s="210"/>
      <c r="PO152" s="210"/>
      <c r="PP152" s="210"/>
      <c r="PQ152" s="210"/>
      <c r="PR152" s="210"/>
      <c r="PS152" s="210"/>
      <c r="PT152" s="210"/>
      <c r="PU152" s="210"/>
      <c r="PV152" s="210"/>
      <c r="PW152" s="210"/>
      <c r="PX152" s="210"/>
      <c r="PY152" s="210"/>
      <c r="PZ152" s="210"/>
      <c r="QA152" s="210"/>
      <c r="QB152" s="210"/>
      <c r="QC152" s="210"/>
      <c r="QD152" s="210"/>
      <c r="QE152" s="210"/>
      <c r="QF152" s="210"/>
      <c r="QG152" s="210"/>
      <c r="QH152" s="210"/>
      <c r="QI152" s="210"/>
      <c r="QJ152" s="210"/>
      <c r="QK152" s="210"/>
      <c r="QL152" s="210"/>
      <c r="QM152" s="210"/>
      <c r="QN152" s="210"/>
      <c r="QO152" s="210"/>
      <c r="QP152" s="210"/>
      <c r="QQ152" s="210"/>
      <c r="QR152" s="210"/>
      <c r="QS152" s="210"/>
      <c r="QT152" s="210"/>
      <c r="QU152" s="210"/>
      <c r="QV152" s="210"/>
      <c r="QW152" s="210"/>
      <c r="QX152" s="210"/>
      <c r="QY152" s="210"/>
      <c r="QZ152" s="210"/>
      <c r="RA152" s="210"/>
      <c r="RB152" s="210"/>
      <c r="RC152" s="210"/>
      <c r="RD152" s="210"/>
      <c r="RE152" s="210"/>
      <c r="RF152" s="210"/>
      <c r="RG152" s="210"/>
      <c r="RH152" s="210"/>
      <c r="RI152" s="210"/>
      <c r="RJ152" s="210"/>
      <c r="RK152" s="210"/>
      <c r="RL152" s="210"/>
      <c r="RM152" s="210"/>
      <c r="RN152" s="210"/>
      <c r="RO152" s="210"/>
      <c r="RP152" s="210"/>
      <c r="RQ152" s="210"/>
      <c r="RR152" s="210"/>
      <c r="RS152" s="210"/>
      <c r="RT152" s="210"/>
      <c r="RU152" s="210"/>
      <c r="RV152" s="210"/>
      <c r="RW152" s="210"/>
      <c r="RX152" s="210"/>
      <c r="RY152" s="210"/>
      <c r="RZ152" s="210"/>
      <c r="SA152" s="210"/>
      <c r="SB152" s="210"/>
      <c r="SC152" s="210"/>
      <c r="SD152" s="210"/>
      <c r="SE152" s="210"/>
      <c r="SF152" s="210"/>
      <c r="SG152" s="210"/>
      <c r="SH152" s="210"/>
      <c r="SI152" s="210"/>
      <c r="SJ152" s="210"/>
      <c r="SK152" s="210"/>
      <c r="SL152" s="210"/>
      <c r="SM152" s="210"/>
      <c r="SN152" s="210"/>
      <c r="SO152" s="210"/>
      <c r="SP152" s="210"/>
      <c r="SQ152" s="210"/>
      <c r="SR152" s="210"/>
      <c r="SS152" s="210"/>
      <c r="ST152" s="210"/>
      <c r="SU152" s="210"/>
      <c r="SV152" s="210"/>
      <c r="SW152" s="210"/>
      <c r="SX152" s="210"/>
      <c r="SY152" s="210"/>
      <c r="SZ152" s="210"/>
      <c r="TA152" s="210"/>
      <c r="TB152" s="210"/>
      <c r="TC152" s="210"/>
      <c r="TD152" s="210"/>
      <c r="TE152" s="210"/>
      <c r="TF152" s="210"/>
      <c r="TG152" s="210"/>
      <c r="TH152" s="210"/>
      <c r="TI152" s="210"/>
      <c r="TJ152" s="210"/>
      <c r="TK152" s="210"/>
      <c r="TL152" s="210"/>
      <c r="TM152" s="210"/>
      <c r="TN152" s="210"/>
      <c r="TO152" s="210"/>
      <c r="TP152" s="210"/>
      <c r="TQ152" s="210"/>
      <c r="TR152" s="210"/>
      <c r="TS152" s="210"/>
      <c r="TT152" s="210"/>
      <c r="TU152" s="210"/>
      <c r="TV152" s="210"/>
      <c r="TW152" s="210"/>
      <c r="TX152" s="210"/>
      <c r="TY152" s="210"/>
      <c r="TZ152" s="210"/>
      <c r="UA152" s="210"/>
      <c r="UB152" s="210"/>
      <c r="UC152" s="210"/>
      <c r="UD152" s="210"/>
      <c r="UE152" s="210"/>
      <c r="UF152" s="210"/>
      <c r="UG152" s="210"/>
      <c r="UH152" s="210"/>
      <c r="UI152" s="210"/>
      <c r="UJ152" s="210"/>
      <c r="UK152" s="210"/>
      <c r="UL152" s="210"/>
      <c r="UM152" s="210"/>
      <c r="UN152" s="210"/>
      <c r="UO152" s="210"/>
      <c r="UP152" s="210"/>
      <c r="UQ152" s="210"/>
      <c r="UR152" s="210"/>
      <c r="US152" s="210"/>
      <c r="UT152" s="210"/>
      <c r="UU152" s="210"/>
      <c r="UV152" s="210"/>
      <c r="UW152" s="210"/>
      <c r="UX152" s="210"/>
      <c r="UY152" s="210"/>
      <c r="UZ152" s="210"/>
      <c r="VA152" s="210"/>
      <c r="VB152" s="210"/>
      <c r="VC152" s="210"/>
      <c r="VD152" s="210"/>
      <c r="VE152" s="210"/>
      <c r="VF152" s="210"/>
      <c r="VG152" s="210"/>
      <c r="VH152" s="210"/>
      <c r="VI152" s="210"/>
      <c r="VJ152" s="210"/>
      <c r="VK152" s="210"/>
      <c r="VL152" s="210"/>
      <c r="VM152" s="210"/>
      <c r="VN152" s="210"/>
      <c r="VO152" s="210"/>
      <c r="VP152" s="210"/>
      <c r="VQ152" s="210"/>
      <c r="VR152" s="210"/>
      <c r="VS152" s="210"/>
      <c r="VT152" s="210"/>
      <c r="VU152" s="210"/>
      <c r="VV152" s="210"/>
      <c r="VW152" s="210"/>
      <c r="VX152" s="210"/>
      <c r="VY152" s="210"/>
      <c r="VZ152" s="210"/>
      <c r="WA152" s="210"/>
      <c r="WB152" s="210"/>
      <c r="WC152" s="210"/>
      <c r="WD152" s="210"/>
      <c r="WE152" s="210"/>
      <c r="WF152" s="210"/>
      <c r="WG152" s="210"/>
      <c r="WH152" s="210"/>
      <c r="WI152" s="210"/>
      <c r="WJ152" s="210"/>
      <c r="WK152" s="210"/>
      <c r="WL152" s="210"/>
      <c r="WM152" s="210"/>
      <c r="WN152" s="210"/>
      <c r="WO152" s="210"/>
      <c r="WP152" s="210"/>
      <c r="WQ152" s="210"/>
      <c r="WR152" s="210"/>
      <c r="WS152" s="210"/>
      <c r="WT152" s="210"/>
      <c r="WU152" s="210"/>
      <c r="WV152" s="210"/>
      <c r="WW152" s="210"/>
      <c r="WX152" s="210"/>
      <c r="WY152" s="210"/>
      <c r="WZ152" s="210"/>
      <c r="XA152" s="210"/>
      <c r="XB152" s="210"/>
      <c r="XC152" s="210"/>
      <c r="XD152" s="210"/>
      <c r="XE152" s="210"/>
      <c r="XF152" s="210"/>
      <c r="XG152" s="210"/>
      <c r="XH152" s="210"/>
      <c r="XI152" s="210"/>
      <c r="XJ152" s="210"/>
      <c r="XK152" s="210"/>
      <c r="XL152" s="210"/>
      <c r="XM152" s="210"/>
      <c r="XN152" s="210"/>
      <c r="XO152" s="210"/>
      <c r="XP152" s="210"/>
      <c r="XQ152" s="210"/>
      <c r="XR152" s="210"/>
      <c r="XS152" s="210"/>
      <c r="XT152" s="210"/>
      <c r="XU152" s="210"/>
      <c r="XV152" s="210"/>
      <c r="XW152" s="210"/>
      <c r="XX152" s="210"/>
      <c r="XY152" s="210"/>
      <c r="XZ152" s="210"/>
      <c r="YA152" s="210"/>
      <c r="YB152" s="210"/>
      <c r="YC152" s="210"/>
      <c r="YD152" s="210"/>
      <c r="YE152" s="210"/>
      <c r="YF152" s="210"/>
      <c r="YG152" s="210"/>
      <c r="YH152" s="210"/>
      <c r="YI152" s="210"/>
      <c r="YJ152" s="210"/>
      <c r="YK152" s="210"/>
      <c r="YL152" s="210"/>
      <c r="YM152" s="210"/>
      <c r="YN152" s="210"/>
      <c r="YO152" s="210"/>
      <c r="YP152" s="210"/>
      <c r="YQ152" s="210"/>
      <c r="YR152" s="210"/>
      <c r="YS152" s="210"/>
      <c r="YT152" s="210"/>
      <c r="YU152" s="210"/>
      <c r="YV152" s="210"/>
      <c r="YW152" s="210"/>
      <c r="YX152" s="210"/>
      <c r="YY152" s="210"/>
      <c r="YZ152" s="210"/>
      <c r="ZA152" s="210"/>
      <c r="ZB152" s="210"/>
      <c r="ZC152" s="210"/>
      <c r="ZD152" s="210"/>
      <c r="ZE152" s="210"/>
      <c r="ZF152" s="210"/>
      <c r="ZG152" s="210"/>
      <c r="ZH152" s="210"/>
      <c r="ZI152" s="210"/>
      <c r="ZJ152" s="210"/>
      <c r="ZK152" s="210"/>
      <c r="ZL152" s="210"/>
    </row>
    <row r="153" spans="1:688" s="102" customFormat="1">
      <c r="A153" s="361"/>
      <c r="B153" s="141" t="s">
        <v>315</v>
      </c>
      <c r="C153" s="243">
        <v>1656728</v>
      </c>
      <c r="D153" s="320">
        <f t="shared" si="32"/>
        <v>4.9050032768408025E-2</v>
      </c>
      <c r="E153" s="110"/>
      <c r="F153" s="6">
        <v>1312</v>
      </c>
      <c r="G153" s="328">
        <f t="shared" si="31"/>
        <v>0.39130434782608692</v>
      </c>
      <c r="H153" s="3">
        <v>538</v>
      </c>
      <c r="I153" s="328">
        <f t="shared" si="33"/>
        <v>1.5741626794258372</v>
      </c>
      <c r="J153" s="3">
        <v>138</v>
      </c>
      <c r="K153" s="47">
        <f t="shared" si="30"/>
        <v>-0.23333333333333328</v>
      </c>
      <c r="L153" s="340">
        <v>162</v>
      </c>
      <c r="M153" s="328">
        <f t="shared" si="29"/>
        <v>0</v>
      </c>
      <c r="N153" s="3"/>
      <c r="O153" s="328"/>
      <c r="P153" s="3"/>
      <c r="Q153" s="328"/>
      <c r="R153" s="3"/>
      <c r="S153" s="328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0"/>
      <c r="AE153" s="210"/>
      <c r="AF153" s="210"/>
      <c r="AG153" s="210"/>
      <c r="AH153" s="210"/>
      <c r="AI153" s="210"/>
      <c r="AJ153" s="210"/>
      <c r="AK153" s="210"/>
      <c r="AL153" s="210"/>
      <c r="AM153" s="210"/>
      <c r="AN153" s="210"/>
      <c r="AO153" s="210"/>
      <c r="AP153" s="210"/>
      <c r="AQ153" s="210"/>
      <c r="AR153" s="210"/>
      <c r="AS153" s="210"/>
      <c r="AT153" s="210"/>
      <c r="AU153" s="210"/>
      <c r="AV153" s="210"/>
      <c r="AW153" s="210"/>
      <c r="AX153" s="210"/>
      <c r="AY153" s="210"/>
      <c r="AZ153" s="210"/>
      <c r="BA153" s="210"/>
      <c r="BB153" s="210"/>
      <c r="BC153" s="210"/>
      <c r="BD153" s="210"/>
      <c r="BE153" s="210"/>
      <c r="BF153" s="210"/>
      <c r="BG153" s="210"/>
      <c r="BH153" s="210"/>
      <c r="BI153" s="210"/>
      <c r="BJ153" s="210"/>
      <c r="BK153" s="210"/>
      <c r="BL153" s="210"/>
      <c r="BM153" s="210"/>
      <c r="BN153" s="210"/>
      <c r="BO153" s="210"/>
      <c r="BP153" s="210"/>
      <c r="BQ153" s="210"/>
      <c r="BR153" s="210"/>
      <c r="BS153" s="210"/>
      <c r="BT153" s="210"/>
      <c r="BU153" s="210"/>
      <c r="BV153" s="210"/>
      <c r="BW153" s="210"/>
      <c r="BX153" s="210"/>
      <c r="BY153" s="210"/>
      <c r="BZ153" s="210"/>
      <c r="CA153" s="210"/>
      <c r="CB153" s="210"/>
      <c r="CC153" s="210"/>
      <c r="CD153" s="210"/>
      <c r="CE153" s="210"/>
      <c r="CF153" s="210"/>
      <c r="CG153" s="210"/>
      <c r="CH153" s="210"/>
      <c r="CI153" s="210"/>
      <c r="CJ153" s="210"/>
      <c r="CK153" s="210"/>
      <c r="CL153" s="210"/>
      <c r="CM153" s="210"/>
      <c r="CN153" s="210"/>
      <c r="CO153" s="210"/>
      <c r="CP153" s="210"/>
      <c r="CQ153" s="210"/>
      <c r="CR153" s="210"/>
      <c r="CS153" s="210"/>
      <c r="CT153" s="210"/>
      <c r="CU153" s="210"/>
      <c r="CV153" s="210"/>
      <c r="CW153" s="210"/>
      <c r="CX153" s="210"/>
      <c r="CY153" s="210"/>
      <c r="CZ153" s="210"/>
      <c r="DA153" s="210"/>
      <c r="DB153" s="210"/>
      <c r="DC153" s="210"/>
      <c r="DD153" s="210"/>
      <c r="DE153" s="210"/>
      <c r="DF153" s="210"/>
      <c r="DG153" s="210"/>
      <c r="DH153" s="210"/>
      <c r="DI153" s="210"/>
      <c r="DJ153" s="210"/>
      <c r="DK153" s="210"/>
      <c r="DL153" s="210"/>
      <c r="DM153" s="210"/>
      <c r="DN153" s="210"/>
      <c r="DO153" s="210"/>
      <c r="DP153" s="210"/>
      <c r="DQ153" s="210"/>
      <c r="DR153" s="210"/>
      <c r="DS153" s="210"/>
      <c r="DT153" s="210"/>
      <c r="DU153" s="210"/>
      <c r="DV153" s="210"/>
      <c r="DW153" s="210"/>
      <c r="DX153" s="210"/>
      <c r="DY153" s="210"/>
      <c r="DZ153" s="210"/>
      <c r="EA153" s="210"/>
      <c r="EB153" s="210"/>
      <c r="EC153" s="210"/>
      <c r="ED153" s="210"/>
      <c r="EE153" s="210"/>
      <c r="EF153" s="210"/>
      <c r="EG153" s="210"/>
      <c r="EH153" s="210"/>
      <c r="EI153" s="210"/>
      <c r="EJ153" s="210"/>
      <c r="EK153" s="210"/>
      <c r="EL153" s="210"/>
      <c r="EM153" s="210"/>
      <c r="EN153" s="210"/>
      <c r="EO153" s="210"/>
      <c r="EP153" s="210"/>
      <c r="EQ153" s="210"/>
      <c r="ER153" s="210"/>
      <c r="ES153" s="210"/>
      <c r="ET153" s="210"/>
      <c r="EU153" s="210"/>
      <c r="EV153" s="210"/>
      <c r="EW153" s="210"/>
      <c r="EX153" s="210"/>
      <c r="EY153" s="210"/>
      <c r="EZ153" s="210"/>
      <c r="FA153" s="210"/>
      <c r="FB153" s="210"/>
      <c r="FC153" s="210"/>
      <c r="FD153" s="210"/>
      <c r="FE153" s="210"/>
      <c r="FF153" s="210"/>
      <c r="FG153" s="210"/>
      <c r="FH153" s="210"/>
      <c r="FI153" s="210"/>
      <c r="FJ153" s="210"/>
      <c r="FK153" s="210"/>
      <c r="FL153" s="210"/>
      <c r="FM153" s="210"/>
      <c r="FN153" s="210"/>
      <c r="FO153" s="210"/>
      <c r="FP153" s="210"/>
      <c r="FQ153" s="210"/>
      <c r="FR153" s="210"/>
      <c r="FS153" s="210"/>
      <c r="FT153" s="210"/>
      <c r="FU153" s="210"/>
      <c r="FV153" s="210"/>
      <c r="FW153" s="210"/>
      <c r="FX153" s="210"/>
      <c r="FY153" s="210"/>
      <c r="FZ153" s="210"/>
      <c r="GA153" s="210"/>
      <c r="GB153" s="210"/>
      <c r="GC153" s="210"/>
      <c r="GD153" s="210"/>
      <c r="GE153" s="210"/>
      <c r="GF153" s="210"/>
      <c r="GG153" s="210"/>
      <c r="GH153" s="210"/>
      <c r="GI153" s="210"/>
      <c r="GJ153" s="210"/>
      <c r="GK153" s="210"/>
      <c r="GL153" s="210"/>
      <c r="GM153" s="210"/>
      <c r="GN153" s="210"/>
      <c r="GO153" s="210"/>
      <c r="GP153" s="210"/>
      <c r="GQ153" s="210"/>
      <c r="GR153" s="210"/>
      <c r="GS153" s="210"/>
      <c r="GT153" s="210"/>
      <c r="GU153" s="210"/>
      <c r="GV153" s="210"/>
      <c r="GW153" s="210"/>
      <c r="GX153" s="210"/>
      <c r="GY153" s="210"/>
      <c r="GZ153" s="210"/>
      <c r="HA153" s="210"/>
      <c r="HB153" s="210"/>
      <c r="HC153" s="210"/>
      <c r="HD153" s="210"/>
      <c r="HE153" s="210"/>
      <c r="HF153" s="210"/>
      <c r="HG153" s="210"/>
      <c r="HH153" s="210"/>
      <c r="HI153" s="210"/>
      <c r="HJ153" s="210"/>
      <c r="HK153" s="210"/>
      <c r="HL153" s="210"/>
      <c r="HM153" s="210"/>
      <c r="HN153" s="210"/>
      <c r="HO153" s="210"/>
      <c r="HP153" s="210"/>
      <c r="HQ153" s="210"/>
      <c r="HR153" s="210"/>
      <c r="HS153" s="210"/>
      <c r="HT153" s="210"/>
      <c r="HU153" s="210"/>
      <c r="HV153" s="210"/>
      <c r="HW153" s="210"/>
      <c r="HX153" s="210"/>
      <c r="HY153" s="210"/>
      <c r="HZ153" s="210"/>
      <c r="IA153" s="210"/>
      <c r="IB153" s="210"/>
      <c r="IC153" s="210"/>
      <c r="ID153" s="210"/>
      <c r="IE153" s="210"/>
      <c r="IF153" s="210"/>
      <c r="IG153" s="210"/>
      <c r="IH153" s="210"/>
      <c r="II153" s="210"/>
      <c r="IJ153" s="210"/>
      <c r="IK153" s="210"/>
      <c r="IL153" s="210"/>
      <c r="IM153" s="210"/>
      <c r="IN153" s="210"/>
      <c r="IO153" s="210"/>
      <c r="IP153" s="210"/>
      <c r="IQ153" s="210"/>
      <c r="IR153" s="210"/>
      <c r="IS153" s="210"/>
      <c r="IT153" s="210"/>
      <c r="IU153" s="210"/>
      <c r="IV153" s="210"/>
      <c r="IW153" s="210"/>
      <c r="IX153" s="210"/>
      <c r="IY153" s="210"/>
      <c r="IZ153" s="210"/>
      <c r="JA153" s="210"/>
      <c r="JB153" s="210"/>
      <c r="JC153" s="210"/>
      <c r="JD153" s="210"/>
      <c r="JE153" s="210"/>
      <c r="JF153" s="210"/>
      <c r="JG153" s="210"/>
      <c r="JH153" s="210"/>
      <c r="JI153" s="210"/>
      <c r="JJ153" s="210"/>
      <c r="JK153" s="210"/>
      <c r="JL153" s="210"/>
      <c r="JM153" s="210"/>
      <c r="JN153" s="210"/>
      <c r="JO153" s="210"/>
      <c r="JP153" s="210"/>
      <c r="JQ153" s="210"/>
      <c r="JR153" s="210"/>
      <c r="JS153" s="210"/>
      <c r="JT153" s="210"/>
      <c r="JU153" s="210"/>
      <c r="JV153" s="210"/>
      <c r="JW153" s="210"/>
      <c r="JX153" s="210"/>
      <c r="JY153" s="210"/>
      <c r="JZ153" s="210"/>
      <c r="KA153" s="210"/>
      <c r="KB153" s="210"/>
      <c r="KC153" s="210"/>
      <c r="KD153" s="210"/>
      <c r="KE153" s="210"/>
      <c r="KF153" s="210"/>
      <c r="KG153" s="210"/>
      <c r="KH153" s="210"/>
      <c r="KI153" s="210"/>
      <c r="KJ153" s="210"/>
      <c r="KK153" s="210"/>
      <c r="KL153" s="210"/>
      <c r="KM153" s="210"/>
      <c r="KN153" s="210"/>
      <c r="KO153" s="210"/>
      <c r="KP153" s="210"/>
      <c r="KQ153" s="210"/>
      <c r="KR153" s="210"/>
      <c r="KS153" s="210"/>
      <c r="KT153" s="210"/>
      <c r="KU153" s="210"/>
      <c r="KV153" s="210"/>
      <c r="KW153" s="210"/>
      <c r="KX153" s="210"/>
      <c r="KY153" s="210"/>
      <c r="KZ153" s="210"/>
      <c r="LA153" s="210"/>
      <c r="LB153" s="210"/>
      <c r="LC153" s="210"/>
      <c r="LD153" s="210"/>
      <c r="LE153" s="210"/>
      <c r="LF153" s="210"/>
      <c r="LG153" s="210"/>
      <c r="LH153" s="210"/>
      <c r="LI153" s="210"/>
      <c r="LJ153" s="210"/>
      <c r="LK153" s="210"/>
      <c r="LL153" s="210"/>
      <c r="LM153" s="210"/>
      <c r="LN153" s="210"/>
      <c r="LO153" s="210"/>
      <c r="LP153" s="210"/>
      <c r="LQ153" s="210"/>
      <c r="LR153" s="210"/>
      <c r="LS153" s="210"/>
      <c r="LT153" s="210"/>
      <c r="LU153" s="210"/>
      <c r="LV153" s="210"/>
      <c r="LW153" s="210"/>
      <c r="LX153" s="210"/>
      <c r="LY153" s="210"/>
      <c r="LZ153" s="210"/>
      <c r="MA153" s="210"/>
      <c r="MB153" s="210"/>
      <c r="MC153" s="210"/>
      <c r="MD153" s="210"/>
      <c r="ME153" s="210"/>
      <c r="MF153" s="210"/>
      <c r="MG153" s="210"/>
      <c r="MH153" s="210"/>
      <c r="MI153" s="210"/>
      <c r="MJ153" s="210"/>
      <c r="MK153" s="210"/>
      <c r="ML153" s="210"/>
      <c r="MM153" s="210"/>
      <c r="MN153" s="210"/>
      <c r="MO153" s="210"/>
      <c r="MP153" s="210"/>
      <c r="MQ153" s="210"/>
      <c r="MR153" s="210"/>
      <c r="MS153" s="210"/>
      <c r="MT153" s="210"/>
      <c r="MU153" s="210"/>
      <c r="MV153" s="210"/>
      <c r="MW153" s="210"/>
      <c r="MX153" s="210"/>
      <c r="MY153" s="210"/>
      <c r="MZ153" s="210"/>
      <c r="NA153" s="210"/>
      <c r="NB153" s="210"/>
      <c r="NC153" s="210"/>
      <c r="ND153" s="210"/>
      <c r="NE153" s="210"/>
      <c r="NF153" s="210"/>
      <c r="NG153" s="210"/>
      <c r="NH153" s="210"/>
      <c r="NI153" s="210"/>
      <c r="NJ153" s="210"/>
      <c r="NK153" s="210"/>
      <c r="NL153" s="210"/>
      <c r="NM153" s="210"/>
      <c r="NN153" s="210"/>
      <c r="NO153" s="210"/>
      <c r="NP153" s="210"/>
      <c r="NQ153" s="210"/>
      <c r="NR153" s="210"/>
      <c r="NS153" s="210"/>
      <c r="NT153" s="210"/>
      <c r="NU153" s="210"/>
      <c r="NV153" s="210"/>
      <c r="NW153" s="210"/>
      <c r="NX153" s="210"/>
      <c r="NY153" s="210"/>
      <c r="NZ153" s="210"/>
      <c r="OA153" s="210"/>
      <c r="OB153" s="210"/>
      <c r="OC153" s="210"/>
      <c r="OD153" s="210"/>
      <c r="OE153" s="210"/>
      <c r="OF153" s="210"/>
      <c r="OG153" s="210"/>
      <c r="OH153" s="210"/>
      <c r="OI153" s="210"/>
      <c r="OJ153" s="210"/>
      <c r="OK153" s="210"/>
      <c r="OL153" s="210"/>
      <c r="OM153" s="210"/>
      <c r="ON153" s="210"/>
      <c r="OO153" s="210"/>
      <c r="OP153" s="210"/>
      <c r="OQ153" s="210"/>
      <c r="OR153" s="210"/>
      <c r="OS153" s="210"/>
      <c r="OT153" s="210"/>
      <c r="OU153" s="210"/>
      <c r="OV153" s="210"/>
      <c r="OW153" s="210"/>
      <c r="OX153" s="210"/>
      <c r="OY153" s="210"/>
      <c r="OZ153" s="210"/>
      <c r="PA153" s="210"/>
      <c r="PB153" s="210"/>
      <c r="PC153" s="210"/>
      <c r="PD153" s="210"/>
      <c r="PE153" s="210"/>
      <c r="PF153" s="210"/>
      <c r="PG153" s="210"/>
      <c r="PH153" s="210"/>
      <c r="PI153" s="210"/>
      <c r="PJ153" s="210"/>
      <c r="PK153" s="210"/>
      <c r="PL153" s="210"/>
      <c r="PM153" s="210"/>
      <c r="PN153" s="210"/>
      <c r="PO153" s="210"/>
      <c r="PP153" s="210"/>
      <c r="PQ153" s="210"/>
      <c r="PR153" s="210"/>
      <c r="PS153" s="210"/>
      <c r="PT153" s="210"/>
      <c r="PU153" s="210"/>
      <c r="PV153" s="210"/>
      <c r="PW153" s="210"/>
      <c r="PX153" s="210"/>
      <c r="PY153" s="210"/>
      <c r="PZ153" s="210"/>
      <c r="QA153" s="210"/>
      <c r="QB153" s="210"/>
      <c r="QC153" s="210"/>
      <c r="QD153" s="210"/>
      <c r="QE153" s="210"/>
      <c r="QF153" s="210"/>
      <c r="QG153" s="210"/>
      <c r="QH153" s="210"/>
      <c r="QI153" s="210"/>
      <c r="QJ153" s="210"/>
      <c r="QK153" s="210"/>
      <c r="QL153" s="210"/>
      <c r="QM153" s="210"/>
      <c r="QN153" s="210"/>
      <c r="QO153" s="210"/>
      <c r="QP153" s="210"/>
      <c r="QQ153" s="210"/>
      <c r="QR153" s="210"/>
      <c r="QS153" s="210"/>
      <c r="QT153" s="210"/>
      <c r="QU153" s="210"/>
      <c r="QV153" s="210"/>
      <c r="QW153" s="210"/>
      <c r="QX153" s="210"/>
      <c r="QY153" s="210"/>
      <c r="QZ153" s="210"/>
      <c r="RA153" s="210"/>
      <c r="RB153" s="210"/>
      <c r="RC153" s="210"/>
      <c r="RD153" s="210"/>
      <c r="RE153" s="210"/>
      <c r="RF153" s="210"/>
      <c r="RG153" s="210"/>
      <c r="RH153" s="210"/>
      <c r="RI153" s="210"/>
      <c r="RJ153" s="210"/>
      <c r="RK153" s="210"/>
      <c r="RL153" s="210"/>
      <c r="RM153" s="210"/>
      <c r="RN153" s="210"/>
      <c r="RO153" s="210"/>
      <c r="RP153" s="210"/>
      <c r="RQ153" s="210"/>
      <c r="RR153" s="210"/>
      <c r="RS153" s="210"/>
      <c r="RT153" s="210"/>
      <c r="RU153" s="210"/>
      <c r="RV153" s="210"/>
      <c r="RW153" s="210"/>
      <c r="RX153" s="210"/>
      <c r="RY153" s="210"/>
      <c r="RZ153" s="210"/>
      <c r="SA153" s="210"/>
      <c r="SB153" s="210"/>
      <c r="SC153" s="210"/>
      <c r="SD153" s="210"/>
      <c r="SE153" s="210"/>
      <c r="SF153" s="210"/>
      <c r="SG153" s="210"/>
      <c r="SH153" s="210"/>
      <c r="SI153" s="210"/>
      <c r="SJ153" s="210"/>
      <c r="SK153" s="210"/>
      <c r="SL153" s="210"/>
      <c r="SM153" s="210"/>
      <c r="SN153" s="210"/>
      <c r="SO153" s="210"/>
      <c r="SP153" s="210"/>
      <c r="SQ153" s="210"/>
      <c r="SR153" s="210"/>
      <c r="SS153" s="210"/>
      <c r="ST153" s="210"/>
      <c r="SU153" s="210"/>
      <c r="SV153" s="210"/>
      <c r="SW153" s="210"/>
      <c r="SX153" s="210"/>
      <c r="SY153" s="210"/>
      <c r="SZ153" s="210"/>
      <c r="TA153" s="210"/>
      <c r="TB153" s="210"/>
      <c r="TC153" s="210"/>
      <c r="TD153" s="210"/>
      <c r="TE153" s="210"/>
      <c r="TF153" s="210"/>
      <c r="TG153" s="210"/>
      <c r="TH153" s="210"/>
      <c r="TI153" s="210"/>
      <c r="TJ153" s="210"/>
      <c r="TK153" s="210"/>
      <c r="TL153" s="210"/>
      <c r="TM153" s="210"/>
      <c r="TN153" s="210"/>
      <c r="TO153" s="210"/>
      <c r="TP153" s="210"/>
      <c r="TQ153" s="210"/>
      <c r="TR153" s="210"/>
      <c r="TS153" s="210"/>
      <c r="TT153" s="210"/>
      <c r="TU153" s="210"/>
      <c r="TV153" s="210"/>
      <c r="TW153" s="210"/>
      <c r="TX153" s="210"/>
      <c r="TY153" s="210"/>
      <c r="TZ153" s="210"/>
      <c r="UA153" s="210"/>
      <c r="UB153" s="210"/>
      <c r="UC153" s="210"/>
      <c r="UD153" s="210"/>
      <c r="UE153" s="210"/>
      <c r="UF153" s="210"/>
      <c r="UG153" s="210"/>
      <c r="UH153" s="210"/>
      <c r="UI153" s="210"/>
      <c r="UJ153" s="210"/>
      <c r="UK153" s="210"/>
      <c r="UL153" s="210"/>
      <c r="UM153" s="210"/>
      <c r="UN153" s="210"/>
      <c r="UO153" s="210"/>
      <c r="UP153" s="210"/>
      <c r="UQ153" s="210"/>
      <c r="UR153" s="210"/>
      <c r="US153" s="210"/>
      <c r="UT153" s="210"/>
      <c r="UU153" s="210"/>
      <c r="UV153" s="210"/>
      <c r="UW153" s="210"/>
      <c r="UX153" s="210"/>
      <c r="UY153" s="210"/>
      <c r="UZ153" s="210"/>
      <c r="VA153" s="210"/>
      <c r="VB153" s="210"/>
      <c r="VC153" s="210"/>
      <c r="VD153" s="210"/>
      <c r="VE153" s="210"/>
      <c r="VF153" s="210"/>
      <c r="VG153" s="210"/>
      <c r="VH153" s="210"/>
      <c r="VI153" s="210"/>
      <c r="VJ153" s="210"/>
      <c r="VK153" s="210"/>
      <c r="VL153" s="210"/>
      <c r="VM153" s="210"/>
      <c r="VN153" s="210"/>
      <c r="VO153" s="210"/>
      <c r="VP153" s="210"/>
      <c r="VQ153" s="210"/>
      <c r="VR153" s="210"/>
      <c r="VS153" s="210"/>
      <c r="VT153" s="210"/>
      <c r="VU153" s="210"/>
      <c r="VV153" s="210"/>
      <c r="VW153" s="210"/>
      <c r="VX153" s="210"/>
      <c r="VY153" s="210"/>
      <c r="VZ153" s="210"/>
      <c r="WA153" s="210"/>
      <c r="WB153" s="210"/>
      <c r="WC153" s="210"/>
      <c r="WD153" s="210"/>
      <c r="WE153" s="210"/>
      <c r="WF153" s="210"/>
      <c r="WG153" s="210"/>
      <c r="WH153" s="210"/>
      <c r="WI153" s="210"/>
      <c r="WJ153" s="210"/>
      <c r="WK153" s="210"/>
      <c r="WL153" s="210"/>
      <c r="WM153" s="210"/>
      <c r="WN153" s="210"/>
      <c r="WO153" s="210"/>
      <c r="WP153" s="210"/>
      <c r="WQ153" s="210"/>
      <c r="WR153" s="210"/>
      <c r="WS153" s="210"/>
      <c r="WT153" s="210"/>
      <c r="WU153" s="210"/>
      <c r="WV153" s="210"/>
      <c r="WW153" s="210"/>
      <c r="WX153" s="210"/>
      <c r="WY153" s="210"/>
      <c r="WZ153" s="210"/>
      <c r="XA153" s="210"/>
      <c r="XB153" s="210"/>
      <c r="XC153" s="210"/>
      <c r="XD153" s="210"/>
      <c r="XE153" s="210"/>
      <c r="XF153" s="210"/>
      <c r="XG153" s="210"/>
      <c r="XH153" s="210"/>
      <c r="XI153" s="210"/>
      <c r="XJ153" s="210"/>
      <c r="XK153" s="210"/>
      <c r="XL153" s="210"/>
      <c r="XM153" s="210"/>
      <c r="XN153" s="210"/>
      <c r="XO153" s="210"/>
      <c r="XP153" s="210"/>
      <c r="XQ153" s="210"/>
      <c r="XR153" s="210"/>
      <c r="XS153" s="210"/>
      <c r="XT153" s="210"/>
      <c r="XU153" s="210"/>
      <c r="XV153" s="210"/>
      <c r="XW153" s="210"/>
      <c r="XX153" s="210"/>
      <c r="XY153" s="210"/>
      <c r="XZ153" s="210"/>
      <c r="YA153" s="210"/>
      <c r="YB153" s="210"/>
      <c r="YC153" s="210"/>
      <c r="YD153" s="210"/>
      <c r="YE153" s="210"/>
      <c r="YF153" s="210"/>
      <c r="YG153" s="210"/>
      <c r="YH153" s="210"/>
      <c r="YI153" s="210"/>
      <c r="YJ153" s="210"/>
      <c r="YK153" s="210"/>
      <c r="YL153" s="210"/>
      <c r="YM153" s="210"/>
      <c r="YN153" s="210"/>
      <c r="YO153" s="210"/>
      <c r="YP153" s="210"/>
      <c r="YQ153" s="210"/>
      <c r="YR153" s="210"/>
      <c r="YS153" s="210"/>
      <c r="YT153" s="210"/>
      <c r="YU153" s="210"/>
      <c r="YV153" s="210"/>
      <c r="YW153" s="210"/>
      <c r="YX153" s="210"/>
      <c r="YY153" s="210"/>
      <c r="YZ153" s="210"/>
      <c r="ZA153" s="210"/>
      <c r="ZB153" s="210"/>
      <c r="ZC153" s="210"/>
      <c r="ZD153" s="210"/>
      <c r="ZE153" s="210"/>
      <c r="ZF153" s="210"/>
      <c r="ZG153" s="210"/>
      <c r="ZH153" s="210"/>
      <c r="ZI153" s="210"/>
      <c r="ZJ153" s="210"/>
      <c r="ZK153" s="210"/>
      <c r="ZL153" s="210"/>
    </row>
    <row r="154" spans="1:688" s="102" customFormat="1">
      <c r="A154" s="361"/>
      <c r="B154" s="141" t="s">
        <v>15</v>
      </c>
      <c r="C154" s="243">
        <v>1778317</v>
      </c>
      <c r="D154" s="320">
        <f t="shared" ref="D154:D160" si="34">C154/C142-1</f>
        <v>0.29468581800020521</v>
      </c>
      <c r="E154" s="110"/>
      <c r="F154" s="6">
        <v>1135</v>
      </c>
      <c r="G154" s="328">
        <f t="shared" si="31"/>
        <v>0.41697877652933824</v>
      </c>
      <c r="H154" s="3">
        <v>438</v>
      </c>
      <c r="I154" s="328">
        <f t="shared" si="33"/>
        <v>0.58695652173913038</v>
      </c>
      <c r="J154" s="3">
        <v>164</v>
      </c>
      <c r="K154" s="47">
        <f t="shared" si="30"/>
        <v>9.3333333333333268E-2</v>
      </c>
      <c r="L154" s="340">
        <v>142</v>
      </c>
      <c r="M154" s="328">
        <f t="shared" si="29"/>
        <v>0.18333333333333332</v>
      </c>
      <c r="N154" s="3"/>
      <c r="O154" s="328"/>
      <c r="P154" s="3"/>
      <c r="Q154" s="328"/>
      <c r="R154" s="3"/>
      <c r="S154" s="328"/>
      <c r="U154" s="210"/>
      <c r="V154" s="210"/>
      <c r="W154" s="210"/>
      <c r="X154" s="210"/>
      <c r="Y154" s="210"/>
      <c r="Z154" s="210"/>
      <c r="AA154" s="210"/>
      <c r="AB154" s="210"/>
      <c r="AC154" s="210"/>
      <c r="AD154" s="210"/>
      <c r="AE154" s="210"/>
      <c r="AF154" s="210"/>
      <c r="AG154" s="210"/>
      <c r="AH154" s="210"/>
      <c r="AI154" s="210"/>
      <c r="AJ154" s="210"/>
      <c r="AK154" s="210"/>
      <c r="AL154" s="210"/>
      <c r="AM154" s="210"/>
      <c r="AN154" s="210"/>
      <c r="AO154" s="210"/>
      <c r="AP154" s="210"/>
      <c r="AQ154" s="210"/>
      <c r="AR154" s="210"/>
      <c r="AS154" s="210"/>
      <c r="AT154" s="210"/>
      <c r="AU154" s="210"/>
      <c r="AV154" s="210"/>
      <c r="AW154" s="210"/>
      <c r="AX154" s="210"/>
      <c r="AY154" s="210"/>
      <c r="AZ154" s="210"/>
      <c r="BA154" s="210"/>
      <c r="BB154" s="210"/>
      <c r="BC154" s="210"/>
      <c r="BD154" s="210"/>
      <c r="BE154" s="210"/>
      <c r="BF154" s="210"/>
      <c r="BG154" s="210"/>
      <c r="BH154" s="210"/>
      <c r="BI154" s="210"/>
      <c r="BJ154" s="210"/>
      <c r="BK154" s="210"/>
      <c r="BL154" s="210"/>
      <c r="BM154" s="210"/>
      <c r="BN154" s="210"/>
      <c r="BO154" s="210"/>
      <c r="BP154" s="210"/>
      <c r="BQ154" s="210"/>
      <c r="BR154" s="210"/>
      <c r="BS154" s="210"/>
      <c r="BT154" s="210"/>
      <c r="BU154" s="210"/>
      <c r="BV154" s="210"/>
      <c r="BW154" s="210"/>
      <c r="BX154" s="210"/>
      <c r="BY154" s="210"/>
      <c r="BZ154" s="210"/>
      <c r="CA154" s="210"/>
      <c r="CB154" s="210"/>
      <c r="CC154" s="210"/>
      <c r="CD154" s="210"/>
      <c r="CE154" s="210"/>
      <c r="CF154" s="210"/>
      <c r="CG154" s="210"/>
      <c r="CH154" s="210"/>
      <c r="CI154" s="210"/>
      <c r="CJ154" s="210"/>
      <c r="CK154" s="210"/>
      <c r="CL154" s="210"/>
      <c r="CM154" s="210"/>
      <c r="CN154" s="210"/>
      <c r="CO154" s="210"/>
      <c r="CP154" s="210"/>
      <c r="CQ154" s="210"/>
      <c r="CR154" s="210"/>
      <c r="CS154" s="210"/>
      <c r="CT154" s="210"/>
      <c r="CU154" s="210"/>
      <c r="CV154" s="210"/>
      <c r="CW154" s="210"/>
      <c r="CX154" s="210"/>
      <c r="CY154" s="210"/>
      <c r="CZ154" s="210"/>
      <c r="DA154" s="210"/>
      <c r="DB154" s="210"/>
      <c r="DC154" s="210"/>
      <c r="DD154" s="210"/>
      <c r="DE154" s="210"/>
      <c r="DF154" s="210"/>
      <c r="DG154" s="210"/>
      <c r="DH154" s="210"/>
      <c r="DI154" s="210"/>
      <c r="DJ154" s="210"/>
      <c r="DK154" s="210"/>
      <c r="DL154" s="210"/>
      <c r="DM154" s="210"/>
      <c r="DN154" s="210"/>
      <c r="DO154" s="210"/>
      <c r="DP154" s="210"/>
      <c r="DQ154" s="210"/>
      <c r="DR154" s="210"/>
      <c r="DS154" s="210"/>
      <c r="DT154" s="210"/>
      <c r="DU154" s="210"/>
      <c r="DV154" s="210"/>
      <c r="DW154" s="210"/>
      <c r="DX154" s="210"/>
      <c r="DY154" s="210"/>
      <c r="DZ154" s="210"/>
      <c r="EA154" s="210"/>
      <c r="EB154" s="210"/>
      <c r="EC154" s="210"/>
      <c r="ED154" s="210"/>
      <c r="EE154" s="210"/>
      <c r="EF154" s="210"/>
      <c r="EG154" s="210"/>
      <c r="EH154" s="210"/>
      <c r="EI154" s="210"/>
      <c r="EJ154" s="210"/>
      <c r="EK154" s="210"/>
      <c r="EL154" s="210"/>
      <c r="EM154" s="210"/>
      <c r="EN154" s="210"/>
      <c r="EO154" s="210"/>
      <c r="EP154" s="210"/>
      <c r="EQ154" s="210"/>
      <c r="ER154" s="210"/>
      <c r="ES154" s="210"/>
      <c r="ET154" s="210"/>
      <c r="EU154" s="210"/>
      <c r="EV154" s="210"/>
      <c r="EW154" s="210"/>
      <c r="EX154" s="210"/>
      <c r="EY154" s="210"/>
      <c r="EZ154" s="210"/>
      <c r="FA154" s="210"/>
      <c r="FB154" s="210"/>
      <c r="FC154" s="210"/>
      <c r="FD154" s="210"/>
      <c r="FE154" s="210"/>
      <c r="FF154" s="210"/>
      <c r="FG154" s="210"/>
      <c r="FH154" s="210"/>
      <c r="FI154" s="210"/>
      <c r="FJ154" s="210"/>
      <c r="FK154" s="210"/>
      <c r="FL154" s="210"/>
      <c r="FM154" s="210"/>
      <c r="FN154" s="210"/>
      <c r="FO154" s="210"/>
      <c r="FP154" s="210"/>
      <c r="FQ154" s="210"/>
      <c r="FR154" s="210"/>
      <c r="FS154" s="210"/>
      <c r="FT154" s="210"/>
      <c r="FU154" s="210"/>
      <c r="FV154" s="210"/>
      <c r="FW154" s="210"/>
      <c r="FX154" s="210"/>
      <c r="FY154" s="210"/>
      <c r="FZ154" s="210"/>
      <c r="GA154" s="210"/>
      <c r="GB154" s="210"/>
      <c r="GC154" s="210"/>
      <c r="GD154" s="210"/>
      <c r="GE154" s="210"/>
      <c r="GF154" s="210"/>
      <c r="GG154" s="210"/>
      <c r="GH154" s="210"/>
      <c r="GI154" s="210"/>
      <c r="GJ154" s="210"/>
      <c r="GK154" s="210"/>
      <c r="GL154" s="210"/>
      <c r="GM154" s="210"/>
      <c r="GN154" s="210"/>
      <c r="GO154" s="210"/>
      <c r="GP154" s="210"/>
      <c r="GQ154" s="210"/>
      <c r="GR154" s="210"/>
      <c r="GS154" s="210"/>
      <c r="GT154" s="210"/>
      <c r="GU154" s="210"/>
      <c r="GV154" s="210"/>
      <c r="GW154" s="210"/>
      <c r="GX154" s="210"/>
      <c r="GY154" s="210"/>
      <c r="GZ154" s="210"/>
      <c r="HA154" s="210"/>
      <c r="HB154" s="210"/>
      <c r="HC154" s="210"/>
      <c r="HD154" s="210"/>
      <c r="HE154" s="210"/>
      <c r="HF154" s="210"/>
      <c r="HG154" s="210"/>
      <c r="HH154" s="210"/>
      <c r="HI154" s="210"/>
      <c r="HJ154" s="210"/>
      <c r="HK154" s="210"/>
      <c r="HL154" s="210"/>
      <c r="HM154" s="210"/>
      <c r="HN154" s="210"/>
      <c r="HO154" s="210"/>
      <c r="HP154" s="210"/>
      <c r="HQ154" s="210"/>
      <c r="HR154" s="210"/>
      <c r="HS154" s="210"/>
      <c r="HT154" s="210"/>
      <c r="HU154" s="210"/>
      <c r="HV154" s="210"/>
      <c r="HW154" s="210"/>
      <c r="HX154" s="210"/>
      <c r="HY154" s="210"/>
      <c r="HZ154" s="210"/>
      <c r="IA154" s="210"/>
      <c r="IB154" s="210"/>
      <c r="IC154" s="210"/>
      <c r="ID154" s="210"/>
      <c r="IE154" s="210"/>
      <c r="IF154" s="210"/>
      <c r="IG154" s="210"/>
      <c r="IH154" s="210"/>
      <c r="II154" s="210"/>
      <c r="IJ154" s="210"/>
      <c r="IK154" s="210"/>
      <c r="IL154" s="210"/>
      <c r="IM154" s="210"/>
      <c r="IN154" s="210"/>
      <c r="IO154" s="210"/>
      <c r="IP154" s="210"/>
      <c r="IQ154" s="210"/>
      <c r="IR154" s="210"/>
      <c r="IS154" s="210"/>
      <c r="IT154" s="210"/>
      <c r="IU154" s="210"/>
      <c r="IV154" s="210"/>
      <c r="IW154" s="210"/>
      <c r="IX154" s="210"/>
      <c r="IY154" s="210"/>
      <c r="IZ154" s="210"/>
      <c r="JA154" s="210"/>
      <c r="JB154" s="210"/>
      <c r="JC154" s="210"/>
      <c r="JD154" s="210"/>
      <c r="JE154" s="210"/>
      <c r="JF154" s="210"/>
      <c r="JG154" s="210"/>
      <c r="JH154" s="210"/>
      <c r="JI154" s="210"/>
      <c r="JJ154" s="210"/>
      <c r="JK154" s="210"/>
      <c r="JL154" s="210"/>
      <c r="JM154" s="210"/>
      <c r="JN154" s="210"/>
      <c r="JO154" s="210"/>
      <c r="JP154" s="210"/>
      <c r="JQ154" s="210"/>
      <c r="JR154" s="210"/>
      <c r="JS154" s="210"/>
      <c r="JT154" s="210"/>
      <c r="JU154" s="210"/>
      <c r="JV154" s="210"/>
      <c r="JW154" s="210"/>
      <c r="JX154" s="210"/>
      <c r="JY154" s="210"/>
      <c r="JZ154" s="210"/>
      <c r="KA154" s="210"/>
      <c r="KB154" s="210"/>
      <c r="KC154" s="210"/>
      <c r="KD154" s="210"/>
      <c r="KE154" s="210"/>
      <c r="KF154" s="210"/>
      <c r="KG154" s="210"/>
      <c r="KH154" s="210"/>
      <c r="KI154" s="210"/>
      <c r="KJ154" s="210"/>
      <c r="KK154" s="210"/>
      <c r="KL154" s="210"/>
      <c r="KM154" s="210"/>
      <c r="KN154" s="210"/>
      <c r="KO154" s="210"/>
      <c r="KP154" s="210"/>
      <c r="KQ154" s="210"/>
      <c r="KR154" s="210"/>
      <c r="KS154" s="210"/>
      <c r="KT154" s="210"/>
      <c r="KU154" s="210"/>
      <c r="KV154" s="210"/>
      <c r="KW154" s="210"/>
      <c r="KX154" s="210"/>
      <c r="KY154" s="210"/>
      <c r="KZ154" s="210"/>
      <c r="LA154" s="210"/>
      <c r="LB154" s="210"/>
      <c r="LC154" s="210"/>
      <c r="LD154" s="210"/>
      <c r="LE154" s="210"/>
      <c r="LF154" s="210"/>
      <c r="LG154" s="210"/>
      <c r="LH154" s="210"/>
      <c r="LI154" s="210"/>
      <c r="LJ154" s="210"/>
      <c r="LK154" s="210"/>
      <c r="LL154" s="210"/>
      <c r="LM154" s="210"/>
      <c r="LN154" s="210"/>
      <c r="LO154" s="210"/>
      <c r="LP154" s="210"/>
      <c r="LQ154" s="210"/>
      <c r="LR154" s="210"/>
      <c r="LS154" s="210"/>
      <c r="LT154" s="210"/>
      <c r="LU154" s="210"/>
      <c r="LV154" s="210"/>
      <c r="LW154" s="210"/>
      <c r="LX154" s="210"/>
      <c r="LY154" s="210"/>
      <c r="LZ154" s="210"/>
      <c r="MA154" s="210"/>
      <c r="MB154" s="210"/>
      <c r="MC154" s="210"/>
      <c r="MD154" s="210"/>
      <c r="ME154" s="210"/>
      <c r="MF154" s="210"/>
      <c r="MG154" s="210"/>
      <c r="MH154" s="210"/>
      <c r="MI154" s="210"/>
      <c r="MJ154" s="210"/>
      <c r="MK154" s="210"/>
      <c r="ML154" s="210"/>
      <c r="MM154" s="210"/>
      <c r="MN154" s="210"/>
      <c r="MO154" s="210"/>
      <c r="MP154" s="210"/>
      <c r="MQ154" s="210"/>
      <c r="MR154" s="210"/>
      <c r="MS154" s="210"/>
      <c r="MT154" s="210"/>
      <c r="MU154" s="210"/>
      <c r="MV154" s="210"/>
      <c r="MW154" s="210"/>
      <c r="MX154" s="210"/>
      <c r="MY154" s="210"/>
      <c r="MZ154" s="210"/>
      <c r="NA154" s="210"/>
      <c r="NB154" s="210"/>
      <c r="NC154" s="210"/>
      <c r="ND154" s="210"/>
      <c r="NE154" s="210"/>
      <c r="NF154" s="210"/>
      <c r="NG154" s="210"/>
      <c r="NH154" s="210"/>
      <c r="NI154" s="210"/>
      <c r="NJ154" s="210"/>
      <c r="NK154" s="210"/>
      <c r="NL154" s="210"/>
      <c r="NM154" s="210"/>
      <c r="NN154" s="210"/>
      <c r="NO154" s="210"/>
      <c r="NP154" s="210"/>
      <c r="NQ154" s="210"/>
      <c r="NR154" s="210"/>
      <c r="NS154" s="210"/>
      <c r="NT154" s="210"/>
      <c r="NU154" s="210"/>
      <c r="NV154" s="210"/>
      <c r="NW154" s="210"/>
      <c r="NX154" s="210"/>
      <c r="NY154" s="210"/>
      <c r="NZ154" s="210"/>
      <c r="OA154" s="210"/>
      <c r="OB154" s="210"/>
      <c r="OC154" s="210"/>
      <c r="OD154" s="210"/>
      <c r="OE154" s="210"/>
      <c r="OF154" s="210"/>
      <c r="OG154" s="210"/>
      <c r="OH154" s="210"/>
      <c r="OI154" s="210"/>
      <c r="OJ154" s="210"/>
      <c r="OK154" s="210"/>
      <c r="OL154" s="210"/>
      <c r="OM154" s="210"/>
      <c r="ON154" s="210"/>
      <c r="OO154" s="210"/>
      <c r="OP154" s="210"/>
      <c r="OQ154" s="210"/>
      <c r="OR154" s="210"/>
      <c r="OS154" s="210"/>
      <c r="OT154" s="210"/>
      <c r="OU154" s="210"/>
      <c r="OV154" s="210"/>
      <c r="OW154" s="210"/>
      <c r="OX154" s="210"/>
      <c r="OY154" s="210"/>
      <c r="OZ154" s="210"/>
      <c r="PA154" s="210"/>
      <c r="PB154" s="210"/>
      <c r="PC154" s="210"/>
      <c r="PD154" s="210"/>
      <c r="PE154" s="210"/>
      <c r="PF154" s="210"/>
      <c r="PG154" s="210"/>
      <c r="PH154" s="210"/>
      <c r="PI154" s="210"/>
      <c r="PJ154" s="210"/>
      <c r="PK154" s="210"/>
      <c r="PL154" s="210"/>
      <c r="PM154" s="210"/>
      <c r="PN154" s="210"/>
      <c r="PO154" s="210"/>
      <c r="PP154" s="210"/>
      <c r="PQ154" s="210"/>
      <c r="PR154" s="210"/>
      <c r="PS154" s="210"/>
      <c r="PT154" s="210"/>
      <c r="PU154" s="210"/>
      <c r="PV154" s="210"/>
      <c r="PW154" s="210"/>
      <c r="PX154" s="210"/>
      <c r="PY154" s="210"/>
      <c r="PZ154" s="210"/>
      <c r="QA154" s="210"/>
      <c r="QB154" s="210"/>
      <c r="QC154" s="210"/>
      <c r="QD154" s="210"/>
      <c r="QE154" s="210"/>
      <c r="QF154" s="210"/>
      <c r="QG154" s="210"/>
      <c r="QH154" s="210"/>
      <c r="QI154" s="210"/>
      <c r="QJ154" s="210"/>
      <c r="QK154" s="210"/>
      <c r="QL154" s="210"/>
      <c r="QM154" s="210"/>
      <c r="QN154" s="210"/>
      <c r="QO154" s="210"/>
      <c r="QP154" s="210"/>
      <c r="QQ154" s="210"/>
      <c r="QR154" s="210"/>
      <c r="QS154" s="210"/>
      <c r="QT154" s="210"/>
      <c r="QU154" s="210"/>
      <c r="QV154" s="210"/>
      <c r="QW154" s="210"/>
      <c r="QX154" s="210"/>
      <c r="QY154" s="210"/>
      <c r="QZ154" s="210"/>
      <c r="RA154" s="210"/>
      <c r="RB154" s="210"/>
      <c r="RC154" s="210"/>
      <c r="RD154" s="210"/>
      <c r="RE154" s="210"/>
      <c r="RF154" s="210"/>
      <c r="RG154" s="210"/>
      <c r="RH154" s="210"/>
      <c r="RI154" s="210"/>
      <c r="RJ154" s="210"/>
      <c r="RK154" s="210"/>
      <c r="RL154" s="210"/>
      <c r="RM154" s="210"/>
      <c r="RN154" s="210"/>
      <c r="RO154" s="210"/>
      <c r="RP154" s="210"/>
      <c r="RQ154" s="210"/>
      <c r="RR154" s="210"/>
      <c r="RS154" s="210"/>
      <c r="RT154" s="210"/>
      <c r="RU154" s="210"/>
      <c r="RV154" s="210"/>
      <c r="RW154" s="210"/>
      <c r="RX154" s="210"/>
      <c r="RY154" s="210"/>
      <c r="RZ154" s="210"/>
      <c r="SA154" s="210"/>
      <c r="SB154" s="210"/>
      <c r="SC154" s="210"/>
      <c r="SD154" s="210"/>
      <c r="SE154" s="210"/>
      <c r="SF154" s="210"/>
      <c r="SG154" s="210"/>
      <c r="SH154" s="210"/>
      <c r="SI154" s="210"/>
      <c r="SJ154" s="210"/>
      <c r="SK154" s="210"/>
      <c r="SL154" s="210"/>
      <c r="SM154" s="210"/>
      <c r="SN154" s="210"/>
      <c r="SO154" s="210"/>
      <c r="SP154" s="210"/>
      <c r="SQ154" s="210"/>
      <c r="SR154" s="210"/>
      <c r="SS154" s="210"/>
      <c r="ST154" s="210"/>
      <c r="SU154" s="210"/>
      <c r="SV154" s="210"/>
      <c r="SW154" s="210"/>
      <c r="SX154" s="210"/>
      <c r="SY154" s="210"/>
      <c r="SZ154" s="210"/>
      <c r="TA154" s="210"/>
      <c r="TB154" s="210"/>
      <c r="TC154" s="210"/>
      <c r="TD154" s="210"/>
      <c r="TE154" s="210"/>
      <c r="TF154" s="210"/>
      <c r="TG154" s="210"/>
      <c r="TH154" s="210"/>
      <c r="TI154" s="210"/>
      <c r="TJ154" s="210"/>
      <c r="TK154" s="210"/>
      <c r="TL154" s="210"/>
      <c r="TM154" s="210"/>
      <c r="TN154" s="210"/>
      <c r="TO154" s="210"/>
      <c r="TP154" s="210"/>
      <c r="TQ154" s="210"/>
      <c r="TR154" s="210"/>
      <c r="TS154" s="210"/>
      <c r="TT154" s="210"/>
      <c r="TU154" s="210"/>
      <c r="TV154" s="210"/>
      <c r="TW154" s="210"/>
      <c r="TX154" s="210"/>
      <c r="TY154" s="210"/>
      <c r="TZ154" s="210"/>
      <c r="UA154" s="210"/>
      <c r="UB154" s="210"/>
      <c r="UC154" s="210"/>
      <c r="UD154" s="210"/>
      <c r="UE154" s="210"/>
      <c r="UF154" s="210"/>
      <c r="UG154" s="210"/>
      <c r="UH154" s="210"/>
      <c r="UI154" s="210"/>
      <c r="UJ154" s="210"/>
      <c r="UK154" s="210"/>
      <c r="UL154" s="210"/>
      <c r="UM154" s="210"/>
      <c r="UN154" s="210"/>
      <c r="UO154" s="210"/>
      <c r="UP154" s="210"/>
      <c r="UQ154" s="210"/>
      <c r="UR154" s="210"/>
      <c r="US154" s="210"/>
      <c r="UT154" s="210"/>
      <c r="UU154" s="210"/>
      <c r="UV154" s="210"/>
      <c r="UW154" s="210"/>
      <c r="UX154" s="210"/>
      <c r="UY154" s="210"/>
      <c r="UZ154" s="210"/>
      <c r="VA154" s="210"/>
      <c r="VB154" s="210"/>
      <c r="VC154" s="210"/>
      <c r="VD154" s="210"/>
      <c r="VE154" s="210"/>
      <c r="VF154" s="210"/>
      <c r="VG154" s="210"/>
      <c r="VH154" s="210"/>
      <c r="VI154" s="210"/>
      <c r="VJ154" s="210"/>
      <c r="VK154" s="210"/>
      <c r="VL154" s="210"/>
      <c r="VM154" s="210"/>
      <c r="VN154" s="210"/>
      <c r="VO154" s="210"/>
      <c r="VP154" s="210"/>
      <c r="VQ154" s="210"/>
      <c r="VR154" s="210"/>
      <c r="VS154" s="210"/>
      <c r="VT154" s="210"/>
      <c r="VU154" s="210"/>
      <c r="VV154" s="210"/>
      <c r="VW154" s="210"/>
      <c r="VX154" s="210"/>
      <c r="VY154" s="210"/>
      <c r="VZ154" s="210"/>
      <c r="WA154" s="210"/>
      <c r="WB154" s="210"/>
      <c r="WC154" s="210"/>
      <c r="WD154" s="210"/>
      <c r="WE154" s="210"/>
      <c r="WF154" s="210"/>
      <c r="WG154" s="210"/>
      <c r="WH154" s="210"/>
      <c r="WI154" s="210"/>
      <c r="WJ154" s="210"/>
      <c r="WK154" s="210"/>
      <c r="WL154" s="210"/>
      <c r="WM154" s="210"/>
      <c r="WN154" s="210"/>
      <c r="WO154" s="210"/>
      <c r="WP154" s="210"/>
      <c r="WQ154" s="210"/>
      <c r="WR154" s="210"/>
      <c r="WS154" s="210"/>
      <c r="WT154" s="210"/>
      <c r="WU154" s="210"/>
      <c r="WV154" s="210"/>
      <c r="WW154" s="210"/>
      <c r="WX154" s="210"/>
      <c r="WY154" s="210"/>
      <c r="WZ154" s="210"/>
      <c r="XA154" s="210"/>
      <c r="XB154" s="210"/>
      <c r="XC154" s="210"/>
      <c r="XD154" s="210"/>
      <c r="XE154" s="210"/>
      <c r="XF154" s="210"/>
      <c r="XG154" s="210"/>
      <c r="XH154" s="210"/>
      <c r="XI154" s="210"/>
      <c r="XJ154" s="210"/>
      <c r="XK154" s="210"/>
      <c r="XL154" s="210"/>
      <c r="XM154" s="210"/>
      <c r="XN154" s="210"/>
      <c r="XO154" s="210"/>
      <c r="XP154" s="210"/>
      <c r="XQ154" s="210"/>
      <c r="XR154" s="210"/>
      <c r="XS154" s="210"/>
      <c r="XT154" s="210"/>
      <c r="XU154" s="210"/>
      <c r="XV154" s="210"/>
      <c r="XW154" s="210"/>
      <c r="XX154" s="210"/>
      <c r="XY154" s="210"/>
      <c r="XZ154" s="210"/>
      <c r="YA154" s="210"/>
      <c r="YB154" s="210"/>
      <c r="YC154" s="210"/>
      <c r="YD154" s="210"/>
      <c r="YE154" s="210"/>
      <c r="YF154" s="210"/>
      <c r="YG154" s="210"/>
      <c r="YH154" s="210"/>
      <c r="YI154" s="210"/>
      <c r="YJ154" s="210"/>
      <c r="YK154" s="210"/>
      <c r="YL154" s="210"/>
      <c r="YM154" s="210"/>
      <c r="YN154" s="210"/>
      <c r="YO154" s="210"/>
      <c r="YP154" s="210"/>
      <c r="YQ154" s="210"/>
      <c r="YR154" s="210"/>
      <c r="YS154" s="210"/>
      <c r="YT154" s="210"/>
      <c r="YU154" s="210"/>
      <c r="YV154" s="210"/>
      <c r="YW154" s="210"/>
      <c r="YX154" s="210"/>
      <c r="YY154" s="210"/>
      <c r="YZ154" s="210"/>
      <c r="ZA154" s="210"/>
      <c r="ZB154" s="210"/>
      <c r="ZC154" s="210"/>
      <c r="ZD154" s="210"/>
      <c r="ZE154" s="210"/>
      <c r="ZF154" s="210"/>
      <c r="ZG154" s="210"/>
      <c r="ZH154" s="210"/>
      <c r="ZI154" s="210"/>
      <c r="ZJ154" s="210"/>
      <c r="ZK154" s="210"/>
      <c r="ZL154" s="210"/>
    </row>
    <row r="155" spans="1:688" s="102" customFormat="1">
      <c r="A155" s="361"/>
      <c r="B155" s="141" t="s">
        <v>16</v>
      </c>
      <c r="C155" s="243">
        <v>2086068</v>
      </c>
      <c r="D155" s="320">
        <f t="shared" si="34"/>
        <v>0.24516692810738405</v>
      </c>
      <c r="E155" s="110"/>
      <c r="F155" s="6">
        <v>1852</v>
      </c>
      <c r="G155" s="328">
        <f t="shared" si="31"/>
        <v>0.27900552486187835</v>
      </c>
      <c r="H155" s="3">
        <v>243</v>
      </c>
      <c r="I155" s="328">
        <f t="shared" si="33"/>
        <v>0.23350253807106602</v>
      </c>
      <c r="J155" s="3">
        <v>231</v>
      </c>
      <c r="K155" s="47">
        <f t="shared" si="30"/>
        <v>0.35087719298245612</v>
      </c>
      <c r="L155" s="340">
        <v>96</v>
      </c>
      <c r="M155" s="328">
        <f t="shared" si="29"/>
        <v>0.15662650602409639</v>
      </c>
      <c r="N155" s="3"/>
      <c r="O155" s="328"/>
      <c r="P155" s="3"/>
      <c r="Q155" s="328"/>
      <c r="R155" s="3"/>
      <c r="S155" s="328"/>
      <c r="T155" s="214"/>
      <c r="U155" s="210"/>
      <c r="V155" s="210"/>
      <c r="W155" s="210"/>
      <c r="X155" s="210"/>
      <c r="Y155" s="210"/>
      <c r="Z155" s="210"/>
      <c r="AA155" s="210"/>
      <c r="AB155" s="210"/>
      <c r="AC155" s="210"/>
      <c r="AD155" s="210"/>
      <c r="AE155" s="210"/>
      <c r="AF155" s="210"/>
      <c r="AG155" s="210"/>
      <c r="AH155" s="210"/>
      <c r="AI155" s="210"/>
      <c r="AJ155" s="210"/>
      <c r="AK155" s="210"/>
      <c r="AL155" s="210"/>
      <c r="AM155" s="210"/>
      <c r="AN155" s="210"/>
      <c r="AO155" s="210"/>
      <c r="AP155" s="210"/>
      <c r="AQ155" s="210"/>
      <c r="AR155" s="210"/>
      <c r="AS155" s="210"/>
      <c r="AT155" s="210"/>
      <c r="AU155" s="210"/>
      <c r="AV155" s="210"/>
      <c r="AW155" s="210"/>
      <c r="AX155" s="210"/>
      <c r="AY155" s="210"/>
      <c r="AZ155" s="210"/>
      <c r="BA155" s="210"/>
      <c r="BB155" s="210"/>
      <c r="BC155" s="210"/>
      <c r="BD155" s="210"/>
      <c r="BE155" s="210"/>
      <c r="BF155" s="210"/>
      <c r="BG155" s="210"/>
      <c r="BH155" s="210"/>
      <c r="BI155" s="210"/>
      <c r="BJ155" s="210"/>
      <c r="BK155" s="210"/>
      <c r="BL155" s="210"/>
      <c r="BM155" s="210"/>
      <c r="BN155" s="210"/>
      <c r="BO155" s="210"/>
      <c r="BP155" s="210"/>
      <c r="BQ155" s="210"/>
      <c r="BR155" s="210"/>
      <c r="BS155" s="210"/>
      <c r="BT155" s="210"/>
      <c r="BU155" s="210"/>
      <c r="BV155" s="210"/>
      <c r="BW155" s="210"/>
      <c r="BX155" s="210"/>
      <c r="BY155" s="210"/>
      <c r="BZ155" s="210"/>
      <c r="CA155" s="210"/>
      <c r="CB155" s="210"/>
      <c r="CC155" s="210"/>
      <c r="CD155" s="210"/>
      <c r="CE155" s="210"/>
      <c r="CF155" s="210"/>
      <c r="CG155" s="210"/>
      <c r="CH155" s="210"/>
      <c r="CI155" s="210"/>
      <c r="CJ155" s="210"/>
      <c r="CK155" s="210"/>
      <c r="CL155" s="210"/>
      <c r="CM155" s="210"/>
      <c r="CN155" s="210"/>
      <c r="CO155" s="210"/>
      <c r="CP155" s="210"/>
      <c r="CQ155" s="210"/>
      <c r="CR155" s="210"/>
      <c r="CS155" s="210"/>
      <c r="CT155" s="210"/>
      <c r="CU155" s="210"/>
      <c r="CV155" s="210"/>
      <c r="CW155" s="210"/>
      <c r="CX155" s="210"/>
      <c r="CY155" s="210"/>
      <c r="CZ155" s="210"/>
      <c r="DA155" s="210"/>
      <c r="DB155" s="210"/>
      <c r="DC155" s="210"/>
      <c r="DD155" s="210"/>
      <c r="DE155" s="210"/>
      <c r="DF155" s="210"/>
      <c r="DG155" s="210"/>
      <c r="DH155" s="210"/>
      <c r="DI155" s="210"/>
      <c r="DJ155" s="210"/>
      <c r="DK155" s="210"/>
      <c r="DL155" s="210"/>
      <c r="DM155" s="210"/>
      <c r="DN155" s="210"/>
      <c r="DO155" s="210"/>
      <c r="DP155" s="210"/>
      <c r="DQ155" s="210"/>
      <c r="DR155" s="210"/>
      <c r="DS155" s="210"/>
      <c r="DT155" s="210"/>
      <c r="DU155" s="210"/>
      <c r="DV155" s="210"/>
      <c r="DW155" s="210"/>
      <c r="DX155" s="210"/>
      <c r="DY155" s="210"/>
      <c r="DZ155" s="210"/>
      <c r="EA155" s="210"/>
      <c r="EB155" s="210"/>
      <c r="EC155" s="210"/>
      <c r="ED155" s="210"/>
      <c r="EE155" s="210"/>
      <c r="EF155" s="210"/>
      <c r="EG155" s="210"/>
      <c r="EH155" s="210"/>
      <c r="EI155" s="210"/>
      <c r="EJ155" s="210"/>
      <c r="EK155" s="210"/>
      <c r="EL155" s="210"/>
      <c r="EM155" s="210"/>
      <c r="EN155" s="210"/>
      <c r="EO155" s="210"/>
      <c r="EP155" s="210"/>
      <c r="EQ155" s="210"/>
      <c r="ER155" s="210"/>
      <c r="ES155" s="210"/>
      <c r="ET155" s="210"/>
      <c r="EU155" s="210"/>
      <c r="EV155" s="210"/>
      <c r="EW155" s="210"/>
      <c r="EX155" s="210"/>
      <c r="EY155" s="210"/>
      <c r="EZ155" s="210"/>
      <c r="FA155" s="210"/>
      <c r="FB155" s="210"/>
      <c r="FC155" s="210"/>
      <c r="FD155" s="210"/>
      <c r="FE155" s="210"/>
      <c r="FF155" s="210"/>
      <c r="FG155" s="210"/>
      <c r="FH155" s="210"/>
      <c r="FI155" s="210"/>
      <c r="FJ155" s="210"/>
      <c r="FK155" s="210"/>
      <c r="FL155" s="210"/>
      <c r="FM155" s="210"/>
      <c r="FN155" s="210"/>
      <c r="FO155" s="210"/>
      <c r="FP155" s="210"/>
      <c r="FQ155" s="210"/>
      <c r="FR155" s="210"/>
      <c r="FS155" s="210"/>
      <c r="FT155" s="210"/>
      <c r="FU155" s="210"/>
      <c r="FV155" s="210"/>
      <c r="FW155" s="210"/>
      <c r="FX155" s="210"/>
      <c r="FY155" s="210"/>
      <c r="FZ155" s="210"/>
      <c r="GA155" s="210"/>
      <c r="GB155" s="210"/>
      <c r="GC155" s="210"/>
      <c r="GD155" s="210"/>
      <c r="GE155" s="210"/>
      <c r="GF155" s="210"/>
      <c r="GG155" s="210"/>
      <c r="GH155" s="210"/>
      <c r="GI155" s="210"/>
      <c r="GJ155" s="210"/>
      <c r="GK155" s="210"/>
      <c r="GL155" s="210"/>
      <c r="GM155" s="210"/>
      <c r="GN155" s="210"/>
      <c r="GO155" s="210"/>
      <c r="GP155" s="210"/>
      <c r="GQ155" s="210"/>
      <c r="GR155" s="210"/>
      <c r="GS155" s="210"/>
      <c r="GT155" s="210"/>
      <c r="GU155" s="210"/>
      <c r="GV155" s="210"/>
      <c r="GW155" s="210"/>
      <c r="GX155" s="210"/>
      <c r="GY155" s="210"/>
      <c r="GZ155" s="210"/>
      <c r="HA155" s="210"/>
      <c r="HB155" s="210"/>
      <c r="HC155" s="210"/>
      <c r="HD155" s="210"/>
      <c r="HE155" s="210"/>
      <c r="HF155" s="210"/>
      <c r="HG155" s="210"/>
      <c r="HH155" s="210"/>
      <c r="HI155" s="210"/>
      <c r="HJ155" s="210"/>
      <c r="HK155" s="210"/>
      <c r="HL155" s="210"/>
      <c r="HM155" s="210"/>
      <c r="HN155" s="210"/>
      <c r="HO155" s="210"/>
      <c r="HP155" s="210"/>
      <c r="HQ155" s="210"/>
      <c r="HR155" s="210"/>
      <c r="HS155" s="210"/>
      <c r="HT155" s="210"/>
      <c r="HU155" s="210"/>
      <c r="HV155" s="210"/>
      <c r="HW155" s="210"/>
      <c r="HX155" s="210"/>
      <c r="HY155" s="210"/>
      <c r="HZ155" s="210"/>
      <c r="IA155" s="210"/>
      <c r="IB155" s="210"/>
      <c r="IC155" s="210"/>
      <c r="ID155" s="210"/>
      <c r="IE155" s="210"/>
      <c r="IF155" s="210"/>
      <c r="IG155" s="210"/>
      <c r="IH155" s="210"/>
      <c r="II155" s="210"/>
      <c r="IJ155" s="210"/>
      <c r="IK155" s="210"/>
      <c r="IL155" s="210"/>
      <c r="IM155" s="210"/>
      <c r="IN155" s="210"/>
      <c r="IO155" s="210"/>
      <c r="IP155" s="210"/>
      <c r="IQ155" s="210"/>
      <c r="IR155" s="210"/>
      <c r="IS155" s="210"/>
      <c r="IT155" s="210"/>
      <c r="IU155" s="210"/>
      <c r="IV155" s="210"/>
      <c r="IW155" s="210"/>
      <c r="IX155" s="210"/>
      <c r="IY155" s="210"/>
      <c r="IZ155" s="210"/>
      <c r="JA155" s="210"/>
      <c r="JB155" s="210"/>
      <c r="JC155" s="210"/>
      <c r="JD155" s="210"/>
      <c r="JE155" s="210"/>
      <c r="JF155" s="210"/>
      <c r="JG155" s="210"/>
      <c r="JH155" s="210"/>
      <c r="JI155" s="210"/>
      <c r="JJ155" s="210"/>
      <c r="JK155" s="210"/>
      <c r="JL155" s="210"/>
      <c r="JM155" s="210"/>
      <c r="JN155" s="210"/>
      <c r="JO155" s="210"/>
      <c r="JP155" s="210"/>
      <c r="JQ155" s="210"/>
      <c r="JR155" s="210"/>
      <c r="JS155" s="210"/>
      <c r="JT155" s="210"/>
      <c r="JU155" s="210"/>
      <c r="JV155" s="210"/>
      <c r="JW155" s="210"/>
      <c r="JX155" s="210"/>
      <c r="JY155" s="210"/>
      <c r="JZ155" s="210"/>
      <c r="KA155" s="210"/>
      <c r="KB155" s="210"/>
      <c r="KC155" s="210"/>
      <c r="KD155" s="210"/>
      <c r="KE155" s="210"/>
      <c r="KF155" s="210"/>
      <c r="KG155" s="210"/>
      <c r="KH155" s="210"/>
      <c r="KI155" s="210"/>
      <c r="KJ155" s="210"/>
      <c r="KK155" s="210"/>
      <c r="KL155" s="210"/>
      <c r="KM155" s="210"/>
      <c r="KN155" s="210"/>
      <c r="KO155" s="210"/>
      <c r="KP155" s="210"/>
      <c r="KQ155" s="210"/>
      <c r="KR155" s="210"/>
      <c r="KS155" s="210"/>
      <c r="KT155" s="210"/>
      <c r="KU155" s="210"/>
      <c r="KV155" s="210"/>
      <c r="KW155" s="210"/>
      <c r="KX155" s="210"/>
      <c r="KY155" s="210"/>
      <c r="KZ155" s="210"/>
      <c r="LA155" s="210"/>
      <c r="LB155" s="210"/>
      <c r="LC155" s="210"/>
      <c r="LD155" s="210"/>
      <c r="LE155" s="210"/>
      <c r="LF155" s="210"/>
      <c r="LG155" s="210"/>
      <c r="LH155" s="210"/>
      <c r="LI155" s="210"/>
      <c r="LJ155" s="210"/>
      <c r="LK155" s="210"/>
      <c r="LL155" s="210"/>
      <c r="LM155" s="210"/>
      <c r="LN155" s="210"/>
      <c r="LO155" s="210"/>
      <c r="LP155" s="210"/>
      <c r="LQ155" s="210"/>
      <c r="LR155" s="210"/>
      <c r="LS155" s="210"/>
      <c r="LT155" s="210"/>
      <c r="LU155" s="210"/>
      <c r="LV155" s="210"/>
      <c r="LW155" s="210"/>
      <c r="LX155" s="210"/>
      <c r="LY155" s="210"/>
      <c r="LZ155" s="210"/>
      <c r="MA155" s="210"/>
      <c r="MB155" s="210"/>
      <c r="MC155" s="210"/>
      <c r="MD155" s="210"/>
      <c r="ME155" s="210"/>
      <c r="MF155" s="210"/>
      <c r="MG155" s="210"/>
      <c r="MH155" s="210"/>
      <c r="MI155" s="210"/>
      <c r="MJ155" s="210"/>
      <c r="MK155" s="210"/>
      <c r="ML155" s="210"/>
      <c r="MM155" s="210"/>
      <c r="MN155" s="210"/>
      <c r="MO155" s="210"/>
      <c r="MP155" s="210"/>
      <c r="MQ155" s="210"/>
      <c r="MR155" s="210"/>
      <c r="MS155" s="210"/>
      <c r="MT155" s="210"/>
      <c r="MU155" s="210"/>
      <c r="MV155" s="210"/>
      <c r="MW155" s="210"/>
      <c r="MX155" s="210"/>
      <c r="MY155" s="210"/>
      <c r="MZ155" s="210"/>
      <c r="NA155" s="210"/>
      <c r="NB155" s="210"/>
      <c r="NC155" s="210"/>
      <c r="ND155" s="210"/>
      <c r="NE155" s="210"/>
      <c r="NF155" s="210"/>
      <c r="NG155" s="210"/>
      <c r="NH155" s="210"/>
      <c r="NI155" s="210"/>
      <c r="NJ155" s="210"/>
      <c r="NK155" s="210"/>
      <c r="NL155" s="210"/>
      <c r="NM155" s="210"/>
      <c r="NN155" s="210"/>
      <c r="NO155" s="210"/>
      <c r="NP155" s="210"/>
      <c r="NQ155" s="210"/>
      <c r="NR155" s="210"/>
      <c r="NS155" s="210"/>
      <c r="NT155" s="210"/>
      <c r="NU155" s="210"/>
      <c r="NV155" s="210"/>
      <c r="NW155" s="210"/>
      <c r="NX155" s="210"/>
      <c r="NY155" s="210"/>
      <c r="NZ155" s="210"/>
      <c r="OA155" s="210"/>
      <c r="OB155" s="210"/>
      <c r="OC155" s="210"/>
      <c r="OD155" s="210"/>
      <c r="OE155" s="210"/>
      <c r="OF155" s="210"/>
      <c r="OG155" s="210"/>
      <c r="OH155" s="210"/>
      <c r="OI155" s="210"/>
      <c r="OJ155" s="210"/>
      <c r="OK155" s="210"/>
      <c r="OL155" s="210"/>
      <c r="OM155" s="210"/>
      <c r="ON155" s="210"/>
      <c r="OO155" s="210"/>
      <c r="OP155" s="210"/>
      <c r="OQ155" s="210"/>
      <c r="OR155" s="210"/>
      <c r="OS155" s="210"/>
      <c r="OT155" s="210"/>
      <c r="OU155" s="210"/>
      <c r="OV155" s="210"/>
      <c r="OW155" s="210"/>
      <c r="OX155" s="210"/>
      <c r="OY155" s="210"/>
      <c r="OZ155" s="210"/>
      <c r="PA155" s="210"/>
      <c r="PB155" s="210"/>
      <c r="PC155" s="210"/>
      <c r="PD155" s="210"/>
      <c r="PE155" s="210"/>
      <c r="PF155" s="210"/>
      <c r="PG155" s="210"/>
      <c r="PH155" s="210"/>
      <c r="PI155" s="210"/>
      <c r="PJ155" s="210"/>
      <c r="PK155" s="210"/>
      <c r="PL155" s="210"/>
      <c r="PM155" s="210"/>
      <c r="PN155" s="210"/>
      <c r="PO155" s="210"/>
      <c r="PP155" s="210"/>
      <c r="PQ155" s="210"/>
      <c r="PR155" s="210"/>
      <c r="PS155" s="210"/>
      <c r="PT155" s="210"/>
      <c r="PU155" s="210"/>
      <c r="PV155" s="210"/>
      <c r="PW155" s="210"/>
      <c r="PX155" s="210"/>
      <c r="PY155" s="210"/>
      <c r="PZ155" s="210"/>
      <c r="QA155" s="210"/>
      <c r="QB155" s="210"/>
      <c r="QC155" s="210"/>
      <c r="QD155" s="210"/>
      <c r="QE155" s="210"/>
      <c r="QF155" s="210"/>
      <c r="QG155" s="210"/>
      <c r="QH155" s="210"/>
      <c r="QI155" s="210"/>
      <c r="QJ155" s="210"/>
      <c r="QK155" s="210"/>
      <c r="QL155" s="210"/>
      <c r="QM155" s="210"/>
      <c r="QN155" s="210"/>
      <c r="QO155" s="210"/>
      <c r="QP155" s="210"/>
      <c r="QQ155" s="210"/>
      <c r="QR155" s="210"/>
      <c r="QS155" s="210"/>
      <c r="QT155" s="210"/>
      <c r="QU155" s="210"/>
      <c r="QV155" s="210"/>
      <c r="QW155" s="210"/>
      <c r="QX155" s="210"/>
      <c r="QY155" s="210"/>
      <c r="QZ155" s="210"/>
      <c r="RA155" s="210"/>
      <c r="RB155" s="210"/>
      <c r="RC155" s="210"/>
      <c r="RD155" s="210"/>
      <c r="RE155" s="210"/>
      <c r="RF155" s="210"/>
      <c r="RG155" s="210"/>
      <c r="RH155" s="210"/>
      <c r="RI155" s="210"/>
      <c r="RJ155" s="210"/>
      <c r="RK155" s="210"/>
      <c r="RL155" s="210"/>
      <c r="RM155" s="210"/>
      <c r="RN155" s="210"/>
      <c r="RO155" s="210"/>
      <c r="RP155" s="210"/>
      <c r="RQ155" s="210"/>
      <c r="RR155" s="210"/>
      <c r="RS155" s="210"/>
      <c r="RT155" s="210"/>
      <c r="RU155" s="210"/>
      <c r="RV155" s="210"/>
      <c r="RW155" s="210"/>
      <c r="RX155" s="210"/>
      <c r="RY155" s="210"/>
      <c r="RZ155" s="210"/>
      <c r="SA155" s="210"/>
      <c r="SB155" s="210"/>
      <c r="SC155" s="210"/>
      <c r="SD155" s="210"/>
      <c r="SE155" s="210"/>
      <c r="SF155" s="210"/>
      <c r="SG155" s="210"/>
      <c r="SH155" s="210"/>
      <c r="SI155" s="210"/>
      <c r="SJ155" s="210"/>
      <c r="SK155" s="210"/>
      <c r="SL155" s="210"/>
      <c r="SM155" s="210"/>
      <c r="SN155" s="210"/>
      <c r="SO155" s="210"/>
      <c r="SP155" s="210"/>
      <c r="SQ155" s="210"/>
      <c r="SR155" s="210"/>
      <c r="SS155" s="210"/>
      <c r="ST155" s="210"/>
      <c r="SU155" s="210"/>
      <c r="SV155" s="210"/>
      <c r="SW155" s="210"/>
      <c r="SX155" s="210"/>
      <c r="SY155" s="210"/>
      <c r="SZ155" s="210"/>
      <c r="TA155" s="210"/>
      <c r="TB155" s="210"/>
      <c r="TC155" s="210"/>
      <c r="TD155" s="210"/>
      <c r="TE155" s="210"/>
      <c r="TF155" s="210"/>
      <c r="TG155" s="210"/>
      <c r="TH155" s="210"/>
      <c r="TI155" s="210"/>
      <c r="TJ155" s="210"/>
      <c r="TK155" s="210"/>
      <c r="TL155" s="210"/>
      <c r="TM155" s="210"/>
      <c r="TN155" s="210"/>
      <c r="TO155" s="210"/>
      <c r="TP155" s="210"/>
      <c r="TQ155" s="210"/>
      <c r="TR155" s="210"/>
      <c r="TS155" s="210"/>
      <c r="TT155" s="210"/>
      <c r="TU155" s="210"/>
      <c r="TV155" s="210"/>
      <c r="TW155" s="210"/>
      <c r="TX155" s="210"/>
      <c r="TY155" s="210"/>
      <c r="TZ155" s="210"/>
      <c r="UA155" s="210"/>
      <c r="UB155" s="210"/>
      <c r="UC155" s="210"/>
      <c r="UD155" s="210"/>
      <c r="UE155" s="210"/>
      <c r="UF155" s="210"/>
      <c r="UG155" s="210"/>
      <c r="UH155" s="210"/>
      <c r="UI155" s="210"/>
      <c r="UJ155" s="210"/>
      <c r="UK155" s="210"/>
      <c r="UL155" s="210"/>
      <c r="UM155" s="210"/>
      <c r="UN155" s="210"/>
      <c r="UO155" s="210"/>
      <c r="UP155" s="210"/>
      <c r="UQ155" s="210"/>
      <c r="UR155" s="210"/>
      <c r="US155" s="210"/>
      <c r="UT155" s="210"/>
      <c r="UU155" s="210"/>
      <c r="UV155" s="210"/>
      <c r="UW155" s="210"/>
      <c r="UX155" s="210"/>
      <c r="UY155" s="210"/>
      <c r="UZ155" s="210"/>
      <c r="VA155" s="210"/>
      <c r="VB155" s="210"/>
      <c r="VC155" s="210"/>
      <c r="VD155" s="210"/>
      <c r="VE155" s="210"/>
      <c r="VF155" s="210"/>
      <c r="VG155" s="210"/>
      <c r="VH155" s="210"/>
      <c r="VI155" s="210"/>
      <c r="VJ155" s="210"/>
      <c r="VK155" s="210"/>
      <c r="VL155" s="210"/>
      <c r="VM155" s="210"/>
      <c r="VN155" s="210"/>
      <c r="VO155" s="210"/>
      <c r="VP155" s="210"/>
      <c r="VQ155" s="210"/>
      <c r="VR155" s="210"/>
      <c r="VS155" s="210"/>
      <c r="VT155" s="210"/>
      <c r="VU155" s="210"/>
      <c r="VV155" s="210"/>
      <c r="VW155" s="210"/>
      <c r="VX155" s="210"/>
      <c r="VY155" s="210"/>
      <c r="VZ155" s="210"/>
      <c r="WA155" s="210"/>
      <c r="WB155" s="210"/>
      <c r="WC155" s="210"/>
      <c r="WD155" s="210"/>
      <c r="WE155" s="210"/>
      <c r="WF155" s="210"/>
      <c r="WG155" s="210"/>
      <c r="WH155" s="210"/>
      <c r="WI155" s="210"/>
      <c r="WJ155" s="210"/>
      <c r="WK155" s="210"/>
      <c r="WL155" s="210"/>
      <c r="WM155" s="210"/>
      <c r="WN155" s="210"/>
      <c r="WO155" s="210"/>
      <c r="WP155" s="210"/>
      <c r="WQ155" s="210"/>
      <c r="WR155" s="210"/>
      <c r="WS155" s="210"/>
      <c r="WT155" s="210"/>
      <c r="WU155" s="210"/>
      <c r="WV155" s="210"/>
      <c r="WW155" s="210"/>
      <c r="WX155" s="210"/>
      <c r="WY155" s="210"/>
      <c r="WZ155" s="210"/>
      <c r="XA155" s="210"/>
      <c r="XB155" s="210"/>
      <c r="XC155" s="210"/>
      <c r="XD155" s="210"/>
      <c r="XE155" s="210"/>
      <c r="XF155" s="210"/>
      <c r="XG155" s="210"/>
      <c r="XH155" s="210"/>
      <c r="XI155" s="210"/>
      <c r="XJ155" s="210"/>
      <c r="XK155" s="210"/>
      <c r="XL155" s="210"/>
      <c r="XM155" s="210"/>
      <c r="XN155" s="210"/>
      <c r="XO155" s="210"/>
      <c r="XP155" s="210"/>
      <c r="XQ155" s="210"/>
      <c r="XR155" s="210"/>
      <c r="XS155" s="210"/>
      <c r="XT155" s="210"/>
      <c r="XU155" s="210"/>
      <c r="XV155" s="210"/>
      <c r="XW155" s="210"/>
      <c r="XX155" s="210"/>
      <c r="XY155" s="210"/>
      <c r="XZ155" s="210"/>
      <c r="YA155" s="210"/>
      <c r="YB155" s="210"/>
      <c r="YC155" s="210"/>
      <c r="YD155" s="210"/>
      <c r="YE155" s="210"/>
      <c r="YF155" s="210"/>
      <c r="YG155" s="210"/>
      <c r="YH155" s="210"/>
      <c r="YI155" s="210"/>
      <c r="YJ155" s="210"/>
      <c r="YK155" s="210"/>
      <c r="YL155" s="210"/>
      <c r="YM155" s="210"/>
      <c r="YN155" s="210"/>
      <c r="YO155" s="210"/>
      <c r="YP155" s="210"/>
      <c r="YQ155" s="210"/>
      <c r="YR155" s="210"/>
      <c r="YS155" s="210"/>
      <c r="YT155" s="210"/>
      <c r="YU155" s="210"/>
      <c r="YV155" s="210"/>
      <c r="YW155" s="210"/>
      <c r="YX155" s="210"/>
      <c r="YY155" s="210"/>
      <c r="YZ155" s="210"/>
      <c r="ZA155" s="210"/>
      <c r="ZB155" s="210"/>
      <c r="ZC155" s="210"/>
      <c r="ZD155" s="210"/>
      <c r="ZE155" s="210"/>
      <c r="ZF155" s="210"/>
      <c r="ZG155" s="210"/>
      <c r="ZH155" s="210"/>
      <c r="ZI155" s="210"/>
      <c r="ZJ155" s="210"/>
      <c r="ZK155" s="210"/>
      <c r="ZL155" s="210"/>
    </row>
    <row r="156" spans="1:688" s="155" customFormat="1">
      <c r="A156" s="361"/>
      <c r="B156" s="141" t="s">
        <v>318</v>
      </c>
      <c r="C156" s="243">
        <v>2064241</v>
      </c>
      <c r="D156" s="320">
        <f t="shared" si="34"/>
        <v>0.1247743494207052</v>
      </c>
      <c r="E156" s="142"/>
      <c r="F156" s="134">
        <v>2113</v>
      </c>
      <c r="G156" s="328">
        <f t="shared" si="31"/>
        <v>0.47350069735006972</v>
      </c>
      <c r="H156" s="133">
        <v>299</v>
      </c>
      <c r="I156" s="328">
        <f t="shared" si="33"/>
        <v>0.64285714285714279</v>
      </c>
      <c r="J156" s="133">
        <v>252</v>
      </c>
      <c r="K156" s="47">
        <f t="shared" si="30"/>
        <v>-0.18181818181818177</v>
      </c>
      <c r="L156" s="316">
        <v>100</v>
      </c>
      <c r="M156" s="328">
        <f t="shared" si="29"/>
        <v>0.35135135135135137</v>
      </c>
      <c r="N156" s="133"/>
      <c r="O156" s="320"/>
      <c r="P156" s="133"/>
      <c r="Q156" s="320"/>
      <c r="R156" s="134"/>
      <c r="S156" s="320"/>
      <c r="T156" s="213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  <c r="AF156" s="200"/>
      <c r="AG156" s="200"/>
      <c r="AH156" s="200"/>
      <c r="AI156" s="200"/>
      <c r="AJ156" s="200"/>
      <c r="AK156" s="200"/>
      <c r="AL156" s="200"/>
      <c r="AM156" s="200"/>
      <c r="AN156" s="200"/>
      <c r="AO156" s="200"/>
      <c r="AP156" s="200"/>
      <c r="AQ156" s="200"/>
      <c r="AR156" s="200"/>
      <c r="AS156" s="200"/>
      <c r="AT156" s="200"/>
      <c r="AU156" s="200"/>
      <c r="AV156" s="200"/>
      <c r="AW156" s="200"/>
      <c r="AX156" s="200"/>
      <c r="AY156" s="200"/>
      <c r="AZ156" s="200"/>
      <c r="BA156" s="200"/>
      <c r="BB156" s="200"/>
      <c r="BC156" s="200"/>
      <c r="BD156" s="200"/>
      <c r="BE156" s="200"/>
      <c r="BF156" s="200"/>
      <c r="BG156" s="200"/>
      <c r="BH156" s="200"/>
      <c r="BI156" s="200"/>
      <c r="BJ156" s="200"/>
      <c r="BK156" s="200"/>
      <c r="BL156" s="200"/>
      <c r="BM156" s="200"/>
      <c r="BN156" s="200"/>
      <c r="BO156" s="200"/>
      <c r="BP156" s="200"/>
      <c r="BQ156" s="200"/>
      <c r="BR156" s="200"/>
      <c r="BS156" s="200"/>
      <c r="BT156" s="200"/>
      <c r="BU156" s="200"/>
      <c r="BV156" s="200"/>
      <c r="BW156" s="200"/>
      <c r="BX156" s="200"/>
      <c r="BY156" s="200"/>
      <c r="BZ156" s="200"/>
      <c r="CA156" s="200"/>
      <c r="CB156" s="200"/>
      <c r="CC156" s="200"/>
      <c r="CD156" s="200"/>
      <c r="CE156" s="200"/>
      <c r="CF156" s="200"/>
      <c r="CG156" s="200"/>
      <c r="CH156" s="200"/>
      <c r="CI156" s="200"/>
      <c r="CJ156" s="200"/>
      <c r="CK156" s="200"/>
      <c r="CL156" s="200"/>
      <c r="CM156" s="200"/>
      <c r="CN156" s="200"/>
      <c r="CO156" s="200"/>
      <c r="CP156" s="200"/>
      <c r="CQ156" s="200"/>
      <c r="CR156" s="200"/>
      <c r="CS156" s="200"/>
      <c r="CT156" s="200"/>
      <c r="CU156" s="200"/>
      <c r="CV156" s="200"/>
      <c r="CW156" s="200"/>
      <c r="CX156" s="200"/>
      <c r="CY156" s="200"/>
      <c r="CZ156" s="200"/>
      <c r="DA156" s="200"/>
      <c r="DB156" s="200"/>
      <c r="DC156" s="200"/>
      <c r="DD156" s="200"/>
      <c r="DE156" s="200"/>
      <c r="DF156" s="200"/>
      <c r="DG156" s="200"/>
      <c r="DH156" s="200"/>
      <c r="DI156" s="200"/>
      <c r="DJ156" s="200"/>
      <c r="DK156" s="200"/>
      <c r="DL156" s="200"/>
      <c r="DM156" s="200"/>
      <c r="DN156" s="200"/>
      <c r="DO156" s="200"/>
      <c r="DP156" s="200"/>
      <c r="DQ156" s="200"/>
      <c r="DR156" s="200"/>
      <c r="DS156" s="200"/>
      <c r="DT156" s="200"/>
      <c r="DU156" s="200"/>
      <c r="DV156" s="200"/>
      <c r="DW156" s="200"/>
      <c r="DX156" s="200"/>
      <c r="DY156" s="200"/>
      <c r="DZ156" s="200"/>
      <c r="EA156" s="200"/>
      <c r="EB156" s="200"/>
      <c r="EC156" s="200"/>
      <c r="ED156" s="200"/>
      <c r="EE156" s="200"/>
      <c r="EF156" s="200"/>
      <c r="EG156" s="200"/>
      <c r="EH156" s="200"/>
      <c r="EI156" s="200"/>
      <c r="EJ156" s="200"/>
      <c r="EK156" s="200"/>
      <c r="EL156" s="200"/>
      <c r="EM156" s="200"/>
      <c r="EN156" s="200"/>
      <c r="EO156" s="200"/>
      <c r="EP156" s="200"/>
      <c r="EQ156" s="200"/>
      <c r="ER156" s="200"/>
      <c r="ES156" s="200"/>
      <c r="ET156" s="200"/>
      <c r="EU156" s="200"/>
      <c r="EV156" s="200"/>
      <c r="EW156" s="200"/>
      <c r="EX156" s="200"/>
      <c r="EY156" s="200"/>
      <c r="EZ156" s="200"/>
      <c r="FA156" s="200"/>
      <c r="FB156" s="200"/>
      <c r="FC156" s="200"/>
      <c r="FD156" s="200"/>
      <c r="FE156" s="200"/>
      <c r="FF156" s="200"/>
      <c r="FG156" s="200"/>
      <c r="FH156" s="200"/>
      <c r="FI156" s="200"/>
      <c r="FJ156" s="200"/>
      <c r="FK156" s="200"/>
      <c r="FL156" s="200"/>
      <c r="FM156" s="200"/>
      <c r="FN156" s="200"/>
      <c r="FO156" s="200"/>
      <c r="FP156" s="200"/>
      <c r="FQ156" s="200"/>
      <c r="FR156" s="200"/>
      <c r="FS156" s="200"/>
      <c r="FT156" s="200"/>
      <c r="FU156" s="200"/>
      <c r="FV156" s="200"/>
      <c r="FW156" s="200"/>
      <c r="FX156" s="200"/>
      <c r="FY156" s="200"/>
      <c r="FZ156" s="200"/>
      <c r="GA156" s="200"/>
      <c r="GB156" s="200"/>
      <c r="GC156" s="200"/>
      <c r="GD156" s="200"/>
      <c r="GE156" s="200"/>
      <c r="GF156" s="200"/>
      <c r="GG156" s="200"/>
      <c r="GH156" s="200"/>
      <c r="GI156" s="200"/>
      <c r="GJ156" s="200"/>
      <c r="GK156" s="200"/>
      <c r="GL156" s="200"/>
      <c r="GM156" s="200"/>
      <c r="GN156" s="200"/>
      <c r="GO156" s="200"/>
      <c r="GP156" s="200"/>
      <c r="GQ156" s="200"/>
      <c r="GR156" s="200"/>
      <c r="GS156" s="200"/>
      <c r="GT156" s="200"/>
      <c r="GU156" s="200"/>
      <c r="GV156" s="200"/>
      <c r="GW156" s="200"/>
      <c r="GX156" s="200"/>
      <c r="GY156" s="200"/>
      <c r="GZ156" s="200"/>
      <c r="HA156" s="200"/>
      <c r="HB156" s="200"/>
      <c r="HC156" s="200"/>
      <c r="HD156" s="200"/>
      <c r="HE156" s="200"/>
      <c r="HF156" s="200"/>
      <c r="HG156" s="200"/>
      <c r="HH156" s="200"/>
      <c r="HI156" s="200"/>
      <c r="HJ156" s="200"/>
      <c r="HK156" s="200"/>
      <c r="HL156" s="200"/>
      <c r="HM156" s="200"/>
      <c r="HN156" s="200"/>
      <c r="HO156" s="200"/>
      <c r="HP156" s="200"/>
      <c r="HQ156" s="200"/>
      <c r="HR156" s="200"/>
      <c r="HS156" s="200"/>
      <c r="HT156" s="200"/>
      <c r="HU156" s="200"/>
      <c r="HV156" s="200"/>
      <c r="HW156" s="200"/>
      <c r="HX156" s="200"/>
      <c r="HY156" s="200"/>
      <c r="HZ156" s="200"/>
      <c r="IA156" s="200"/>
      <c r="IB156" s="200"/>
      <c r="IC156" s="200"/>
      <c r="ID156" s="200"/>
      <c r="IE156" s="200"/>
      <c r="IF156" s="200"/>
      <c r="IG156" s="200"/>
      <c r="IH156" s="200"/>
      <c r="II156" s="200"/>
      <c r="IJ156" s="200"/>
      <c r="IK156" s="200"/>
      <c r="IL156" s="200"/>
      <c r="IM156" s="200"/>
      <c r="IN156" s="200"/>
      <c r="IO156" s="200"/>
      <c r="IP156" s="200"/>
      <c r="IQ156" s="200"/>
      <c r="IR156" s="200"/>
      <c r="IS156" s="200"/>
      <c r="IT156" s="200"/>
      <c r="IU156" s="200"/>
      <c r="IV156" s="200"/>
      <c r="IW156" s="200"/>
      <c r="IX156" s="200"/>
      <c r="IY156" s="200"/>
      <c r="IZ156" s="200"/>
      <c r="JA156" s="200"/>
      <c r="JB156" s="200"/>
      <c r="JC156" s="200"/>
      <c r="JD156" s="200"/>
      <c r="JE156" s="200"/>
      <c r="JF156" s="200"/>
      <c r="JG156" s="200"/>
      <c r="JH156" s="200"/>
      <c r="JI156" s="200"/>
      <c r="JJ156" s="200"/>
      <c r="JK156" s="200"/>
      <c r="JL156" s="200"/>
      <c r="JM156" s="200"/>
      <c r="JN156" s="200"/>
      <c r="JO156" s="200"/>
      <c r="JP156" s="200"/>
      <c r="JQ156" s="200"/>
      <c r="JR156" s="200"/>
      <c r="JS156" s="200"/>
      <c r="JT156" s="200"/>
      <c r="JU156" s="200"/>
      <c r="JV156" s="200"/>
      <c r="JW156" s="200"/>
      <c r="JX156" s="200"/>
      <c r="JY156" s="200"/>
      <c r="JZ156" s="200"/>
      <c r="KA156" s="200"/>
      <c r="KB156" s="200"/>
      <c r="KC156" s="200"/>
      <c r="KD156" s="200"/>
      <c r="KE156" s="200"/>
      <c r="KF156" s="200"/>
      <c r="KG156" s="200"/>
      <c r="KH156" s="200"/>
      <c r="KI156" s="200"/>
      <c r="KJ156" s="200"/>
      <c r="KK156" s="200"/>
      <c r="KL156" s="200"/>
      <c r="KM156" s="200"/>
      <c r="KN156" s="200"/>
      <c r="KO156" s="200"/>
      <c r="KP156" s="200"/>
      <c r="KQ156" s="200"/>
      <c r="KR156" s="200"/>
      <c r="KS156" s="200"/>
      <c r="KT156" s="200"/>
      <c r="KU156" s="200"/>
      <c r="KV156" s="200"/>
      <c r="KW156" s="200"/>
      <c r="KX156" s="200"/>
      <c r="KY156" s="200"/>
      <c r="KZ156" s="200"/>
      <c r="LA156" s="200"/>
      <c r="LB156" s="200"/>
      <c r="LC156" s="200"/>
      <c r="LD156" s="200"/>
      <c r="LE156" s="200"/>
      <c r="LF156" s="200"/>
      <c r="LG156" s="200"/>
      <c r="LH156" s="200"/>
      <c r="LI156" s="200"/>
      <c r="LJ156" s="200"/>
      <c r="LK156" s="200"/>
      <c r="LL156" s="200"/>
      <c r="LM156" s="200"/>
      <c r="LN156" s="200"/>
      <c r="LO156" s="200"/>
      <c r="LP156" s="200"/>
      <c r="LQ156" s="200"/>
      <c r="LR156" s="200"/>
      <c r="LS156" s="200"/>
      <c r="LT156" s="200"/>
      <c r="LU156" s="200"/>
      <c r="LV156" s="200"/>
      <c r="LW156" s="200"/>
      <c r="LX156" s="200"/>
      <c r="LY156" s="200"/>
      <c r="LZ156" s="200"/>
      <c r="MA156" s="200"/>
      <c r="MB156" s="200"/>
      <c r="MC156" s="200"/>
      <c r="MD156" s="200"/>
      <c r="ME156" s="200"/>
      <c r="MF156" s="200"/>
      <c r="MG156" s="200"/>
      <c r="MH156" s="200"/>
      <c r="MI156" s="200"/>
      <c r="MJ156" s="200"/>
      <c r="MK156" s="200"/>
      <c r="ML156" s="200"/>
      <c r="MM156" s="200"/>
      <c r="MN156" s="200"/>
      <c r="MO156" s="200"/>
      <c r="MP156" s="200"/>
      <c r="MQ156" s="200"/>
      <c r="MR156" s="200"/>
      <c r="MS156" s="200"/>
      <c r="MT156" s="200"/>
      <c r="MU156" s="200"/>
      <c r="MV156" s="200"/>
      <c r="MW156" s="200"/>
      <c r="MX156" s="200"/>
      <c r="MY156" s="200"/>
      <c r="MZ156" s="200"/>
      <c r="NA156" s="200"/>
      <c r="NB156" s="200"/>
      <c r="NC156" s="200"/>
      <c r="ND156" s="200"/>
      <c r="NE156" s="200"/>
      <c r="NF156" s="200"/>
      <c r="NG156" s="200"/>
      <c r="NH156" s="200"/>
      <c r="NI156" s="200"/>
      <c r="NJ156" s="200"/>
      <c r="NK156" s="200"/>
      <c r="NL156" s="200"/>
      <c r="NM156" s="200"/>
      <c r="NN156" s="200"/>
      <c r="NO156" s="200"/>
      <c r="NP156" s="200"/>
      <c r="NQ156" s="200"/>
      <c r="NR156" s="200"/>
      <c r="NS156" s="200"/>
      <c r="NT156" s="200"/>
      <c r="NU156" s="200"/>
      <c r="NV156" s="200"/>
      <c r="NW156" s="200"/>
      <c r="NX156" s="200"/>
      <c r="NY156" s="200"/>
      <c r="NZ156" s="200"/>
      <c r="OA156" s="200"/>
      <c r="OB156" s="200"/>
      <c r="OC156" s="200"/>
      <c r="OD156" s="200"/>
      <c r="OE156" s="200"/>
      <c r="OF156" s="200"/>
      <c r="OG156" s="200"/>
      <c r="OH156" s="200"/>
      <c r="OI156" s="200"/>
      <c r="OJ156" s="200"/>
      <c r="OK156" s="200"/>
      <c r="OL156" s="200"/>
      <c r="OM156" s="200"/>
      <c r="ON156" s="200"/>
      <c r="OO156" s="200"/>
      <c r="OP156" s="200"/>
      <c r="OQ156" s="200"/>
      <c r="OR156" s="200"/>
      <c r="OS156" s="200"/>
      <c r="OT156" s="200"/>
      <c r="OU156" s="200"/>
      <c r="OV156" s="200"/>
      <c r="OW156" s="200"/>
      <c r="OX156" s="200"/>
      <c r="OY156" s="200"/>
      <c r="OZ156" s="200"/>
      <c r="PA156" s="200"/>
      <c r="PB156" s="200"/>
      <c r="PC156" s="200"/>
      <c r="PD156" s="200"/>
      <c r="PE156" s="200"/>
      <c r="PF156" s="200"/>
      <c r="PG156" s="200"/>
      <c r="PH156" s="200"/>
      <c r="PI156" s="200"/>
      <c r="PJ156" s="200"/>
      <c r="PK156" s="200"/>
      <c r="PL156" s="200"/>
      <c r="PM156" s="200"/>
      <c r="PN156" s="200"/>
      <c r="PO156" s="200"/>
      <c r="PP156" s="200"/>
      <c r="PQ156" s="200"/>
      <c r="PR156" s="200"/>
      <c r="PS156" s="200"/>
      <c r="PT156" s="200"/>
      <c r="PU156" s="200"/>
      <c r="PV156" s="200"/>
      <c r="PW156" s="200"/>
      <c r="PX156" s="200"/>
      <c r="PY156" s="200"/>
      <c r="PZ156" s="200"/>
      <c r="QA156" s="200"/>
      <c r="QB156" s="200"/>
      <c r="QC156" s="200"/>
      <c r="QD156" s="200"/>
      <c r="QE156" s="200"/>
      <c r="QF156" s="200"/>
      <c r="QG156" s="200"/>
      <c r="QH156" s="200"/>
      <c r="QI156" s="200"/>
      <c r="QJ156" s="200"/>
      <c r="QK156" s="200"/>
      <c r="QL156" s="200"/>
      <c r="QM156" s="200"/>
      <c r="QN156" s="200"/>
      <c r="QO156" s="200"/>
      <c r="QP156" s="200"/>
      <c r="QQ156" s="200"/>
      <c r="QR156" s="200"/>
      <c r="QS156" s="200"/>
      <c r="QT156" s="200"/>
      <c r="QU156" s="200"/>
      <c r="QV156" s="200"/>
      <c r="QW156" s="200"/>
      <c r="QX156" s="200"/>
      <c r="QY156" s="200"/>
      <c r="QZ156" s="200"/>
      <c r="RA156" s="200"/>
      <c r="RB156" s="200"/>
      <c r="RC156" s="200"/>
      <c r="RD156" s="200"/>
      <c r="RE156" s="200"/>
      <c r="RF156" s="200"/>
      <c r="RG156" s="200"/>
      <c r="RH156" s="200"/>
      <c r="RI156" s="200"/>
      <c r="RJ156" s="200"/>
      <c r="RK156" s="200"/>
      <c r="RL156" s="200"/>
      <c r="RM156" s="200"/>
      <c r="RN156" s="200"/>
      <c r="RO156" s="200"/>
      <c r="RP156" s="200"/>
      <c r="RQ156" s="200"/>
      <c r="RR156" s="200"/>
      <c r="RS156" s="200"/>
      <c r="RT156" s="200"/>
      <c r="RU156" s="200"/>
      <c r="RV156" s="200"/>
      <c r="RW156" s="200"/>
      <c r="RX156" s="200"/>
      <c r="RY156" s="200"/>
      <c r="RZ156" s="200"/>
      <c r="SA156" s="200"/>
      <c r="SB156" s="200"/>
      <c r="SC156" s="200"/>
      <c r="SD156" s="200"/>
      <c r="SE156" s="200"/>
      <c r="SF156" s="200"/>
      <c r="SG156" s="200"/>
      <c r="SH156" s="200"/>
      <c r="SI156" s="200"/>
      <c r="SJ156" s="200"/>
      <c r="SK156" s="200"/>
      <c r="SL156" s="200"/>
      <c r="SM156" s="200"/>
      <c r="SN156" s="200"/>
      <c r="SO156" s="200"/>
      <c r="SP156" s="200"/>
      <c r="SQ156" s="200"/>
      <c r="SR156" s="200"/>
      <c r="SS156" s="200"/>
      <c r="ST156" s="200"/>
      <c r="SU156" s="200"/>
      <c r="SV156" s="200"/>
      <c r="SW156" s="200"/>
      <c r="SX156" s="200"/>
      <c r="SY156" s="200"/>
      <c r="SZ156" s="200"/>
      <c r="TA156" s="200"/>
      <c r="TB156" s="200"/>
      <c r="TC156" s="200"/>
      <c r="TD156" s="200"/>
      <c r="TE156" s="200"/>
      <c r="TF156" s="200"/>
      <c r="TG156" s="200"/>
      <c r="TH156" s="200"/>
      <c r="TI156" s="200"/>
      <c r="TJ156" s="200"/>
      <c r="TK156" s="200"/>
      <c r="TL156" s="200"/>
      <c r="TM156" s="200"/>
      <c r="TN156" s="200"/>
      <c r="TO156" s="200"/>
      <c r="TP156" s="200"/>
      <c r="TQ156" s="200"/>
      <c r="TR156" s="200"/>
      <c r="TS156" s="200"/>
      <c r="TT156" s="200"/>
      <c r="TU156" s="200"/>
      <c r="TV156" s="200"/>
      <c r="TW156" s="200"/>
      <c r="TX156" s="200"/>
      <c r="TY156" s="200"/>
      <c r="TZ156" s="200"/>
      <c r="UA156" s="200"/>
      <c r="UB156" s="200"/>
      <c r="UC156" s="200"/>
      <c r="UD156" s="200"/>
      <c r="UE156" s="200"/>
      <c r="UF156" s="200"/>
      <c r="UG156" s="200"/>
      <c r="UH156" s="200"/>
      <c r="UI156" s="200"/>
      <c r="UJ156" s="200"/>
      <c r="UK156" s="200"/>
      <c r="UL156" s="200"/>
      <c r="UM156" s="200"/>
      <c r="UN156" s="200"/>
      <c r="UO156" s="200"/>
      <c r="UP156" s="200"/>
      <c r="UQ156" s="200"/>
      <c r="UR156" s="200"/>
      <c r="US156" s="200"/>
      <c r="UT156" s="200"/>
      <c r="UU156" s="200"/>
      <c r="UV156" s="200"/>
      <c r="UW156" s="200"/>
      <c r="UX156" s="200"/>
      <c r="UY156" s="200"/>
      <c r="UZ156" s="200"/>
      <c r="VA156" s="200"/>
      <c r="VB156" s="200"/>
      <c r="VC156" s="200"/>
      <c r="VD156" s="200"/>
      <c r="VE156" s="200"/>
      <c r="VF156" s="200"/>
      <c r="VG156" s="200"/>
      <c r="VH156" s="200"/>
      <c r="VI156" s="200"/>
      <c r="VJ156" s="200"/>
      <c r="VK156" s="200"/>
      <c r="VL156" s="200"/>
      <c r="VM156" s="200"/>
      <c r="VN156" s="200"/>
      <c r="VO156" s="200"/>
      <c r="VP156" s="200"/>
      <c r="VQ156" s="200"/>
      <c r="VR156" s="200"/>
      <c r="VS156" s="200"/>
      <c r="VT156" s="200"/>
      <c r="VU156" s="200"/>
      <c r="VV156" s="200"/>
      <c r="VW156" s="200"/>
      <c r="VX156" s="200"/>
      <c r="VY156" s="200"/>
      <c r="VZ156" s="200"/>
      <c r="WA156" s="200"/>
      <c r="WB156" s="200"/>
      <c r="WC156" s="200"/>
      <c r="WD156" s="200"/>
      <c r="WE156" s="200"/>
      <c r="WF156" s="200"/>
      <c r="WG156" s="200"/>
      <c r="WH156" s="200"/>
      <c r="WI156" s="200"/>
      <c r="WJ156" s="200"/>
      <c r="WK156" s="200"/>
      <c r="WL156" s="200"/>
      <c r="WM156" s="200"/>
      <c r="WN156" s="200"/>
      <c r="WO156" s="200"/>
      <c r="WP156" s="200"/>
      <c r="WQ156" s="200"/>
      <c r="WR156" s="200"/>
      <c r="WS156" s="200"/>
      <c r="WT156" s="200"/>
      <c r="WU156" s="200"/>
      <c r="WV156" s="200"/>
      <c r="WW156" s="200"/>
      <c r="WX156" s="200"/>
      <c r="WY156" s="200"/>
      <c r="WZ156" s="200"/>
      <c r="XA156" s="200"/>
      <c r="XB156" s="200"/>
      <c r="XC156" s="200"/>
      <c r="XD156" s="200"/>
      <c r="XE156" s="200"/>
      <c r="XF156" s="200"/>
      <c r="XG156" s="200"/>
      <c r="XH156" s="200"/>
      <c r="XI156" s="200"/>
      <c r="XJ156" s="200"/>
      <c r="XK156" s="200"/>
      <c r="XL156" s="200"/>
      <c r="XM156" s="200"/>
      <c r="XN156" s="200"/>
      <c r="XO156" s="200"/>
      <c r="XP156" s="200"/>
      <c r="XQ156" s="200"/>
      <c r="XR156" s="200"/>
      <c r="XS156" s="200"/>
      <c r="XT156" s="200"/>
      <c r="XU156" s="200"/>
      <c r="XV156" s="200"/>
      <c r="XW156" s="200"/>
      <c r="XX156" s="200"/>
      <c r="XY156" s="200"/>
      <c r="XZ156" s="200"/>
      <c r="YA156" s="200"/>
      <c r="YB156" s="200"/>
      <c r="YC156" s="200"/>
      <c r="YD156" s="200"/>
      <c r="YE156" s="200"/>
      <c r="YF156" s="200"/>
      <c r="YG156" s="200"/>
      <c r="YH156" s="200"/>
      <c r="YI156" s="200"/>
      <c r="YJ156" s="200"/>
      <c r="YK156" s="200"/>
      <c r="YL156" s="200"/>
      <c r="YM156" s="200"/>
      <c r="YN156" s="200"/>
      <c r="YO156" s="200"/>
      <c r="YP156" s="200"/>
      <c r="YQ156" s="200"/>
      <c r="YR156" s="200"/>
      <c r="YS156" s="200"/>
      <c r="YT156" s="200"/>
      <c r="YU156" s="200"/>
      <c r="YV156" s="200"/>
      <c r="YW156" s="200"/>
      <c r="YX156" s="200"/>
      <c r="YY156" s="200"/>
      <c r="YZ156" s="200"/>
      <c r="ZA156" s="200"/>
      <c r="ZB156" s="200"/>
      <c r="ZC156" s="200"/>
      <c r="ZD156" s="200"/>
      <c r="ZE156" s="200"/>
      <c r="ZF156" s="200"/>
      <c r="ZG156" s="200"/>
      <c r="ZH156" s="200"/>
      <c r="ZI156" s="200"/>
      <c r="ZJ156" s="200"/>
      <c r="ZK156" s="200"/>
      <c r="ZL156" s="200"/>
    </row>
    <row r="157" spans="1:688" s="155" customFormat="1">
      <c r="A157" s="361"/>
      <c r="B157" s="141" t="s">
        <v>18</v>
      </c>
      <c r="C157" s="243">
        <v>1904524</v>
      </c>
      <c r="D157" s="320">
        <f t="shared" si="34"/>
        <v>0.25989162885495842</v>
      </c>
      <c r="E157" s="142"/>
      <c r="F157" s="134">
        <v>1613</v>
      </c>
      <c r="G157" s="328">
        <f t="shared" si="31"/>
        <v>0.24845201238390091</v>
      </c>
      <c r="H157" s="133">
        <v>482</v>
      </c>
      <c r="I157" s="328">
        <f t="shared" si="33"/>
        <v>0.80524344569288386</v>
      </c>
      <c r="J157" s="133">
        <v>238</v>
      </c>
      <c r="K157" s="47">
        <f t="shared" si="30"/>
        <v>9.174311926605494E-2</v>
      </c>
      <c r="L157" s="316">
        <v>109</v>
      </c>
      <c r="M157" s="328">
        <f t="shared" si="29"/>
        <v>-6.0344827586206899E-2</v>
      </c>
      <c r="N157" s="133"/>
      <c r="O157" s="320"/>
      <c r="P157" s="133"/>
      <c r="Q157" s="320"/>
      <c r="R157" s="134"/>
      <c r="S157" s="320"/>
      <c r="T157" s="216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  <c r="AF157" s="200"/>
      <c r="AG157" s="200"/>
      <c r="AH157" s="200"/>
      <c r="AI157" s="200"/>
      <c r="AJ157" s="200"/>
      <c r="AK157" s="200"/>
      <c r="AL157" s="200"/>
      <c r="AM157" s="200"/>
      <c r="AN157" s="200"/>
      <c r="AO157" s="200"/>
      <c r="AP157" s="200"/>
      <c r="AQ157" s="200"/>
      <c r="AR157" s="200"/>
      <c r="AS157" s="200"/>
      <c r="AT157" s="200"/>
      <c r="AU157" s="200"/>
      <c r="AV157" s="200"/>
      <c r="AW157" s="200"/>
      <c r="AX157" s="200"/>
      <c r="AY157" s="200"/>
      <c r="AZ157" s="200"/>
      <c r="BA157" s="200"/>
      <c r="BB157" s="200"/>
      <c r="BC157" s="200"/>
      <c r="BD157" s="200"/>
      <c r="BE157" s="200"/>
      <c r="BF157" s="200"/>
      <c r="BG157" s="200"/>
      <c r="BH157" s="200"/>
      <c r="BI157" s="200"/>
      <c r="BJ157" s="200"/>
      <c r="BK157" s="200"/>
      <c r="BL157" s="200"/>
      <c r="BM157" s="200"/>
      <c r="BN157" s="200"/>
      <c r="BO157" s="200"/>
      <c r="BP157" s="200"/>
      <c r="BQ157" s="200"/>
      <c r="BR157" s="200"/>
      <c r="BS157" s="200"/>
      <c r="BT157" s="200"/>
      <c r="BU157" s="200"/>
      <c r="BV157" s="200"/>
      <c r="BW157" s="200"/>
      <c r="BX157" s="200"/>
      <c r="BY157" s="200"/>
      <c r="BZ157" s="200"/>
      <c r="CA157" s="200"/>
      <c r="CB157" s="200"/>
      <c r="CC157" s="200"/>
      <c r="CD157" s="200"/>
      <c r="CE157" s="200"/>
      <c r="CF157" s="200"/>
      <c r="CG157" s="200"/>
      <c r="CH157" s="200"/>
      <c r="CI157" s="200"/>
      <c r="CJ157" s="200"/>
      <c r="CK157" s="200"/>
      <c r="CL157" s="200"/>
      <c r="CM157" s="200"/>
      <c r="CN157" s="200"/>
      <c r="CO157" s="200"/>
      <c r="CP157" s="200"/>
      <c r="CQ157" s="200"/>
      <c r="CR157" s="200"/>
      <c r="CS157" s="200"/>
      <c r="CT157" s="200"/>
      <c r="CU157" s="200"/>
      <c r="CV157" s="200"/>
      <c r="CW157" s="200"/>
      <c r="CX157" s="200"/>
      <c r="CY157" s="200"/>
      <c r="CZ157" s="200"/>
      <c r="DA157" s="200"/>
      <c r="DB157" s="200"/>
      <c r="DC157" s="200"/>
      <c r="DD157" s="200"/>
      <c r="DE157" s="200"/>
      <c r="DF157" s="200"/>
      <c r="DG157" s="200"/>
      <c r="DH157" s="200"/>
      <c r="DI157" s="200"/>
      <c r="DJ157" s="200"/>
      <c r="DK157" s="200"/>
      <c r="DL157" s="200"/>
      <c r="DM157" s="200"/>
      <c r="DN157" s="200"/>
      <c r="DO157" s="200"/>
      <c r="DP157" s="200"/>
      <c r="DQ157" s="200"/>
      <c r="DR157" s="200"/>
      <c r="DS157" s="200"/>
      <c r="DT157" s="200"/>
      <c r="DU157" s="200"/>
      <c r="DV157" s="200"/>
      <c r="DW157" s="200"/>
      <c r="DX157" s="200"/>
      <c r="DY157" s="200"/>
      <c r="DZ157" s="200"/>
      <c r="EA157" s="200"/>
      <c r="EB157" s="200"/>
      <c r="EC157" s="200"/>
      <c r="ED157" s="200"/>
      <c r="EE157" s="200"/>
      <c r="EF157" s="200"/>
      <c r="EG157" s="200"/>
      <c r="EH157" s="200"/>
      <c r="EI157" s="200"/>
      <c r="EJ157" s="200"/>
      <c r="EK157" s="200"/>
      <c r="EL157" s="200"/>
      <c r="EM157" s="200"/>
      <c r="EN157" s="200"/>
      <c r="EO157" s="200"/>
      <c r="EP157" s="200"/>
      <c r="EQ157" s="200"/>
      <c r="ER157" s="200"/>
      <c r="ES157" s="200"/>
      <c r="ET157" s="200"/>
      <c r="EU157" s="200"/>
      <c r="EV157" s="200"/>
      <c r="EW157" s="200"/>
      <c r="EX157" s="200"/>
      <c r="EY157" s="200"/>
      <c r="EZ157" s="200"/>
      <c r="FA157" s="200"/>
      <c r="FB157" s="200"/>
      <c r="FC157" s="200"/>
      <c r="FD157" s="200"/>
      <c r="FE157" s="200"/>
      <c r="FF157" s="200"/>
      <c r="FG157" s="200"/>
      <c r="FH157" s="200"/>
      <c r="FI157" s="200"/>
      <c r="FJ157" s="200"/>
      <c r="FK157" s="200"/>
      <c r="FL157" s="200"/>
      <c r="FM157" s="200"/>
      <c r="FN157" s="200"/>
      <c r="FO157" s="200"/>
      <c r="FP157" s="200"/>
      <c r="FQ157" s="200"/>
      <c r="FR157" s="200"/>
      <c r="FS157" s="200"/>
      <c r="FT157" s="200"/>
      <c r="FU157" s="200"/>
      <c r="FV157" s="200"/>
      <c r="FW157" s="200"/>
      <c r="FX157" s="200"/>
      <c r="FY157" s="200"/>
      <c r="FZ157" s="200"/>
      <c r="GA157" s="200"/>
      <c r="GB157" s="200"/>
      <c r="GC157" s="200"/>
      <c r="GD157" s="200"/>
      <c r="GE157" s="200"/>
      <c r="GF157" s="200"/>
      <c r="GG157" s="200"/>
      <c r="GH157" s="200"/>
      <c r="GI157" s="200"/>
      <c r="GJ157" s="200"/>
      <c r="GK157" s="200"/>
      <c r="GL157" s="200"/>
      <c r="GM157" s="200"/>
      <c r="GN157" s="200"/>
      <c r="GO157" s="200"/>
      <c r="GP157" s="200"/>
      <c r="GQ157" s="200"/>
      <c r="GR157" s="200"/>
      <c r="GS157" s="200"/>
      <c r="GT157" s="200"/>
      <c r="GU157" s="200"/>
      <c r="GV157" s="200"/>
      <c r="GW157" s="200"/>
      <c r="GX157" s="200"/>
      <c r="GY157" s="200"/>
      <c r="GZ157" s="200"/>
      <c r="HA157" s="200"/>
      <c r="HB157" s="200"/>
      <c r="HC157" s="200"/>
      <c r="HD157" s="200"/>
      <c r="HE157" s="200"/>
      <c r="HF157" s="200"/>
      <c r="HG157" s="200"/>
      <c r="HH157" s="200"/>
      <c r="HI157" s="200"/>
      <c r="HJ157" s="200"/>
      <c r="HK157" s="200"/>
      <c r="HL157" s="200"/>
      <c r="HM157" s="200"/>
      <c r="HN157" s="200"/>
      <c r="HO157" s="200"/>
      <c r="HP157" s="200"/>
      <c r="HQ157" s="200"/>
      <c r="HR157" s="200"/>
      <c r="HS157" s="200"/>
      <c r="HT157" s="200"/>
      <c r="HU157" s="200"/>
      <c r="HV157" s="200"/>
      <c r="HW157" s="200"/>
      <c r="HX157" s="200"/>
      <c r="HY157" s="200"/>
      <c r="HZ157" s="200"/>
      <c r="IA157" s="200"/>
      <c r="IB157" s="200"/>
      <c r="IC157" s="200"/>
      <c r="ID157" s="200"/>
      <c r="IE157" s="200"/>
      <c r="IF157" s="200"/>
      <c r="IG157" s="200"/>
      <c r="IH157" s="200"/>
      <c r="II157" s="200"/>
      <c r="IJ157" s="200"/>
      <c r="IK157" s="200"/>
      <c r="IL157" s="200"/>
      <c r="IM157" s="200"/>
      <c r="IN157" s="200"/>
      <c r="IO157" s="200"/>
      <c r="IP157" s="200"/>
      <c r="IQ157" s="200"/>
      <c r="IR157" s="200"/>
      <c r="IS157" s="200"/>
      <c r="IT157" s="200"/>
      <c r="IU157" s="200"/>
      <c r="IV157" s="200"/>
      <c r="IW157" s="200"/>
      <c r="IX157" s="200"/>
      <c r="IY157" s="200"/>
      <c r="IZ157" s="200"/>
      <c r="JA157" s="200"/>
      <c r="JB157" s="200"/>
      <c r="JC157" s="200"/>
      <c r="JD157" s="200"/>
      <c r="JE157" s="200"/>
      <c r="JF157" s="200"/>
      <c r="JG157" s="200"/>
      <c r="JH157" s="200"/>
      <c r="JI157" s="200"/>
      <c r="JJ157" s="200"/>
      <c r="JK157" s="200"/>
      <c r="JL157" s="200"/>
      <c r="JM157" s="200"/>
      <c r="JN157" s="200"/>
      <c r="JO157" s="200"/>
      <c r="JP157" s="200"/>
      <c r="JQ157" s="200"/>
      <c r="JR157" s="200"/>
      <c r="JS157" s="200"/>
      <c r="JT157" s="200"/>
      <c r="JU157" s="200"/>
      <c r="JV157" s="200"/>
      <c r="JW157" s="200"/>
      <c r="JX157" s="200"/>
      <c r="JY157" s="200"/>
      <c r="JZ157" s="200"/>
      <c r="KA157" s="200"/>
      <c r="KB157" s="200"/>
      <c r="KC157" s="200"/>
      <c r="KD157" s="200"/>
      <c r="KE157" s="200"/>
      <c r="KF157" s="200"/>
      <c r="KG157" s="200"/>
      <c r="KH157" s="200"/>
      <c r="KI157" s="200"/>
      <c r="KJ157" s="200"/>
      <c r="KK157" s="200"/>
      <c r="KL157" s="200"/>
      <c r="KM157" s="200"/>
      <c r="KN157" s="200"/>
      <c r="KO157" s="200"/>
      <c r="KP157" s="200"/>
      <c r="KQ157" s="200"/>
      <c r="KR157" s="200"/>
      <c r="KS157" s="200"/>
      <c r="KT157" s="200"/>
      <c r="KU157" s="200"/>
      <c r="KV157" s="200"/>
      <c r="KW157" s="200"/>
      <c r="KX157" s="200"/>
      <c r="KY157" s="200"/>
      <c r="KZ157" s="200"/>
      <c r="LA157" s="200"/>
      <c r="LB157" s="200"/>
      <c r="LC157" s="200"/>
      <c r="LD157" s="200"/>
      <c r="LE157" s="200"/>
      <c r="LF157" s="200"/>
      <c r="LG157" s="200"/>
      <c r="LH157" s="200"/>
      <c r="LI157" s="200"/>
      <c r="LJ157" s="200"/>
      <c r="LK157" s="200"/>
      <c r="LL157" s="200"/>
      <c r="LM157" s="200"/>
      <c r="LN157" s="200"/>
      <c r="LO157" s="200"/>
      <c r="LP157" s="200"/>
      <c r="LQ157" s="200"/>
      <c r="LR157" s="200"/>
      <c r="LS157" s="200"/>
      <c r="LT157" s="200"/>
      <c r="LU157" s="200"/>
      <c r="LV157" s="200"/>
      <c r="LW157" s="200"/>
      <c r="LX157" s="200"/>
      <c r="LY157" s="200"/>
      <c r="LZ157" s="200"/>
      <c r="MA157" s="200"/>
      <c r="MB157" s="200"/>
      <c r="MC157" s="200"/>
      <c r="MD157" s="200"/>
      <c r="ME157" s="200"/>
      <c r="MF157" s="200"/>
      <c r="MG157" s="200"/>
      <c r="MH157" s="200"/>
      <c r="MI157" s="200"/>
      <c r="MJ157" s="200"/>
      <c r="MK157" s="200"/>
      <c r="ML157" s="200"/>
      <c r="MM157" s="200"/>
      <c r="MN157" s="200"/>
      <c r="MO157" s="200"/>
      <c r="MP157" s="200"/>
      <c r="MQ157" s="200"/>
      <c r="MR157" s="200"/>
      <c r="MS157" s="200"/>
      <c r="MT157" s="200"/>
      <c r="MU157" s="200"/>
      <c r="MV157" s="200"/>
      <c r="MW157" s="200"/>
      <c r="MX157" s="200"/>
      <c r="MY157" s="200"/>
      <c r="MZ157" s="200"/>
      <c r="NA157" s="200"/>
      <c r="NB157" s="200"/>
      <c r="NC157" s="200"/>
      <c r="ND157" s="200"/>
      <c r="NE157" s="200"/>
      <c r="NF157" s="200"/>
      <c r="NG157" s="200"/>
      <c r="NH157" s="200"/>
      <c r="NI157" s="200"/>
      <c r="NJ157" s="200"/>
      <c r="NK157" s="200"/>
      <c r="NL157" s="200"/>
      <c r="NM157" s="200"/>
      <c r="NN157" s="200"/>
      <c r="NO157" s="200"/>
      <c r="NP157" s="200"/>
      <c r="NQ157" s="200"/>
      <c r="NR157" s="200"/>
      <c r="NS157" s="200"/>
      <c r="NT157" s="200"/>
      <c r="NU157" s="200"/>
      <c r="NV157" s="200"/>
      <c r="NW157" s="200"/>
      <c r="NX157" s="200"/>
      <c r="NY157" s="200"/>
      <c r="NZ157" s="200"/>
      <c r="OA157" s="200"/>
      <c r="OB157" s="200"/>
      <c r="OC157" s="200"/>
      <c r="OD157" s="200"/>
      <c r="OE157" s="200"/>
      <c r="OF157" s="200"/>
      <c r="OG157" s="200"/>
      <c r="OH157" s="200"/>
      <c r="OI157" s="200"/>
      <c r="OJ157" s="200"/>
      <c r="OK157" s="200"/>
      <c r="OL157" s="200"/>
      <c r="OM157" s="200"/>
      <c r="ON157" s="200"/>
      <c r="OO157" s="200"/>
      <c r="OP157" s="200"/>
      <c r="OQ157" s="200"/>
      <c r="OR157" s="200"/>
      <c r="OS157" s="200"/>
      <c r="OT157" s="200"/>
      <c r="OU157" s="200"/>
      <c r="OV157" s="200"/>
      <c r="OW157" s="200"/>
      <c r="OX157" s="200"/>
      <c r="OY157" s="200"/>
      <c r="OZ157" s="200"/>
      <c r="PA157" s="200"/>
      <c r="PB157" s="200"/>
      <c r="PC157" s="200"/>
      <c r="PD157" s="200"/>
      <c r="PE157" s="200"/>
      <c r="PF157" s="200"/>
      <c r="PG157" s="200"/>
      <c r="PH157" s="200"/>
      <c r="PI157" s="200"/>
      <c r="PJ157" s="200"/>
      <c r="PK157" s="200"/>
      <c r="PL157" s="200"/>
      <c r="PM157" s="200"/>
      <c r="PN157" s="200"/>
      <c r="PO157" s="200"/>
      <c r="PP157" s="200"/>
      <c r="PQ157" s="200"/>
      <c r="PR157" s="200"/>
      <c r="PS157" s="200"/>
      <c r="PT157" s="200"/>
      <c r="PU157" s="200"/>
      <c r="PV157" s="200"/>
      <c r="PW157" s="200"/>
      <c r="PX157" s="200"/>
      <c r="PY157" s="200"/>
      <c r="PZ157" s="200"/>
      <c r="QA157" s="200"/>
      <c r="QB157" s="200"/>
      <c r="QC157" s="200"/>
      <c r="QD157" s="200"/>
      <c r="QE157" s="200"/>
      <c r="QF157" s="200"/>
      <c r="QG157" s="200"/>
      <c r="QH157" s="200"/>
      <c r="QI157" s="200"/>
      <c r="QJ157" s="200"/>
      <c r="QK157" s="200"/>
      <c r="QL157" s="200"/>
      <c r="QM157" s="200"/>
      <c r="QN157" s="200"/>
      <c r="QO157" s="200"/>
      <c r="QP157" s="200"/>
      <c r="QQ157" s="200"/>
      <c r="QR157" s="200"/>
      <c r="QS157" s="200"/>
      <c r="QT157" s="200"/>
      <c r="QU157" s="200"/>
      <c r="QV157" s="200"/>
      <c r="QW157" s="200"/>
      <c r="QX157" s="200"/>
      <c r="QY157" s="200"/>
      <c r="QZ157" s="200"/>
      <c r="RA157" s="200"/>
      <c r="RB157" s="200"/>
      <c r="RC157" s="200"/>
      <c r="RD157" s="200"/>
      <c r="RE157" s="200"/>
      <c r="RF157" s="200"/>
      <c r="RG157" s="200"/>
      <c r="RH157" s="200"/>
      <c r="RI157" s="200"/>
      <c r="RJ157" s="200"/>
      <c r="RK157" s="200"/>
      <c r="RL157" s="200"/>
      <c r="RM157" s="200"/>
      <c r="RN157" s="200"/>
      <c r="RO157" s="200"/>
      <c r="RP157" s="200"/>
      <c r="RQ157" s="200"/>
      <c r="RR157" s="200"/>
      <c r="RS157" s="200"/>
      <c r="RT157" s="200"/>
      <c r="RU157" s="200"/>
      <c r="RV157" s="200"/>
      <c r="RW157" s="200"/>
      <c r="RX157" s="200"/>
      <c r="RY157" s="200"/>
      <c r="RZ157" s="200"/>
      <c r="SA157" s="200"/>
      <c r="SB157" s="200"/>
      <c r="SC157" s="200"/>
      <c r="SD157" s="200"/>
      <c r="SE157" s="200"/>
      <c r="SF157" s="200"/>
      <c r="SG157" s="200"/>
      <c r="SH157" s="200"/>
      <c r="SI157" s="200"/>
      <c r="SJ157" s="200"/>
      <c r="SK157" s="200"/>
      <c r="SL157" s="200"/>
      <c r="SM157" s="200"/>
      <c r="SN157" s="200"/>
      <c r="SO157" s="200"/>
      <c r="SP157" s="200"/>
      <c r="SQ157" s="200"/>
      <c r="SR157" s="200"/>
      <c r="SS157" s="200"/>
      <c r="ST157" s="200"/>
      <c r="SU157" s="200"/>
      <c r="SV157" s="200"/>
      <c r="SW157" s="200"/>
      <c r="SX157" s="200"/>
      <c r="SY157" s="200"/>
      <c r="SZ157" s="200"/>
      <c r="TA157" s="200"/>
      <c r="TB157" s="200"/>
      <c r="TC157" s="200"/>
      <c r="TD157" s="200"/>
      <c r="TE157" s="200"/>
      <c r="TF157" s="200"/>
      <c r="TG157" s="200"/>
      <c r="TH157" s="200"/>
      <c r="TI157" s="200"/>
      <c r="TJ157" s="200"/>
      <c r="TK157" s="200"/>
      <c r="TL157" s="200"/>
      <c r="TM157" s="200"/>
      <c r="TN157" s="200"/>
      <c r="TO157" s="200"/>
      <c r="TP157" s="200"/>
      <c r="TQ157" s="200"/>
      <c r="TR157" s="200"/>
      <c r="TS157" s="200"/>
      <c r="TT157" s="200"/>
      <c r="TU157" s="200"/>
      <c r="TV157" s="200"/>
      <c r="TW157" s="200"/>
      <c r="TX157" s="200"/>
      <c r="TY157" s="200"/>
      <c r="TZ157" s="200"/>
      <c r="UA157" s="200"/>
      <c r="UB157" s="200"/>
      <c r="UC157" s="200"/>
      <c r="UD157" s="200"/>
      <c r="UE157" s="200"/>
      <c r="UF157" s="200"/>
      <c r="UG157" s="200"/>
      <c r="UH157" s="200"/>
      <c r="UI157" s="200"/>
      <c r="UJ157" s="200"/>
      <c r="UK157" s="200"/>
      <c r="UL157" s="200"/>
      <c r="UM157" s="200"/>
      <c r="UN157" s="200"/>
      <c r="UO157" s="200"/>
      <c r="UP157" s="200"/>
      <c r="UQ157" s="200"/>
      <c r="UR157" s="200"/>
      <c r="US157" s="200"/>
      <c r="UT157" s="200"/>
      <c r="UU157" s="200"/>
      <c r="UV157" s="200"/>
      <c r="UW157" s="200"/>
      <c r="UX157" s="200"/>
      <c r="UY157" s="200"/>
      <c r="UZ157" s="200"/>
      <c r="VA157" s="200"/>
      <c r="VB157" s="200"/>
      <c r="VC157" s="200"/>
      <c r="VD157" s="200"/>
      <c r="VE157" s="200"/>
      <c r="VF157" s="200"/>
      <c r="VG157" s="200"/>
      <c r="VH157" s="200"/>
      <c r="VI157" s="200"/>
      <c r="VJ157" s="200"/>
      <c r="VK157" s="200"/>
      <c r="VL157" s="200"/>
      <c r="VM157" s="200"/>
      <c r="VN157" s="200"/>
      <c r="VO157" s="200"/>
      <c r="VP157" s="200"/>
      <c r="VQ157" s="200"/>
      <c r="VR157" s="200"/>
      <c r="VS157" s="200"/>
      <c r="VT157" s="200"/>
      <c r="VU157" s="200"/>
      <c r="VV157" s="200"/>
      <c r="VW157" s="200"/>
      <c r="VX157" s="200"/>
      <c r="VY157" s="200"/>
      <c r="VZ157" s="200"/>
      <c r="WA157" s="200"/>
      <c r="WB157" s="200"/>
      <c r="WC157" s="200"/>
      <c r="WD157" s="200"/>
      <c r="WE157" s="200"/>
      <c r="WF157" s="200"/>
      <c r="WG157" s="200"/>
      <c r="WH157" s="200"/>
      <c r="WI157" s="200"/>
      <c r="WJ157" s="200"/>
      <c r="WK157" s="200"/>
      <c r="WL157" s="200"/>
      <c r="WM157" s="200"/>
      <c r="WN157" s="200"/>
      <c r="WO157" s="200"/>
      <c r="WP157" s="200"/>
      <c r="WQ157" s="200"/>
      <c r="WR157" s="200"/>
      <c r="WS157" s="200"/>
      <c r="WT157" s="200"/>
      <c r="WU157" s="200"/>
      <c r="WV157" s="200"/>
      <c r="WW157" s="200"/>
      <c r="WX157" s="200"/>
      <c r="WY157" s="200"/>
      <c r="WZ157" s="200"/>
      <c r="XA157" s="200"/>
      <c r="XB157" s="200"/>
      <c r="XC157" s="200"/>
      <c r="XD157" s="200"/>
      <c r="XE157" s="200"/>
      <c r="XF157" s="200"/>
      <c r="XG157" s="200"/>
      <c r="XH157" s="200"/>
      <c r="XI157" s="200"/>
      <c r="XJ157" s="200"/>
      <c r="XK157" s="200"/>
      <c r="XL157" s="200"/>
      <c r="XM157" s="200"/>
      <c r="XN157" s="200"/>
      <c r="XO157" s="200"/>
      <c r="XP157" s="200"/>
      <c r="XQ157" s="200"/>
      <c r="XR157" s="200"/>
      <c r="XS157" s="200"/>
      <c r="XT157" s="200"/>
      <c r="XU157" s="200"/>
      <c r="XV157" s="200"/>
      <c r="XW157" s="200"/>
      <c r="XX157" s="200"/>
      <c r="XY157" s="200"/>
      <c r="XZ157" s="200"/>
      <c r="YA157" s="200"/>
      <c r="YB157" s="200"/>
      <c r="YC157" s="200"/>
      <c r="YD157" s="200"/>
      <c r="YE157" s="200"/>
      <c r="YF157" s="200"/>
      <c r="YG157" s="200"/>
      <c r="YH157" s="200"/>
      <c r="YI157" s="200"/>
      <c r="YJ157" s="200"/>
      <c r="YK157" s="200"/>
      <c r="YL157" s="200"/>
      <c r="YM157" s="200"/>
      <c r="YN157" s="200"/>
      <c r="YO157" s="200"/>
      <c r="YP157" s="200"/>
      <c r="YQ157" s="200"/>
      <c r="YR157" s="200"/>
      <c r="YS157" s="200"/>
      <c r="YT157" s="200"/>
      <c r="YU157" s="200"/>
      <c r="YV157" s="200"/>
      <c r="YW157" s="200"/>
      <c r="YX157" s="200"/>
      <c r="YY157" s="200"/>
      <c r="YZ157" s="200"/>
      <c r="ZA157" s="200"/>
      <c r="ZB157" s="200"/>
      <c r="ZC157" s="200"/>
      <c r="ZD157" s="200"/>
      <c r="ZE157" s="200"/>
      <c r="ZF157" s="200"/>
      <c r="ZG157" s="200"/>
      <c r="ZH157" s="200"/>
      <c r="ZI157" s="200"/>
      <c r="ZJ157" s="200"/>
      <c r="ZK157" s="200"/>
      <c r="ZL157" s="200"/>
    </row>
    <row r="158" spans="1:688" s="155" customFormat="1">
      <c r="A158" s="361"/>
      <c r="B158" s="141" t="s">
        <v>19</v>
      </c>
      <c r="C158" s="243">
        <v>1865552</v>
      </c>
      <c r="D158" s="320">
        <f t="shared" si="34"/>
        <v>7.5055263964667995E-2</v>
      </c>
      <c r="E158" s="142"/>
      <c r="F158" s="134">
        <v>1241</v>
      </c>
      <c r="G158" s="47">
        <f t="shared" si="31"/>
        <v>0.20135527589545021</v>
      </c>
      <c r="H158" s="133">
        <v>796</v>
      </c>
      <c r="I158" s="47">
        <f t="shared" si="33"/>
        <v>0.80090497737556565</v>
      </c>
      <c r="J158" s="133">
        <v>193</v>
      </c>
      <c r="K158" s="47">
        <f t="shared" si="30"/>
        <v>0.12865497076023402</v>
      </c>
      <c r="L158" s="316">
        <v>189</v>
      </c>
      <c r="M158" s="47">
        <f t="shared" si="29"/>
        <v>0.26</v>
      </c>
      <c r="N158" s="133"/>
      <c r="O158" s="320"/>
      <c r="P158" s="133"/>
      <c r="Q158" s="320"/>
      <c r="R158" s="134"/>
      <c r="S158" s="320"/>
      <c r="T158" s="217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  <c r="AF158" s="200"/>
      <c r="AG158" s="200"/>
      <c r="AH158" s="200"/>
      <c r="AI158" s="200"/>
      <c r="AJ158" s="200"/>
      <c r="AK158" s="200"/>
      <c r="AL158" s="200"/>
      <c r="AM158" s="200"/>
      <c r="AN158" s="200"/>
      <c r="AO158" s="200"/>
      <c r="AP158" s="200"/>
      <c r="AQ158" s="200"/>
      <c r="AR158" s="200"/>
      <c r="AS158" s="200"/>
      <c r="AT158" s="200"/>
      <c r="AU158" s="200"/>
      <c r="AV158" s="200"/>
      <c r="AW158" s="200"/>
      <c r="AX158" s="200"/>
      <c r="AY158" s="200"/>
      <c r="AZ158" s="200"/>
      <c r="BA158" s="200"/>
      <c r="BB158" s="200"/>
      <c r="BC158" s="200"/>
      <c r="BD158" s="200"/>
      <c r="BE158" s="200"/>
      <c r="BF158" s="200"/>
      <c r="BG158" s="200"/>
      <c r="BH158" s="200"/>
      <c r="BI158" s="200"/>
      <c r="BJ158" s="200"/>
      <c r="BK158" s="200"/>
      <c r="BL158" s="200"/>
      <c r="BM158" s="200"/>
      <c r="BN158" s="200"/>
      <c r="BO158" s="200"/>
      <c r="BP158" s="200"/>
      <c r="BQ158" s="200"/>
      <c r="BR158" s="200"/>
      <c r="BS158" s="200"/>
      <c r="BT158" s="200"/>
      <c r="BU158" s="200"/>
      <c r="BV158" s="200"/>
      <c r="BW158" s="200"/>
      <c r="BX158" s="200"/>
      <c r="BY158" s="200"/>
      <c r="BZ158" s="200"/>
      <c r="CA158" s="200"/>
      <c r="CB158" s="200"/>
      <c r="CC158" s="200"/>
      <c r="CD158" s="200"/>
      <c r="CE158" s="200"/>
      <c r="CF158" s="200"/>
      <c r="CG158" s="200"/>
      <c r="CH158" s="200"/>
      <c r="CI158" s="200"/>
      <c r="CJ158" s="200"/>
      <c r="CK158" s="200"/>
      <c r="CL158" s="200"/>
      <c r="CM158" s="200"/>
      <c r="CN158" s="200"/>
      <c r="CO158" s="200"/>
      <c r="CP158" s="200"/>
      <c r="CQ158" s="200"/>
      <c r="CR158" s="200"/>
      <c r="CS158" s="200"/>
      <c r="CT158" s="200"/>
      <c r="CU158" s="200"/>
      <c r="CV158" s="200"/>
      <c r="CW158" s="200"/>
      <c r="CX158" s="200"/>
      <c r="CY158" s="200"/>
      <c r="CZ158" s="200"/>
      <c r="DA158" s="200"/>
      <c r="DB158" s="200"/>
      <c r="DC158" s="200"/>
      <c r="DD158" s="200"/>
      <c r="DE158" s="200"/>
      <c r="DF158" s="200"/>
      <c r="DG158" s="200"/>
      <c r="DH158" s="200"/>
      <c r="DI158" s="200"/>
      <c r="DJ158" s="200"/>
      <c r="DK158" s="200"/>
      <c r="DL158" s="200"/>
      <c r="DM158" s="200"/>
      <c r="DN158" s="200"/>
      <c r="DO158" s="200"/>
      <c r="DP158" s="200"/>
      <c r="DQ158" s="200"/>
      <c r="DR158" s="200"/>
      <c r="DS158" s="200"/>
      <c r="DT158" s="200"/>
      <c r="DU158" s="200"/>
      <c r="DV158" s="200"/>
      <c r="DW158" s="200"/>
      <c r="DX158" s="200"/>
      <c r="DY158" s="200"/>
      <c r="DZ158" s="200"/>
      <c r="EA158" s="200"/>
      <c r="EB158" s="200"/>
      <c r="EC158" s="200"/>
      <c r="ED158" s="200"/>
      <c r="EE158" s="200"/>
      <c r="EF158" s="200"/>
      <c r="EG158" s="200"/>
      <c r="EH158" s="200"/>
      <c r="EI158" s="200"/>
      <c r="EJ158" s="200"/>
      <c r="EK158" s="200"/>
      <c r="EL158" s="200"/>
      <c r="EM158" s="200"/>
      <c r="EN158" s="200"/>
      <c r="EO158" s="200"/>
      <c r="EP158" s="200"/>
      <c r="EQ158" s="200"/>
      <c r="ER158" s="200"/>
      <c r="ES158" s="200"/>
      <c r="ET158" s="200"/>
      <c r="EU158" s="200"/>
      <c r="EV158" s="200"/>
      <c r="EW158" s="200"/>
      <c r="EX158" s="200"/>
      <c r="EY158" s="200"/>
      <c r="EZ158" s="200"/>
      <c r="FA158" s="200"/>
      <c r="FB158" s="200"/>
      <c r="FC158" s="200"/>
      <c r="FD158" s="200"/>
      <c r="FE158" s="200"/>
      <c r="FF158" s="200"/>
      <c r="FG158" s="200"/>
      <c r="FH158" s="200"/>
      <c r="FI158" s="200"/>
      <c r="FJ158" s="200"/>
      <c r="FK158" s="200"/>
      <c r="FL158" s="200"/>
      <c r="FM158" s="200"/>
      <c r="FN158" s="200"/>
      <c r="FO158" s="200"/>
      <c r="FP158" s="200"/>
      <c r="FQ158" s="200"/>
      <c r="FR158" s="200"/>
      <c r="FS158" s="200"/>
      <c r="FT158" s="200"/>
      <c r="FU158" s="200"/>
      <c r="FV158" s="200"/>
      <c r="FW158" s="200"/>
      <c r="FX158" s="200"/>
      <c r="FY158" s="200"/>
      <c r="FZ158" s="200"/>
      <c r="GA158" s="200"/>
      <c r="GB158" s="200"/>
      <c r="GC158" s="200"/>
      <c r="GD158" s="200"/>
      <c r="GE158" s="200"/>
      <c r="GF158" s="200"/>
      <c r="GG158" s="200"/>
      <c r="GH158" s="200"/>
      <c r="GI158" s="200"/>
      <c r="GJ158" s="200"/>
      <c r="GK158" s="200"/>
      <c r="GL158" s="200"/>
      <c r="GM158" s="200"/>
      <c r="GN158" s="200"/>
      <c r="GO158" s="200"/>
      <c r="GP158" s="200"/>
      <c r="GQ158" s="200"/>
      <c r="GR158" s="200"/>
      <c r="GS158" s="200"/>
      <c r="GT158" s="200"/>
      <c r="GU158" s="200"/>
      <c r="GV158" s="200"/>
      <c r="GW158" s="200"/>
      <c r="GX158" s="200"/>
      <c r="GY158" s="200"/>
      <c r="GZ158" s="200"/>
      <c r="HA158" s="200"/>
      <c r="HB158" s="200"/>
      <c r="HC158" s="200"/>
      <c r="HD158" s="200"/>
      <c r="HE158" s="200"/>
      <c r="HF158" s="200"/>
      <c r="HG158" s="200"/>
      <c r="HH158" s="200"/>
      <c r="HI158" s="200"/>
      <c r="HJ158" s="200"/>
      <c r="HK158" s="200"/>
      <c r="HL158" s="200"/>
      <c r="HM158" s="200"/>
      <c r="HN158" s="200"/>
      <c r="HO158" s="200"/>
      <c r="HP158" s="200"/>
      <c r="HQ158" s="200"/>
      <c r="HR158" s="200"/>
      <c r="HS158" s="200"/>
      <c r="HT158" s="200"/>
      <c r="HU158" s="200"/>
      <c r="HV158" s="200"/>
      <c r="HW158" s="200"/>
      <c r="HX158" s="200"/>
      <c r="HY158" s="200"/>
      <c r="HZ158" s="200"/>
      <c r="IA158" s="200"/>
      <c r="IB158" s="200"/>
      <c r="IC158" s="200"/>
      <c r="ID158" s="200"/>
      <c r="IE158" s="200"/>
      <c r="IF158" s="200"/>
      <c r="IG158" s="200"/>
      <c r="IH158" s="200"/>
      <c r="II158" s="200"/>
      <c r="IJ158" s="200"/>
      <c r="IK158" s="200"/>
      <c r="IL158" s="200"/>
      <c r="IM158" s="200"/>
      <c r="IN158" s="200"/>
      <c r="IO158" s="200"/>
      <c r="IP158" s="200"/>
      <c r="IQ158" s="200"/>
      <c r="IR158" s="200"/>
      <c r="IS158" s="200"/>
      <c r="IT158" s="200"/>
      <c r="IU158" s="200"/>
      <c r="IV158" s="200"/>
      <c r="IW158" s="200"/>
      <c r="IX158" s="200"/>
      <c r="IY158" s="200"/>
      <c r="IZ158" s="200"/>
      <c r="JA158" s="200"/>
      <c r="JB158" s="200"/>
      <c r="JC158" s="200"/>
      <c r="JD158" s="200"/>
      <c r="JE158" s="200"/>
      <c r="JF158" s="200"/>
      <c r="JG158" s="200"/>
      <c r="JH158" s="200"/>
      <c r="JI158" s="200"/>
      <c r="JJ158" s="200"/>
      <c r="JK158" s="200"/>
      <c r="JL158" s="200"/>
      <c r="JM158" s="200"/>
      <c r="JN158" s="200"/>
      <c r="JO158" s="200"/>
      <c r="JP158" s="200"/>
      <c r="JQ158" s="200"/>
      <c r="JR158" s="200"/>
      <c r="JS158" s="200"/>
      <c r="JT158" s="200"/>
      <c r="JU158" s="200"/>
      <c r="JV158" s="200"/>
      <c r="JW158" s="200"/>
      <c r="JX158" s="200"/>
      <c r="JY158" s="200"/>
      <c r="JZ158" s="200"/>
      <c r="KA158" s="200"/>
      <c r="KB158" s="200"/>
      <c r="KC158" s="200"/>
      <c r="KD158" s="200"/>
      <c r="KE158" s="200"/>
      <c r="KF158" s="200"/>
      <c r="KG158" s="200"/>
      <c r="KH158" s="200"/>
      <c r="KI158" s="200"/>
      <c r="KJ158" s="200"/>
      <c r="KK158" s="200"/>
      <c r="KL158" s="200"/>
      <c r="KM158" s="200"/>
      <c r="KN158" s="200"/>
      <c r="KO158" s="200"/>
      <c r="KP158" s="200"/>
      <c r="KQ158" s="200"/>
      <c r="KR158" s="200"/>
      <c r="KS158" s="200"/>
      <c r="KT158" s="200"/>
      <c r="KU158" s="200"/>
      <c r="KV158" s="200"/>
      <c r="KW158" s="200"/>
      <c r="KX158" s="200"/>
      <c r="KY158" s="200"/>
      <c r="KZ158" s="200"/>
      <c r="LA158" s="200"/>
      <c r="LB158" s="200"/>
      <c r="LC158" s="200"/>
      <c r="LD158" s="200"/>
      <c r="LE158" s="200"/>
      <c r="LF158" s="200"/>
      <c r="LG158" s="200"/>
      <c r="LH158" s="200"/>
      <c r="LI158" s="200"/>
      <c r="LJ158" s="200"/>
      <c r="LK158" s="200"/>
      <c r="LL158" s="200"/>
      <c r="LM158" s="200"/>
      <c r="LN158" s="200"/>
      <c r="LO158" s="200"/>
      <c r="LP158" s="200"/>
      <c r="LQ158" s="200"/>
      <c r="LR158" s="200"/>
      <c r="LS158" s="200"/>
      <c r="LT158" s="200"/>
      <c r="LU158" s="200"/>
      <c r="LV158" s="200"/>
      <c r="LW158" s="200"/>
      <c r="LX158" s="200"/>
      <c r="LY158" s="200"/>
      <c r="LZ158" s="200"/>
      <c r="MA158" s="200"/>
      <c r="MB158" s="200"/>
      <c r="MC158" s="200"/>
      <c r="MD158" s="200"/>
      <c r="ME158" s="200"/>
      <c r="MF158" s="200"/>
      <c r="MG158" s="200"/>
      <c r="MH158" s="200"/>
      <c r="MI158" s="200"/>
      <c r="MJ158" s="200"/>
      <c r="MK158" s="200"/>
      <c r="ML158" s="200"/>
      <c r="MM158" s="200"/>
      <c r="MN158" s="200"/>
      <c r="MO158" s="200"/>
      <c r="MP158" s="200"/>
      <c r="MQ158" s="200"/>
      <c r="MR158" s="200"/>
      <c r="MS158" s="200"/>
      <c r="MT158" s="200"/>
      <c r="MU158" s="200"/>
      <c r="MV158" s="200"/>
      <c r="MW158" s="200"/>
      <c r="MX158" s="200"/>
      <c r="MY158" s="200"/>
      <c r="MZ158" s="200"/>
      <c r="NA158" s="200"/>
      <c r="NB158" s="200"/>
      <c r="NC158" s="200"/>
      <c r="ND158" s="200"/>
      <c r="NE158" s="200"/>
      <c r="NF158" s="200"/>
      <c r="NG158" s="200"/>
      <c r="NH158" s="200"/>
      <c r="NI158" s="200"/>
      <c r="NJ158" s="200"/>
      <c r="NK158" s="200"/>
      <c r="NL158" s="200"/>
      <c r="NM158" s="200"/>
      <c r="NN158" s="200"/>
      <c r="NO158" s="200"/>
      <c r="NP158" s="200"/>
      <c r="NQ158" s="200"/>
      <c r="NR158" s="200"/>
      <c r="NS158" s="200"/>
      <c r="NT158" s="200"/>
      <c r="NU158" s="200"/>
      <c r="NV158" s="200"/>
      <c r="NW158" s="200"/>
      <c r="NX158" s="200"/>
      <c r="NY158" s="200"/>
      <c r="NZ158" s="200"/>
      <c r="OA158" s="200"/>
      <c r="OB158" s="200"/>
      <c r="OC158" s="200"/>
      <c r="OD158" s="200"/>
      <c r="OE158" s="200"/>
      <c r="OF158" s="200"/>
      <c r="OG158" s="200"/>
      <c r="OH158" s="200"/>
      <c r="OI158" s="200"/>
      <c r="OJ158" s="200"/>
      <c r="OK158" s="200"/>
      <c r="OL158" s="200"/>
      <c r="OM158" s="200"/>
      <c r="ON158" s="200"/>
      <c r="OO158" s="200"/>
      <c r="OP158" s="200"/>
      <c r="OQ158" s="200"/>
      <c r="OR158" s="200"/>
      <c r="OS158" s="200"/>
      <c r="OT158" s="200"/>
      <c r="OU158" s="200"/>
      <c r="OV158" s="200"/>
      <c r="OW158" s="200"/>
      <c r="OX158" s="200"/>
      <c r="OY158" s="200"/>
      <c r="OZ158" s="200"/>
      <c r="PA158" s="200"/>
      <c r="PB158" s="200"/>
      <c r="PC158" s="200"/>
      <c r="PD158" s="200"/>
      <c r="PE158" s="200"/>
      <c r="PF158" s="200"/>
      <c r="PG158" s="200"/>
      <c r="PH158" s="200"/>
      <c r="PI158" s="200"/>
      <c r="PJ158" s="200"/>
      <c r="PK158" s="200"/>
      <c r="PL158" s="200"/>
      <c r="PM158" s="200"/>
      <c r="PN158" s="200"/>
      <c r="PO158" s="200"/>
      <c r="PP158" s="200"/>
      <c r="PQ158" s="200"/>
      <c r="PR158" s="200"/>
      <c r="PS158" s="200"/>
      <c r="PT158" s="200"/>
      <c r="PU158" s="200"/>
      <c r="PV158" s="200"/>
      <c r="PW158" s="200"/>
      <c r="PX158" s="200"/>
      <c r="PY158" s="200"/>
      <c r="PZ158" s="200"/>
      <c r="QA158" s="200"/>
      <c r="QB158" s="200"/>
      <c r="QC158" s="200"/>
      <c r="QD158" s="200"/>
      <c r="QE158" s="200"/>
      <c r="QF158" s="200"/>
      <c r="QG158" s="200"/>
      <c r="QH158" s="200"/>
      <c r="QI158" s="200"/>
      <c r="QJ158" s="200"/>
      <c r="QK158" s="200"/>
      <c r="QL158" s="200"/>
      <c r="QM158" s="200"/>
      <c r="QN158" s="200"/>
      <c r="QO158" s="200"/>
      <c r="QP158" s="200"/>
      <c r="QQ158" s="200"/>
      <c r="QR158" s="200"/>
      <c r="QS158" s="200"/>
      <c r="QT158" s="200"/>
      <c r="QU158" s="200"/>
      <c r="QV158" s="200"/>
      <c r="QW158" s="200"/>
      <c r="QX158" s="200"/>
      <c r="QY158" s="200"/>
      <c r="QZ158" s="200"/>
      <c r="RA158" s="200"/>
      <c r="RB158" s="200"/>
      <c r="RC158" s="200"/>
      <c r="RD158" s="200"/>
      <c r="RE158" s="200"/>
      <c r="RF158" s="200"/>
      <c r="RG158" s="200"/>
      <c r="RH158" s="200"/>
      <c r="RI158" s="200"/>
      <c r="RJ158" s="200"/>
      <c r="RK158" s="200"/>
      <c r="RL158" s="200"/>
      <c r="RM158" s="200"/>
      <c r="RN158" s="200"/>
      <c r="RO158" s="200"/>
      <c r="RP158" s="200"/>
      <c r="RQ158" s="200"/>
      <c r="RR158" s="200"/>
      <c r="RS158" s="200"/>
      <c r="RT158" s="200"/>
      <c r="RU158" s="200"/>
      <c r="RV158" s="200"/>
      <c r="RW158" s="200"/>
      <c r="RX158" s="200"/>
      <c r="RY158" s="200"/>
      <c r="RZ158" s="200"/>
      <c r="SA158" s="200"/>
      <c r="SB158" s="200"/>
      <c r="SC158" s="200"/>
      <c r="SD158" s="200"/>
      <c r="SE158" s="200"/>
      <c r="SF158" s="200"/>
      <c r="SG158" s="200"/>
      <c r="SH158" s="200"/>
      <c r="SI158" s="200"/>
      <c r="SJ158" s="200"/>
      <c r="SK158" s="200"/>
      <c r="SL158" s="200"/>
      <c r="SM158" s="200"/>
      <c r="SN158" s="200"/>
      <c r="SO158" s="200"/>
      <c r="SP158" s="200"/>
      <c r="SQ158" s="200"/>
      <c r="SR158" s="200"/>
      <c r="SS158" s="200"/>
      <c r="ST158" s="200"/>
      <c r="SU158" s="200"/>
      <c r="SV158" s="200"/>
      <c r="SW158" s="200"/>
      <c r="SX158" s="200"/>
      <c r="SY158" s="200"/>
      <c r="SZ158" s="200"/>
      <c r="TA158" s="200"/>
      <c r="TB158" s="200"/>
      <c r="TC158" s="200"/>
      <c r="TD158" s="200"/>
      <c r="TE158" s="200"/>
      <c r="TF158" s="200"/>
      <c r="TG158" s="200"/>
      <c r="TH158" s="200"/>
      <c r="TI158" s="200"/>
      <c r="TJ158" s="200"/>
      <c r="TK158" s="200"/>
      <c r="TL158" s="200"/>
      <c r="TM158" s="200"/>
      <c r="TN158" s="200"/>
      <c r="TO158" s="200"/>
      <c r="TP158" s="200"/>
      <c r="TQ158" s="200"/>
      <c r="TR158" s="200"/>
      <c r="TS158" s="200"/>
      <c r="TT158" s="200"/>
      <c r="TU158" s="200"/>
      <c r="TV158" s="200"/>
      <c r="TW158" s="200"/>
      <c r="TX158" s="200"/>
      <c r="TY158" s="200"/>
      <c r="TZ158" s="200"/>
      <c r="UA158" s="200"/>
      <c r="UB158" s="200"/>
      <c r="UC158" s="200"/>
      <c r="UD158" s="200"/>
      <c r="UE158" s="200"/>
      <c r="UF158" s="200"/>
      <c r="UG158" s="200"/>
      <c r="UH158" s="200"/>
      <c r="UI158" s="200"/>
      <c r="UJ158" s="200"/>
      <c r="UK158" s="200"/>
      <c r="UL158" s="200"/>
      <c r="UM158" s="200"/>
      <c r="UN158" s="200"/>
      <c r="UO158" s="200"/>
      <c r="UP158" s="200"/>
      <c r="UQ158" s="200"/>
      <c r="UR158" s="200"/>
      <c r="US158" s="200"/>
      <c r="UT158" s="200"/>
      <c r="UU158" s="200"/>
      <c r="UV158" s="200"/>
      <c r="UW158" s="200"/>
      <c r="UX158" s="200"/>
      <c r="UY158" s="200"/>
      <c r="UZ158" s="200"/>
      <c r="VA158" s="200"/>
      <c r="VB158" s="200"/>
      <c r="VC158" s="200"/>
      <c r="VD158" s="200"/>
      <c r="VE158" s="200"/>
      <c r="VF158" s="200"/>
      <c r="VG158" s="200"/>
      <c r="VH158" s="200"/>
      <c r="VI158" s="200"/>
      <c r="VJ158" s="200"/>
      <c r="VK158" s="200"/>
      <c r="VL158" s="200"/>
      <c r="VM158" s="200"/>
      <c r="VN158" s="200"/>
      <c r="VO158" s="200"/>
      <c r="VP158" s="200"/>
      <c r="VQ158" s="200"/>
      <c r="VR158" s="200"/>
      <c r="VS158" s="200"/>
      <c r="VT158" s="200"/>
      <c r="VU158" s="200"/>
      <c r="VV158" s="200"/>
      <c r="VW158" s="200"/>
      <c r="VX158" s="200"/>
      <c r="VY158" s="200"/>
      <c r="VZ158" s="200"/>
      <c r="WA158" s="200"/>
      <c r="WB158" s="200"/>
      <c r="WC158" s="200"/>
      <c r="WD158" s="200"/>
      <c r="WE158" s="200"/>
      <c r="WF158" s="200"/>
      <c r="WG158" s="200"/>
      <c r="WH158" s="200"/>
      <c r="WI158" s="200"/>
      <c r="WJ158" s="200"/>
      <c r="WK158" s="200"/>
      <c r="WL158" s="200"/>
      <c r="WM158" s="200"/>
      <c r="WN158" s="200"/>
      <c r="WO158" s="200"/>
      <c r="WP158" s="200"/>
      <c r="WQ158" s="200"/>
      <c r="WR158" s="200"/>
      <c r="WS158" s="200"/>
      <c r="WT158" s="200"/>
      <c r="WU158" s="200"/>
      <c r="WV158" s="200"/>
      <c r="WW158" s="200"/>
      <c r="WX158" s="200"/>
      <c r="WY158" s="200"/>
      <c r="WZ158" s="200"/>
      <c r="XA158" s="200"/>
      <c r="XB158" s="200"/>
      <c r="XC158" s="200"/>
      <c r="XD158" s="200"/>
      <c r="XE158" s="200"/>
      <c r="XF158" s="200"/>
      <c r="XG158" s="200"/>
      <c r="XH158" s="200"/>
      <c r="XI158" s="200"/>
      <c r="XJ158" s="200"/>
      <c r="XK158" s="200"/>
      <c r="XL158" s="200"/>
      <c r="XM158" s="200"/>
      <c r="XN158" s="200"/>
      <c r="XO158" s="200"/>
      <c r="XP158" s="200"/>
      <c r="XQ158" s="200"/>
      <c r="XR158" s="200"/>
      <c r="XS158" s="200"/>
      <c r="XT158" s="200"/>
      <c r="XU158" s="200"/>
      <c r="XV158" s="200"/>
      <c r="XW158" s="200"/>
      <c r="XX158" s="200"/>
      <c r="XY158" s="200"/>
      <c r="XZ158" s="200"/>
      <c r="YA158" s="200"/>
      <c r="YB158" s="200"/>
      <c r="YC158" s="200"/>
      <c r="YD158" s="200"/>
      <c r="YE158" s="200"/>
      <c r="YF158" s="200"/>
      <c r="YG158" s="200"/>
      <c r="YH158" s="200"/>
      <c r="YI158" s="200"/>
      <c r="YJ158" s="200"/>
      <c r="YK158" s="200"/>
      <c r="YL158" s="200"/>
      <c r="YM158" s="200"/>
      <c r="YN158" s="200"/>
      <c r="YO158" s="200"/>
      <c r="YP158" s="200"/>
      <c r="YQ158" s="200"/>
      <c r="YR158" s="200"/>
      <c r="YS158" s="200"/>
      <c r="YT158" s="200"/>
      <c r="YU158" s="200"/>
      <c r="YV158" s="200"/>
      <c r="YW158" s="200"/>
      <c r="YX158" s="200"/>
      <c r="YY158" s="200"/>
      <c r="YZ158" s="200"/>
      <c r="ZA158" s="200"/>
      <c r="ZB158" s="200"/>
      <c r="ZC158" s="200"/>
      <c r="ZD158" s="200"/>
      <c r="ZE158" s="200"/>
      <c r="ZF158" s="200"/>
      <c r="ZG158" s="200"/>
      <c r="ZH158" s="200"/>
      <c r="ZI158" s="200"/>
      <c r="ZJ158" s="200"/>
      <c r="ZK158" s="200"/>
      <c r="ZL158" s="200"/>
    </row>
    <row r="159" spans="1:688" s="155" customFormat="1">
      <c r="A159" s="361"/>
      <c r="B159" s="141" t="s">
        <v>20</v>
      </c>
      <c r="C159" s="243">
        <v>1825701</v>
      </c>
      <c r="D159" s="320">
        <f t="shared" si="34"/>
        <v>0.12277384086594423</v>
      </c>
      <c r="E159" s="142"/>
      <c r="F159" s="134">
        <v>1458</v>
      </c>
      <c r="G159" s="320">
        <f t="shared" si="31"/>
        <v>0.28007023705004386</v>
      </c>
      <c r="H159" s="133">
        <v>924</v>
      </c>
      <c r="I159" s="47">
        <f t="shared" si="33"/>
        <v>0.41935483870967749</v>
      </c>
      <c r="J159" s="133">
        <v>159</v>
      </c>
      <c r="K159" s="47">
        <f t="shared" si="30"/>
        <v>-0.13114754098360659</v>
      </c>
      <c r="L159" s="316">
        <v>224</v>
      </c>
      <c r="M159" s="47">
        <f t="shared" si="29"/>
        <v>0.28000000000000003</v>
      </c>
      <c r="N159" s="133"/>
      <c r="O159" s="320"/>
      <c r="P159" s="133"/>
      <c r="Q159" s="320"/>
      <c r="R159" s="134"/>
      <c r="S159" s="320"/>
      <c r="T159" s="217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  <c r="AF159" s="200"/>
      <c r="AG159" s="200"/>
      <c r="AH159" s="200"/>
      <c r="AI159" s="200"/>
      <c r="AJ159" s="200"/>
      <c r="AK159" s="200"/>
      <c r="AL159" s="200"/>
      <c r="AM159" s="200"/>
      <c r="AN159" s="200"/>
      <c r="AO159" s="200"/>
      <c r="AP159" s="200"/>
      <c r="AQ159" s="200"/>
      <c r="AR159" s="200"/>
      <c r="AS159" s="200"/>
      <c r="AT159" s="200"/>
      <c r="AU159" s="200"/>
      <c r="AV159" s="200"/>
      <c r="AW159" s="200"/>
      <c r="AX159" s="200"/>
      <c r="AY159" s="200"/>
      <c r="AZ159" s="200"/>
      <c r="BA159" s="200"/>
      <c r="BB159" s="200"/>
      <c r="BC159" s="200"/>
      <c r="BD159" s="200"/>
      <c r="BE159" s="200"/>
      <c r="BF159" s="200"/>
      <c r="BG159" s="200"/>
      <c r="BH159" s="200"/>
      <c r="BI159" s="200"/>
      <c r="BJ159" s="200"/>
      <c r="BK159" s="200"/>
      <c r="BL159" s="200"/>
      <c r="BM159" s="200"/>
      <c r="BN159" s="200"/>
      <c r="BO159" s="200"/>
      <c r="BP159" s="200"/>
      <c r="BQ159" s="200"/>
      <c r="BR159" s="200"/>
      <c r="BS159" s="200"/>
      <c r="BT159" s="200"/>
      <c r="BU159" s="200"/>
      <c r="BV159" s="200"/>
      <c r="BW159" s="200"/>
      <c r="BX159" s="200"/>
      <c r="BY159" s="200"/>
      <c r="BZ159" s="200"/>
      <c r="CA159" s="200"/>
      <c r="CB159" s="200"/>
      <c r="CC159" s="200"/>
      <c r="CD159" s="200"/>
      <c r="CE159" s="200"/>
      <c r="CF159" s="200"/>
      <c r="CG159" s="200"/>
      <c r="CH159" s="200"/>
      <c r="CI159" s="200"/>
      <c r="CJ159" s="200"/>
      <c r="CK159" s="200"/>
      <c r="CL159" s="200"/>
      <c r="CM159" s="200"/>
      <c r="CN159" s="200"/>
      <c r="CO159" s="200"/>
      <c r="CP159" s="200"/>
      <c r="CQ159" s="200"/>
      <c r="CR159" s="200"/>
      <c r="CS159" s="200"/>
      <c r="CT159" s="200"/>
      <c r="CU159" s="200"/>
      <c r="CV159" s="200"/>
      <c r="CW159" s="200"/>
      <c r="CX159" s="200"/>
      <c r="CY159" s="200"/>
      <c r="CZ159" s="200"/>
      <c r="DA159" s="200"/>
      <c r="DB159" s="200"/>
      <c r="DC159" s="200"/>
      <c r="DD159" s="200"/>
      <c r="DE159" s="200"/>
      <c r="DF159" s="200"/>
      <c r="DG159" s="200"/>
      <c r="DH159" s="200"/>
      <c r="DI159" s="200"/>
      <c r="DJ159" s="200"/>
      <c r="DK159" s="200"/>
      <c r="DL159" s="200"/>
      <c r="DM159" s="200"/>
      <c r="DN159" s="200"/>
      <c r="DO159" s="200"/>
      <c r="DP159" s="200"/>
      <c r="DQ159" s="200"/>
      <c r="DR159" s="200"/>
      <c r="DS159" s="200"/>
      <c r="DT159" s="200"/>
      <c r="DU159" s="200"/>
      <c r="DV159" s="200"/>
      <c r="DW159" s="200"/>
      <c r="DX159" s="200"/>
      <c r="DY159" s="200"/>
      <c r="DZ159" s="200"/>
      <c r="EA159" s="200"/>
      <c r="EB159" s="200"/>
      <c r="EC159" s="200"/>
      <c r="ED159" s="200"/>
      <c r="EE159" s="200"/>
      <c r="EF159" s="200"/>
      <c r="EG159" s="200"/>
      <c r="EH159" s="200"/>
      <c r="EI159" s="200"/>
      <c r="EJ159" s="200"/>
      <c r="EK159" s="200"/>
      <c r="EL159" s="200"/>
      <c r="EM159" s="200"/>
      <c r="EN159" s="200"/>
      <c r="EO159" s="200"/>
      <c r="EP159" s="200"/>
      <c r="EQ159" s="200"/>
      <c r="ER159" s="200"/>
      <c r="ES159" s="200"/>
      <c r="ET159" s="200"/>
      <c r="EU159" s="200"/>
      <c r="EV159" s="200"/>
      <c r="EW159" s="200"/>
      <c r="EX159" s="200"/>
      <c r="EY159" s="200"/>
      <c r="EZ159" s="200"/>
      <c r="FA159" s="200"/>
      <c r="FB159" s="200"/>
      <c r="FC159" s="200"/>
      <c r="FD159" s="200"/>
      <c r="FE159" s="200"/>
      <c r="FF159" s="200"/>
      <c r="FG159" s="200"/>
      <c r="FH159" s="200"/>
      <c r="FI159" s="200"/>
      <c r="FJ159" s="200"/>
      <c r="FK159" s="200"/>
      <c r="FL159" s="200"/>
      <c r="FM159" s="200"/>
      <c r="FN159" s="200"/>
      <c r="FO159" s="200"/>
      <c r="FP159" s="200"/>
      <c r="FQ159" s="200"/>
      <c r="FR159" s="200"/>
      <c r="FS159" s="200"/>
      <c r="FT159" s="200"/>
      <c r="FU159" s="200"/>
      <c r="FV159" s="200"/>
      <c r="FW159" s="200"/>
      <c r="FX159" s="200"/>
      <c r="FY159" s="200"/>
      <c r="FZ159" s="200"/>
      <c r="GA159" s="200"/>
      <c r="GB159" s="200"/>
      <c r="GC159" s="200"/>
      <c r="GD159" s="200"/>
      <c r="GE159" s="200"/>
      <c r="GF159" s="200"/>
      <c r="GG159" s="200"/>
      <c r="GH159" s="200"/>
      <c r="GI159" s="200"/>
      <c r="GJ159" s="200"/>
      <c r="GK159" s="200"/>
      <c r="GL159" s="200"/>
      <c r="GM159" s="200"/>
      <c r="GN159" s="200"/>
      <c r="GO159" s="200"/>
      <c r="GP159" s="200"/>
      <c r="GQ159" s="200"/>
      <c r="GR159" s="200"/>
      <c r="GS159" s="200"/>
      <c r="GT159" s="200"/>
      <c r="GU159" s="200"/>
      <c r="GV159" s="200"/>
      <c r="GW159" s="200"/>
      <c r="GX159" s="200"/>
      <c r="GY159" s="200"/>
      <c r="GZ159" s="200"/>
      <c r="HA159" s="200"/>
      <c r="HB159" s="200"/>
      <c r="HC159" s="200"/>
      <c r="HD159" s="200"/>
      <c r="HE159" s="200"/>
      <c r="HF159" s="200"/>
      <c r="HG159" s="200"/>
      <c r="HH159" s="200"/>
      <c r="HI159" s="200"/>
      <c r="HJ159" s="200"/>
      <c r="HK159" s="200"/>
      <c r="HL159" s="200"/>
      <c r="HM159" s="200"/>
      <c r="HN159" s="200"/>
      <c r="HO159" s="200"/>
      <c r="HP159" s="200"/>
      <c r="HQ159" s="200"/>
      <c r="HR159" s="200"/>
      <c r="HS159" s="200"/>
      <c r="HT159" s="200"/>
      <c r="HU159" s="200"/>
      <c r="HV159" s="200"/>
      <c r="HW159" s="200"/>
      <c r="HX159" s="200"/>
      <c r="HY159" s="200"/>
      <c r="HZ159" s="200"/>
      <c r="IA159" s="200"/>
      <c r="IB159" s="200"/>
      <c r="IC159" s="200"/>
      <c r="ID159" s="200"/>
      <c r="IE159" s="200"/>
      <c r="IF159" s="200"/>
      <c r="IG159" s="200"/>
      <c r="IH159" s="200"/>
      <c r="II159" s="200"/>
      <c r="IJ159" s="200"/>
      <c r="IK159" s="200"/>
      <c r="IL159" s="200"/>
      <c r="IM159" s="200"/>
      <c r="IN159" s="200"/>
      <c r="IO159" s="200"/>
      <c r="IP159" s="200"/>
      <c r="IQ159" s="200"/>
      <c r="IR159" s="200"/>
      <c r="IS159" s="200"/>
      <c r="IT159" s="200"/>
      <c r="IU159" s="200"/>
      <c r="IV159" s="200"/>
      <c r="IW159" s="200"/>
      <c r="IX159" s="200"/>
      <c r="IY159" s="200"/>
      <c r="IZ159" s="200"/>
      <c r="JA159" s="200"/>
      <c r="JB159" s="200"/>
      <c r="JC159" s="200"/>
      <c r="JD159" s="200"/>
      <c r="JE159" s="200"/>
      <c r="JF159" s="200"/>
      <c r="JG159" s="200"/>
      <c r="JH159" s="200"/>
      <c r="JI159" s="200"/>
      <c r="JJ159" s="200"/>
      <c r="JK159" s="200"/>
      <c r="JL159" s="200"/>
      <c r="JM159" s="200"/>
      <c r="JN159" s="200"/>
      <c r="JO159" s="200"/>
      <c r="JP159" s="200"/>
      <c r="JQ159" s="200"/>
      <c r="JR159" s="200"/>
      <c r="JS159" s="200"/>
      <c r="JT159" s="200"/>
      <c r="JU159" s="200"/>
      <c r="JV159" s="200"/>
      <c r="JW159" s="200"/>
      <c r="JX159" s="200"/>
      <c r="JY159" s="200"/>
      <c r="JZ159" s="200"/>
      <c r="KA159" s="200"/>
      <c r="KB159" s="200"/>
      <c r="KC159" s="200"/>
      <c r="KD159" s="200"/>
      <c r="KE159" s="200"/>
      <c r="KF159" s="200"/>
      <c r="KG159" s="200"/>
      <c r="KH159" s="200"/>
      <c r="KI159" s="200"/>
      <c r="KJ159" s="200"/>
      <c r="KK159" s="200"/>
      <c r="KL159" s="200"/>
      <c r="KM159" s="200"/>
      <c r="KN159" s="200"/>
      <c r="KO159" s="200"/>
      <c r="KP159" s="200"/>
      <c r="KQ159" s="200"/>
      <c r="KR159" s="200"/>
      <c r="KS159" s="200"/>
      <c r="KT159" s="200"/>
      <c r="KU159" s="200"/>
      <c r="KV159" s="200"/>
      <c r="KW159" s="200"/>
      <c r="KX159" s="200"/>
      <c r="KY159" s="200"/>
      <c r="KZ159" s="200"/>
      <c r="LA159" s="200"/>
      <c r="LB159" s="200"/>
      <c r="LC159" s="200"/>
      <c r="LD159" s="200"/>
      <c r="LE159" s="200"/>
      <c r="LF159" s="200"/>
      <c r="LG159" s="200"/>
      <c r="LH159" s="200"/>
      <c r="LI159" s="200"/>
      <c r="LJ159" s="200"/>
      <c r="LK159" s="200"/>
      <c r="LL159" s="200"/>
      <c r="LM159" s="200"/>
      <c r="LN159" s="200"/>
      <c r="LO159" s="200"/>
      <c r="LP159" s="200"/>
      <c r="LQ159" s="200"/>
      <c r="LR159" s="200"/>
      <c r="LS159" s="200"/>
      <c r="LT159" s="200"/>
      <c r="LU159" s="200"/>
      <c r="LV159" s="200"/>
      <c r="LW159" s="200"/>
      <c r="LX159" s="200"/>
      <c r="LY159" s="200"/>
      <c r="LZ159" s="200"/>
      <c r="MA159" s="200"/>
      <c r="MB159" s="200"/>
      <c r="MC159" s="200"/>
      <c r="MD159" s="200"/>
      <c r="ME159" s="200"/>
      <c r="MF159" s="200"/>
      <c r="MG159" s="200"/>
      <c r="MH159" s="200"/>
      <c r="MI159" s="200"/>
      <c r="MJ159" s="200"/>
      <c r="MK159" s="200"/>
      <c r="ML159" s="200"/>
      <c r="MM159" s="200"/>
      <c r="MN159" s="200"/>
      <c r="MO159" s="200"/>
      <c r="MP159" s="200"/>
      <c r="MQ159" s="200"/>
      <c r="MR159" s="200"/>
      <c r="MS159" s="200"/>
      <c r="MT159" s="200"/>
      <c r="MU159" s="200"/>
      <c r="MV159" s="200"/>
      <c r="MW159" s="200"/>
      <c r="MX159" s="200"/>
      <c r="MY159" s="200"/>
      <c r="MZ159" s="200"/>
      <c r="NA159" s="200"/>
      <c r="NB159" s="200"/>
      <c r="NC159" s="200"/>
      <c r="ND159" s="200"/>
      <c r="NE159" s="200"/>
      <c r="NF159" s="200"/>
      <c r="NG159" s="200"/>
      <c r="NH159" s="200"/>
      <c r="NI159" s="200"/>
      <c r="NJ159" s="200"/>
      <c r="NK159" s="200"/>
      <c r="NL159" s="200"/>
      <c r="NM159" s="200"/>
      <c r="NN159" s="200"/>
      <c r="NO159" s="200"/>
      <c r="NP159" s="200"/>
      <c r="NQ159" s="200"/>
      <c r="NR159" s="200"/>
      <c r="NS159" s="200"/>
      <c r="NT159" s="200"/>
      <c r="NU159" s="200"/>
      <c r="NV159" s="200"/>
      <c r="NW159" s="200"/>
      <c r="NX159" s="200"/>
      <c r="NY159" s="200"/>
      <c r="NZ159" s="200"/>
      <c r="OA159" s="200"/>
      <c r="OB159" s="200"/>
      <c r="OC159" s="200"/>
      <c r="OD159" s="200"/>
      <c r="OE159" s="200"/>
      <c r="OF159" s="200"/>
      <c r="OG159" s="200"/>
      <c r="OH159" s="200"/>
      <c r="OI159" s="200"/>
      <c r="OJ159" s="200"/>
      <c r="OK159" s="200"/>
      <c r="OL159" s="200"/>
      <c r="OM159" s="200"/>
      <c r="ON159" s="200"/>
      <c r="OO159" s="200"/>
      <c r="OP159" s="200"/>
      <c r="OQ159" s="200"/>
      <c r="OR159" s="200"/>
      <c r="OS159" s="200"/>
      <c r="OT159" s="200"/>
      <c r="OU159" s="200"/>
      <c r="OV159" s="200"/>
      <c r="OW159" s="200"/>
      <c r="OX159" s="200"/>
      <c r="OY159" s="200"/>
      <c r="OZ159" s="200"/>
      <c r="PA159" s="200"/>
      <c r="PB159" s="200"/>
      <c r="PC159" s="200"/>
      <c r="PD159" s="200"/>
      <c r="PE159" s="200"/>
      <c r="PF159" s="200"/>
      <c r="PG159" s="200"/>
      <c r="PH159" s="200"/>
      <c r="PI159" s="200"/>
      <c r="PJ159" s="200"/>
      <c r="PK159" s="200"/>
      <c r="PL159" s="200"/>
      <c r="PM159" s="200"/>
      <c r="PN159" s="200"/>
      <c r="PO159" s="200"/>
      <c r="PP159" s="200"/>
      <c r="PQ159" s="200"/>
      <c r="PR159" s="200"/>
      <c r="PS159" s="200"/>
      <c r="PT159" s="200"/>
      <c r="PU159" s="200"/>
      <c r="PV159" s="200"/>
      <c r="PW159" s="200"/>
      <c r="PX159" s="200"/>
      <c r="PY159" s="200"/>
      <c r="PZ159" s="200"/>
      <c r="QA159" s="200"/>
      <c r="QB159" s="200"/>
      <c r="QC159" s="200"/>
      <c r="QD159" s="200"/>
      <c r="QE159" s="200"/>
      <c r="QF159" s="200"/>
      <c r="QG159" s="200"/>
      <c r="QH159" s="200"/>
      <c r="QI159" s="200"/>
      <c r="QJ159" s="200"/>
      <c r="QK159" s="200"/>
      <c r="QL159" s="200"/>
      <c r="QM159" s="200"/>
      <c r="QN159" s="200"/>
      <c r="QO159" s="200"/>
      <c r="QP159" s="200"/>
      <c r="QQ159" s="200"/>
      <c r="QR159" s="200"/>
      <c r="QS159" s="200"/>
      <c r="QT159" s="200"/>
      <c r="QU159" s="200"/>
      <c r="QV159" s="200"/>
      <c r="QW159" s="200"/>
      <c r="QX159" s="200"/>
      <c r="QY159" s="200"/>
      <c r="QZ159" s="200"/>
      <c r="RA159" s="200"/>
      <c r="RB159" s="200"/>
      <c r="RC159" s="200"/>
      <c r="RD159" s="200"/>
      <c r="RE159" s="200"/>
      <c r="RF159" s="200"/>
      <c r="RG159" s="200"/>
      <c r="RH159" s="200"/>
      <c r="RI159" s="200"/>
      <c r="RJ159" s="200"/>
      <c r="RK159" s="200"/>
      <c r="RL159" s="200"/>
      <c r="RM159" s="200"/>
      <c r="RN159" s="200"/>
      <c r="RO159" s="200"/>
      <c r="RP159" s="200"/>
      <c r="RQ159" s="200"/>
      <c r="RR159" s="200"/>
      <c r="RS159" s="200"/>
      <c r="RT159" s="200"/>
      <c r="RU159" s="200"/>
      <c r="RV159" s="200"/>
      <c r="RW159" s="200"/>
      <c r="RX159" s="200"/>
      <c r="RY159" s="200"/>
      <c r="RZ159" s="200"/>
      <c r="SA159" s="200"/>
      <c r="SB159" s="200"/>
      <c r="SC159" s="200"/>
      <c r="SD159" s="200"/>
      <c r="SE159" s="200"/>
      <c r="SF159" s="200"/>
      <c r="SG159" s="200"/>
      <c r="SH159" s="200"/>
      <c r="SI159" s="200"/>
      <c r="SJ159" s="200"/>
      <c r="SK159" s="200"/>
      <c r="SL159" s="200"/>
      <c r="SM159" s="200"/>
      <c r="SN159" s="200"/>
      <c r="SO159" s="200"/>
      <c r="SP159" s="200"/>
      <c r="SQ159" s="200"/>
      <c r="SR159" s="200"/>
      <c r="SS159" s="200"/>
      <c r="ST159" s="200"/>
      <c r="SU159" s="200"/>
      <c r="SV159" s="200"/>
      <c r="SW159" s="200"/>
      <c r="SX159" s="200"/>
      <c r="SY159" s="200"/>
      <c r="SZ159" s="200"/>
      <c r="TA159" s="200"/>
      <c r="TB159" s="200"/>
      <c r="TC159" s="200"/>
      <c r="TD159" s="200"/>
      <c r="TE159" s="200"/>
      <c r="TF159" s="200"/>
      <c r="TG159" s="200"/>
      <c r="TH159" s="200"/>
      <c r="TI159" s="200"/>
      <c r="TJ159" s="200"/>
      <c r="TK159" s="200"/>
      <c r="TL159" s="200"/>
      <c r="TM159" s="200"/>
      <c r="TN159" s="200"/>
      <c r="TO159" s="200"/>
      <c r="TP159" s="200"/>
      <c r="TQ159" s="200"/>
      <c r="TR159" s="200"/>
      <c r="TS159" s="200"/>
      <c r="TT159" s="200"/>
      <c r="TU159" s="200"/>
      <c r="TV159" s="200"/>
      <c r="TW159" s="200"/>
      <c r="TX159" s="200"/>
      <c r="TY159" s="200"/>
      <c r="TZ159" s="200"/>
      <c r="UA159" s="200"/>
      <c r="UB159" s="200"/>
      <c r="UC159" s="200"/>
      <c r="UD159" s="200"/>
      <c r="UE159" s="200"/>
      <c r="UF159" s="200"/>
      <c r="UG159" s="200"/>
      <c r="UH159" s="200"/>
      <c r="UI159" s="200"/>
      <c r="UJ159" s="200"/>
      <c r="UK159" s="200"/>
      <c r="UL159" s="200"/>
      <c r="UM159" s="200"/>
      <c r="UN159" s="200"/>
      <c r="UO159" s="200"/>
      <c r="UP159" s="200"/>
      <c r="UQ159" s="200"/>
      <c r="UR159" s="200"/>
      <c r="US159" s="200"/>
      <c r="UT159" s="200"/>
      <c r="UU159" s="200"/>
      <c r="UV159" s="200"/>
      <c r="UW159" s="200"/>
      <c r="UX159" s="200"/>
      <c r="UY159" s="200"/>
      <c r="UZ159" s="200"/>
      <c r="VA159" s="200"/>
      <c r="VB159" s="200"/>
      <c r="VC159" s="200"/>
      <c r="VD159" s="200"/>
      <c r="VE159" s="200"/>
      <c r="VF159" s="200"/>
      <c r="VG159" s="200"/>
      <c r="VH159" s="200"/>
      <c r="VI159" s="200"/>
      <c r="VJ159" s="200"/>
      <c r="VK159" s="200"/>
      <c r="VL159" s="200"/>
      <c r="VM159" s="200"/>
      <c r="VN159" s="200"/>
      <c r="VO159" s="200"/>
      <c r="VP159" s="200"/>
      <c r="VQ159" s="200"/>
      <c r="VR159" s="200"/>
      <c r="VS159" s="200"/>
      <c r="VT159" s="200"/>
      <c r="VU159" s="200"/>
      <c r="VV159" s="200"/>
      <c r="VW159" s="200"/>
      <c r="VX159" s="200"/>
      <c r="VY159" s="200"/>
      <c r="VZ159" s="200"/>
      <c r="WA159" s="200"/>
      <c r="WB159" s="200"/>
      <c r="WC159" s="200"/>
      <c r="WD159" s="200"/>
      <c r="WE159" s="200"/>
      <c r="WF159" s="200"/>
      <c r="WG159" s="200"/>
      <c r="WH159" s="200"/>
      <c r="WI159" s="200"/>
      <c r="WJ159" s="200"/>
      <c r="WK159" s="200"/>
      <c r="WL159" s="200"/>
      <c r="WM159" s="200"/>
      <c r="WN159" s="200"/>
      <c r="WO159" s="200"/>
      <c r="WP159" s="200"/>
      <c r="WQ159" s="200"/>
      <c r="WR159" s="200"/>
      <c r="WS159" s="200"/>
      <c r="WT159" s="200"/>
      <c r="WU159" s="200"/>
      <c r="WV159" s="200"/>
      <c r="WW159" s="200"/>
      <c r="WX159" s="200"/>
      <c r="WY159" s="200"/>
      <c r="WZ159" s="200"/>
      <c r="XA159" s="200"/>
      <c r="XB159" s="200"/>
      <c r="XC159" s="200"/>
      <c r="XD159" s="200"/>
      <c r="XE159" s="200"/>
      <c r="XF159" s="200"/>
      <c r="XG159" s="200"/>
      <c r="XH159" s="200"/>
      <c r="XI159" s="200"/>
      <c r="XJ159" s="200"/>
      <c r="XK159" s="200"/>
      <c r="XL159" s="200"/>
      <c r="XM159" s="200"/>
      <c r="XN159" s="200"/>
      <c r="XO159" s="200"/>
      <c r="XP159" s="200"/>
      <c r="XQ159" s="200"/>
      <c r="XR159" s="200"/>
      <c r="XS159" s="200"/>
      <c r="XT159" s="200"/>
      <c r="XU159" s="200"/>
      <c r="XV159" s="200"/>
      <c r="XW159" s="200"/>
      <c r="XX159" s="200"/>
      <c r="XY159" s="200"/>
      <c r="XZ159" s="200"/>
      <c r="YA159" s="200"/>
      <c r="YB159" s="200"/>
      <c r="YC159" s="200"/>
      <c r="YD159" s="200"/>
      <c r="YE159" s="200"/>
      <c r="YF159" s="200"/>
      <c r="YG159" s="200"/>
      <c r="YH159" s="200"/>
      <c r="YI159" s="200"/>
      <c r="YJ159" s="200"/>
      <c r="YK159" s="200"/>
      <c r="YL159" s="200"/>
      <c r="YM159" s="200"/>
      <c r="YN159" s="200"/>
      <c r="YO159" s="200"/>
      <c r="YP159" s="200"/>
      <c r="YQ159" s="200"/>
      <c r="YR159" s="200"/>
      <c r="YS159" s="200"/>
      <c r="YT159" s="200"/>
      <c r="YU159" s="200"/>
      <c r="YV159" s="200"/>
      <c r="YW159" s="200"/>
      <c r="YX159" s="200"/>
      <c r="YY159" s="200"/>
      <c r="YZ159" s="200"/>
      <c r="ZA159" s="200"/>
      <c r="ZB159" s="200"/>
      <c r="ZC159" s="200"/>
      <c r="ZD159" s="200"/>
      <c r="ZE159" s="200"/>
      <c r="ZF159" s="200"/>
      <c r="ZG159" s="200"/>
      <c r="ZH159" s="200"/>
      <c r="ZI159" s="200"/>
      <c r="ZJ159" s="200"/>
      <c r="ZK159" s="200"/>
      <c r="ZL159" s="200"/>
    </row>
    <row r="160" spans="1:688" s="155" customFormat="1">
      <c r="A160" s="361"/>
      <c r="B160" s="141" t="s">
        <v>21</v>
      </c>
      <c r="C160" s="243">
        <v>2007035</v>
      </c>
      <c r="D160" s="320">
        <f t="shared" si="34"/>
        <v>0.12646242524758455</v>
      </c>
      <c r="E160" s="142"/>
      <c r="F160" s="134">
        <v>1880</v>
      </c>
      <c r="G160" s="321">
        <f t="shared" si="31"/>
        <v>0.29655172413793096</v>
      </c>
      <c r="H160" s="133">
        <v>569</v>
      </c>
      <c r="I160" s="47">
        <f t="shared" si="33"/>
        <v>0.34515366430260053</v>
      </c>
      <c r="J160" s="133">
        <v>193</v>
      </c>
      <c r="K160" s="47">
        <f t="shared" si="30"/>
        <v>-7.2115384615384581E-2</v>
      </c>
      <c r="L160" s="316">
        <v>127</v>
      </c>
      <c r="M160" s="47">
        <f t="shared" si="29"/>
        <v>-8.6330935251798566E-2</v>
      </c>
      <c r="N160" s="133"/>
      <c r="O160" s="320"/>
      <c r="P160" s="133"/>
      <c r="Q160" s="320"/>
      <c r="R160" s="134"/>
      <c r="S160" s="320"/>
      <c r="T160" s="217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  <c r="AF160" s="200"/>
      <c r="AG160" s="200"/>
      <c r="AH160" s="200"/>
      <c r="AI160" s="200"/>
      <c r="AJ160" s="200"/>
      <c r="AK160" s="200"/>
      <c r="AL160" s="200"/>
      <c r="AM160" s="200"/>
      <c r="AN160" s="200"/>
      <c r="AO160" s="200"/>
      <c r="AP160" s="200"/>
      <c r="AQ160" s="200"/>
      <c r="AR160" s="200"/>
      <c r="AS160" s="200"/>
      <c r="AT160" s="200"/>
      <c r="AU160" s="200"/>
      <c r="AV160" s="200"/>
      <c r="AW160" s="200"/>
      <c r="AX160" s="200"/>
      <c r="AY160" s="200"/>
      <c r="AZ160" s="200"/>
      <c r="BA160" s="200"/>
      <c r="BB160" s="200"/>
      <c r="BC160" s="200"/>
      <c r="BD160" s="200"/>
      <c r="BE160" s="200"/>
      <c r="BF160" s="200"/>
      <c r="BG160" s="200"/>
      <c r="BH160" s="200"/>
      <c r="BI160" s="200"/>
      <c r="BJ160" s="200"/>
      <c r="BK160" s="200"/>
      <c r="BL160" s="200"/>
      <c r="BM160" s="200"/>
      <c r="BN160" s="200"/>
      <c r="BO160" s="200"/>
      <c r="BP160" s="200"/>
      <c r="BQ160" s="200"/>
      <c r="BR160" s="200"/>
      <c r="BS160" s="200"/>
      <c r="BT160" s="200"/>
      <c r="BU160" s="200"/>
      <c r="BV160" s="200"/>
      <c r="BW160" s="200"/>
      <c r="BX160" s="200"/>
      <c r="BY160" s="200"/>
      <c r="BZ160" s="200"/>
      <c r="CA160" s="200"/>
      <c r="CB160" s="200"/>
      <c r="CC160" s="200"/>
      <c r="CD160" s="200"/>
      <c r="CE160" s="200"/>
      <c r="CF160" s="200"/>
      <c r="CG160" s="200"/>
      <c r="CH160" s="200"/>
      <c r="CI160" s="200"/>
      <c r="CJ160" s="200"/>
      <c r="CK160" s="200"/>
      <c r="CL160" s="200"/>
      <c r="CM160" s="200"/>
      <c r="CN160" s="200"/>
      <c r="CO160" s="200"/>
      <c r="CP160" s="200"/>
      <c r="CQ160" s="200"/>
      <c r="CR160" s="200"/>
      <c r="CS160" s="200"/>
      <c r="CT160" s="200"/>
      <c r="CU160" s="200"/>
      <c r="CV160" s="200"/>
      <c r="CW160" s="200"/>
      <c r="CX160" s="200"/>
      <c r="CY160" s="200"/>
      <c r="CZ160" s="200"/>
      <c r="DA160" s="200"/>
      <c r="DB160" s="200"/>
      <c r="DC160" s="200"/>
      <c r="DD160" s="200"/>
      <c r="DE160" s="200"/>
      <c r="DF160" s="200"/>
      <c r="DG160" s="200"/>
      <c r="DH160" s="200"/>
      <c r="DI160" s="200"/>
      <c r="DJ160" s="200"/>
      <c r="DK160" s="200"/>
      <c r="DL160" s="200"/>
      <c r="DM160" s="200"/>
      <c r="DN160" s="200"/>
      <c r="DO160" s="200"/>
      <c r="DP160" s="200"/>
      <c r="DQ160" s="200"/>
      <c r="DR160" s="200"/>
      <c r="DS160" s="200"/>
      <c r="DT160" s="200"/>
      <c r="DU160" s="200"/>
      <c r="DV160" s="200"/>
      <c r="DW160" s="200"/>
      <c r="DX160" s="200"/>
      <c r="DY160" s="200"/>
      <c r="DZ160" s="200"/>
      <c r="EA160" s="200"/>
      <c r="EB160" s="200"/>
      <c r="EC160" s="200"/>
      <c r="ED160" s="200"/>
      <c r="EE160" s="200"/>
      <c r="EF160" s="200"/>
      <c r="EG160" s="200"/>
      <c r="EH160" s="200"/>
      <c r="EI160" s="200"/>
      <c r="EJ160" s="200"/>
      <c r="EK160" s="200"/>
      <c r="EL160" s="200"/>
      <c r="EM160" s="200"/>
      <c r="EN160" s="200"/>
      <c r="EO160" s="200"/>
      <c r="EP160" s="200"/>
      <c r="EQ160" s="200"/>
      <c r="ER160" s="200"/>
      <c r="ES160" s="200"/>
      <c r="ET160" s="200"/>
      <c r="EU160" s="200"/>
      <c r="EV160" s="200"/>
      <c r="EW160" s="200"/>
      <c r="EX160" s="200"/>
      <c r="EY160" s="200"/>
      <c r="EZ160" s="200"/>
      <c r="FA160" s="200"/>
      <c r="FB160" s="200"/>
      <c r="FC160" s="200"/>
      <c r="FD160" s="200"/>
      <c r="FE160" s="200"/>
      <c r="FF160" s="200"/>
      <c r="FG160" s="200"/>
      <c r="FH160" s="200"/>
      <c r="FI160" s="200"/>
      <c r="FJ160" s="200"/>
      <c r="FK160" s="200"/>
      <c r="FL160" s="200"/>
      <c r="FM160" s="200"/>
      <c r="FN160" s="200"/>
      <c r="FO160" s="200"/>
      <c r="FP160" s="200"/>
      <c r="FQ160" s="200"/>
      <c r="FR160" s="200"/>
      <c r="FS160" s="200"/>
      <c r="FT160" s="200"/>
      <c r="FU160" s="200"/>
      <c r="FV160" s="200"/>
      <c r="FW160" s="200"/>
      <c r="FX160" s="200"/>
      <c r="FY160" s="200"/>
      <c r="FZ160" s="200"/>
      <c r="GA160" s="200"/>
      <c r="GB160" s="200"/>
      <c r="GC160" s="200"/>
      <c r="GD160" s="200"/>
      <c r="GE160" s="200"/>
      <c r="GF160" s="200"/>
      <c r="GG160" s="200"/>
      <c r="GH160" s="200"/>
      <c r="GI160" s="200"/>
      <c r="GJ160" s="200"/>
      <c r="GK160" s="200"/>
      <c r="GL160" s="200"/>
      <c r="GM160" s="200"/>
      <c r="GN160" s="200"/>
      <c r="GO160" s="200"/>
      <c r="GP160" s="200"/>
      <c r="GQ160" s="200"/>
      <c r="GR160" s="200"/>
      <c r="GS160" s="200"/>
      <c r="GT160" s="200"/>
      <c r="GU160" s="200"/>
      <c r="GV160" s="200"/>
      <c r="GW160" s="200"/>
      <c r="GX160" s="200"/>
      <c r="GY160" s="200"/>
      <c r="GZ160" s="200"/>
      <c r="HA160" s="200"/>
      <c r="HB160" s="200"/>
      <c r="HC160" s="200"/>
      <c r="HD160" s="200"/>
      <c r="HE160" s="200"/>
      <c r="HF160" s="200"/>
      <c r="HG160" s="200"/>
      <c r="HH160" s="200"/>
      <c r="HI160" s="200"/>
      <c r="HJ160" s="200"/>
      <c r="HK160" s="200"/>
      <c r="HL160" s="200"/>
      <c r="HM160" s="200"/>
      <c r="HN160" s="200"/>
      <c r="HO160" s="200"/>
      <c r="HP160" s="200"/>
      <c r="HQ160" s="200"/>
      <c r="HR160" s="200"/>
      <c r="HS160" s="200"/>
      <c r="HT160" s="200"/>
      <c r="HU160" s="200"/>
      <c r="HV160" s="200"/>
      <c r="HW160" s="200"/>
      <c r="HX160" s="200"/>
      <c r="HY160" s="200"/>
      <c r="HZ160" s="200"/>
      <c r="IA160" s="200"/>
      <c r="IB160" s="200"/>
      <c r="IC160" s="200"/>
      <c r="ID160" s="200"/>
      <c r="IE160" s="200"/>
      <c r="IF160" s="200"/>
      <c r="IG160" s="200"/>
      <c r="IH160" s="200"/>
      <c r="II160" s="200"/>
      <c r="IJ160" s="200"/>
      <c r="IK160" s="200"/>
      <c r="IL160" s="200"/>
      <c r="IM160" s="200"/>
      <c r="IN160" s="200"/>
      <c r="IO160" s="200"/>
      <c r="IP160" s="200"/>
      <c r="IQ160" s="200"/>
      <c r="IR160" s="200"/>
      <c r="IS160" s="200"/>
      <c r="IT160" s="200"/>
      <c r="IU160" s="200"/>
      <c r="IV160" s="200"/>
      <c r="IW160" s="200"/>
      <c r="IX160" s="200"/>
      <c r="IY160" s="200"/>
      <c r="IZ160" s="200"/>
      <c r="JA160" s="200"/>
      <c r="JB160" s="200"/>
      <c r="JC160" s="200"/>
      <c r="JD160" s="200"/>
      <c r="JE160" s="200"/>
      <c r="JF160" s="200"/>
      <c r="JG160" s="200"/>
      <c r="JH160" s="200"/>
      <c r="JI160" s="200"/>
      <c r="JJ160" s="200"/>
      <c r="JK160" s="200"/>
      <c r="JL160" s="200"/>
      <c r="JM160" s="200"/>
      <c r="JN160" s="200"/>
      <c r="JO160" s="200"/>
      <c r="JP160" s="200"/>
      <c r="JQ160" s="200"/>
      <c r="JR160" s="200"/>
      <c r="JS160" s="200"/>
      <c r="JT160" s="200"/>
      <c r="JU160" s="200"/>
      <c r="JV160" s="200"/>
      <c r="JW160" s="200"/>
      <c r="JX160" s="200"/>
      <c r="JY160" s="200"/>
      <c r="JZ160" s="200"/>
      <c r="KA160" s="200"/>
      <c r="KB160" s="200"/>
      <c r="KC160" s="200"/>
      <c r="KD160" s="200"/>
      <c r="KE160" s="200"/>
      <c r="KF160" s="200"/>
      <c r="KG160" s="200"/>
      <c r="KH160" s="200"/>
      <c r="KI160" s="200"/>
      <c r="KJ160" s="200"/>
      <c r="KK160" s="200"/>
      <c r="KL160" s="200"/>
      <c r="KM160" s="200"/>
      <c r="KN160" s="200"/>
      <c r="KO160" s="200"/>
      <c r="KP160" s="200"/>
      <c r="KQ160" s="200"/>
      <c r="KR160" s="200"/>
      <c r="KS160" s="200"/>
      <c r="KT160" s="200"/>
      <c r="KU160" s="200"/>
      <c r="KV160" s="200"/>
      <c r="KW160" s="200"/>
      <c r="KX160" s="200"/>
      <c r="KY160" s="200"/>
      <c r="KZ160" s="200"/>
      <c r="LA160" s="200"/>
      <c r="LB160" s="200"/>
      <c r="LC160" s="200"/>
      <c r="LD160" s="200"/>
      <c r="LE160" s="200"/>
      <c r="LF160" s="200"/>
      <c r="LG160" s="200"/>
      <c r="LH160" s="200"/>
      <c r="LI160" s="200"/>
      <c r="LJ160" s="200"/>
      <c r="LK160" s="200"/>
      <c r="LL160" s="200"/>
      <c r="LM160" s="200"/>
      <c r="LN160" s="200"/>
      <c r="LO160" s="200"/>
      <c r="LP160" s="200"/>
      <c r="LQ160" s="200"/>
      <c r="LR160" s="200"/>
      <c r="LS160" s="200"/>
      <c r="LT160" s="200"/>
      <c r="LU160" s="200"/>
      <c r="LV160" s="200"/>
      <c r="LW160" s="200"/>
      <c r="LX160" s="200"/>
      <c r="LY160" s="200"/>
      <c r="LZ160" s="200"/>
      <c r="MA160" s="200"/>
      <c r="MB160" s="200"/>
      <c r="MC160" s="200"/>
      <c r="MD160" s="200"/>
      <c r="ME160" s="200"/>
      <c r="MF160" s="200"/>
      <c r="MG160" s="200"/>
      <c r="MH160" s="200"/>
      <c r="MI160" s="200"/>
      <c r="MJ160" s="200"/>
      <c r="MK160" s="200"/>
      <c r="ML160" s="200"/>
      <c r="MM160" s="200"/>
      <c r="MN160" s="200"/>
      <c r="MO160" s="200"/>
      <c r="MP160" s="200"/>
      <c r="MQ160" s="200"/>
      <c r="MR160" s="200"/>
      <c r="MS160" s="200"/>
      <c r="MT160" s="200"/>
      <c r="MU160" s="200"/>
      <c r="MV160" s="200"/>
      <c r="MW160" s="200"/>
      <c r="MX160" s="200"/>
      <c r="MY160" s="200"/>
      <c r="MZ160" s="200"/>
      <c r="NA160" s="200"/>
      <c r="NB160" s="200"/>
      <c r="NC160" s="200"/>
      <c r="ND160" s="200"/>
      <c r="NE160" s="200"/>
      <c r="NF160" s="200"/>
      <c r="NG160" s="200"/>
      <c r="NH160" s="200"/>
      <c r="NI160" s="200"/>
      <c r="NJ160" s="200"/>
      <c r="NK160" s="200"/>
      <c r="NL160" s="200"/>
      <c r="NM160" s="200"/>
      <c r="NN160" s="200"/>
      <c r="NO160" s="200"/>
      <c r="NP160" s="200"/>
      <c r="NQ160" s="200"/>
      <c r="NR160" s="200"/>
      <c r="NS160" s="200"/>
      <c r="NT160" s="200"/>
      <c r="NU160" s="200"/>
      <c r="NV160" s="200"/>
      <c r="NW160" s="200"/>
      <c r="NX160" s="200"/>
      <c r="NY160" s="200"/>
      <c r="NZ160" s="200"/>
      <c r="OA160" s="200"/>
      <c r="OB160" s="200"/>
      <c r="OC160" s="200"/>
      <c r="OD160" s="200"/>
      <c r="OE160" s="200"/>
      <c r="OF160" s="200"/>
      <c r="OG160" s="200"/>
      <c r="OH160" s="200"/>
      <c r="OI160" s="200"/>
      <c r="OJ160" s="200"/>
      <c r="OK160" s="200"/>
      <c r="OL160" s="200"/>
      <c r="OM160" s="200"/>
      <c r="ON160" s="200"/>
      <c r="OO160" s="200"/>
      <c r="OP160" s="200"/>
      <c r="OQ160" s="200"/>
      <c r="OR160" s="200"/>
      <c r="OS160" s="200"/>
      <c r="OT160" s="200"/>
      <c r="OU160" s="200"/>
      <c r="OV160" s="200"/>
      <c r="OW160" s="200"/>
      <c r="OX160" s="200"/>
      <c r="OY160" s="200"/>
      <c r="OZ160" s="200"/>
      <c r="PA160" s="200"/>
      <c r="PB160" s="200"/>
      <c r="PC160" s="200"/>
      <c r="PD160" s="200"/>
      <c r="PE160" s="200"/>
      <c r="PF160" s="200"/>
      <c r="PG160" s="200"/>
      <c r="PH160" s="200"/>
      <c r="PI160" s="200"/>
      <c r="PJ160" s="200"/>
      <c r="PK160" s="200"/>
      <c r="PL160" s="200"/>
      <c r="PM160" s="200"/>
      <c r="PN160" s="200"/>
      <c r="PO160" s="200"/>
      <c r="PP160" s="200"/>
      <c r="PQ160" s="200"/>
      <c r="PR160" s="200"/>
      <c r="PS160" s="200"/>
      <c r="PT160" s="200"/>
      <c r="PU160" s="200"/>
      <c r="PV160" s="200"/>
      <c r="PW160" s="200"/>
      <c r="PX160" s="200"/>
      <c r="PY160" s="200"/>
      <c r="PZ160" s="200"/>
      <c r="QA160" s="200"/>
      <c r="QB160" s="200"/>
      <c r="QC160" s="200"/>
      <c r="QD160" s="200"/>
      <c r="QE160" s="200"/>
      <c r="QF160" s="200"/>
      <c r="QG160" s="200"/>
      <c r="QH160" s="200"/>
      <c r="QI160" s="200"/>
      <c r="QJ160" s="200"/>
      <c r="QK160" s="200"/>
      <c r="QL160" s="200"/>
      <c r="QM160" s="200"/>
      <c r="QN160" s="200"/>
      <c r="QO160" s="200"/>
      <c r="QP160" s="200"/>
      <c r="QQ160" s="200"/>
      <c r="QR160" s="200"/>
      <c r="QS160" s="200"/>
      <c r="QT160" s="200"/>
      <c r="QU160" s="200"/>
      <c r="QV160" s="200"/>
      <c r="QW160" s="200"/>
      <c r="QX160" s="200"/>
      <c r="QY160" s="200"/>
      <c r="QZ160" s="200"/>
      <c r="RA160" s="200"/>
      <c r="RB160" s="200"/>
      <c r="RC160" s="200"/>
      <c r="RD160" s="200"/>
      <c r="RE160" s="200"/>
      <c r="RF160" s="200"/>
      <c r="RG160" s="200"/>
      <c r="RH160" s="200"/>
      <c r="RI160" s="200"/>
      <c r="RJ160" s="200"/>
      <c r="RK160" s="200"/>
      <c r="RL160" s="200"/>
      <c r="RM160" s="200"/>
      <c r="RN160" s="200"/>
      <c r="RO160" s="200"/>
      <c r="RP160" s="200"/>
      <c r="RQ160" s="200"/>
      <c r="RR160" s="200"/>
      <c r="RS160" s="200"/>
      <c r="RT160" s="200"/>
      <c r="RU160" s="200"/>
      <c r="RV160" s="200"/>
      <c r="RW160" s="200"/>
      <c r="RX160" s="200"/>
      <c r="RY160" s="200"/>
      <c r="RZ160" s="200"/>
      <c r="SA160" s="200"/>
      <c r="SB160" s="200"/>
      <c r="SC160" s="200"/>
      <c r="SD160" s="200"/>
      <c r="SE160" s="200"/>
      <c r="SF160" s="200"/>
      <c r="SG160" s="200"/>
      <c r="SH160" s="200"/>
      <c r="SI160" s="200"/>
      <c r="SJ160" s="200"/>
      <c r="SK160" s="200"/>
      <c r="SL160" s="200"/>
      <c r="SM160" s="200"/>
      <c r="SN160" s="200"/>
      <c r="SO160" s="200"/>
      <c r="SP160" s="200"/>
      <c r="SQ160" s="200"/>
      <c r="SR160" s="200"/>
      <c r="SS160" s="200"/>
      <c r="ST160" s="200"/>
      <c r="SU160" s="200"/>
      <c r="SV160" s="200"/>
      <c r="SW160" s="200"/>
      <c r="SX160" s="200"/>
      <c r="SY160" s="200"/>
      <c r="SZ160" s="200"/>
      <c r="TA160" s="200"/>
      <c r="TB160" s="200"/>
      <c r="TC160" s="200"/>
      <c r="TD160" s="200"/>
      <c r="TE160" s="200"/>
      <c r="TF160" s="200"/>
      <c r="TG160" s="200"/>
      <c r="TH160" s="200"/>
      <c r="TI160" s="200"/>
      <c r="TJ160" s="200"/>
      <c r="TK160" s="200"/>
      <c r="TL160" s="200"/>
      <c r="TM160" s="200"/>
      <c r="TN160" s="200"/>
      <c r="TO160" s="200"/>
      <c r="TP160" s="200"/>
      <c r="TQ160" s="200"/>
      <c r="TR160" s="200"/>
      <c r="TS160" s="200"/>
      <c r="TT160" s="200"/>
      <c r="TU160" s="200"/>
      <c r="TV160" s="200"/>
      <c r="TW160" s="200"/>
      <c r="TX160" s="200"/>
      <c r="TY160" s="200"/>
      <c r="TZ160" s="200"/>
      <c r="UA160" s="200"/>
      <c r="UB160" s="200"/>
      <c r="UC160" s="200"/>
      <c r="UD160" s="200"/>
      <c r="UE160" s="200"/>
      <c r="UF160" s="200"/>
      <c r="UG160" s="200"/>
      <c r="UH160" s="200"/>
      <c r="UI160" s="200"/>
      <c r="UJ160" s="200"/>
      <c r="UK160" s="200"/>
      <c r="UL160" s="200"/>
      <c r="UM160" s="200"/>
      <c r="UN160" s="200"/>
      <c r="UO160" s="200"/>
      <c r="UP160" s="200"/>
      <c r="UQ160" s="200"/>
      <c r="UR160" s="200"/>
      <c r="US160" s="200"/>
      <c r="UT160" s="200"/>
      <c r="UU160" s="200"/>
      <c r="UV160" s="200"/>
      <c r="UW160" s="200"/>
      <c r="UX160" s="200"/>
      <c r="UY160" s="200"/>
      <c r="UZ160" s="200"/>
      <c r="VA160" s="200"/>
      <c r="VB160" s="200"/>
      <c r="VC160" s="200"/>
      <c r="VD160" s="200"/>
      <c r="VE160" s="200"/>
      <c r="VF160" s="200"/>
      <c r="VG160" s="200"/>
      <c r="VH160" s="200"/>
      <c r="VI160" s="200"/>
      <c r="VJ160" s="200"/>
      <c r="VK160" s="200"/>
      <c r="VL160" s="200"/>
      <c r="VM160" s="200"/>
      <c r="VN160" s="200"/>
      <c r="VO160" s="200"/>
      <c r="VP160" s="200"/>
      <c r="VQ160" s="200"/>
      <c r="VR160" s="200"/>
      <c r="VS160" s="200"/>
      <c r="VT160" s="200"/>
      <c r="VU160" s="200"/>
      <c r="VV160" s="200"/>
      <c r="VW160" s="200"/>
      <c r="VX160" s="200"/>
      <c r="VY160" s="200"/>
      <c r="VZ160" s="200"/>
      <c r="WA160" s="200"/>
      <c r="WB160" s="200"/>
      <c r="WC160" s="200"/>
      <c r="WD160" s="200"/>
      <c r="WE160" s="200"/>
      <c r="WF160" s="200"/>
      <c r="WG160" s="200"/>
      <c r="WH160" s="200"/>
      <c r="WI160" s="200"/>
      <c r="WJ160" s="200"/>
      <c r="WK160" s="200"/>
      <c r="WL160" s="200"/>
      <c r="WM160" s="200"/>
      <c r="WN160" s="200"/>
      <c r="WO160" s="200"/>
      <c r="WP160" s="200"/>
      <c r="WQ160" s="200"/>
      <c r="WR160" s="200"/>
      <c r="WS160" s="200"/>
      <c r="WT160" s="200"/>
      <c r="WU160" s="200"/>
      <c r="WV160" s="200"/>
      <c r="WW160" s="200"/>
      <c r="WX160" s="200"/>
      <c r="WY160" s="200"/>
      <c r="WZ160" s="200"/>
      <c r="XA160" s="200"/>
      <c r="XB160" s="200"/>
      <c r="XC160" s="200"/>
      <c r="XD160" s="200"/>
      <c r="XE160" s="200"/>
      <c r="XF160" s="200"/>
      <c r="XG160" s="200"/>
      <c r="XH160" s="200"/>
      <c r="XI160" s="200"/>
      <c r="XJ160" s="200"/>
      <c r="XK160" s="200"/>
      <c r="XL160" s="200"/>
      <c r="XM160" s="200"/>
      <c r="XN160" s="200"/>
      <c r="XO160" s="200"/>
      <c r="XP160" s="200"/>
      <c r="XQ160" s="200"/>
      <c r="XR160" s="200"/>
      <c r="XS160" s="200"/>
      <c r="XT160" s="200"/>
      <c r="XU160" s="200"/>
      <c r="XV160" s="200"/>
      <c r="XW160" s="200"/>
      <c r="XX160" s="200"/>
      <c r="XY160" s="200"/>
      <c r="XZ160" s="200"/>
      <c r="YA160" s="200"/>
      <c r="YB160" s="200"/>
      <c r="YC160" s="200"/>
      <c r="YD160" s="200"/>
      <c r="YE160" s="200"/>
      <c r="YF160" s="200"/>
      <c r="YG160" s="200"/>
      <c r="YH160" s="200"/>
      <c r="YI160" s="200"/>
      <c r="YJ160" s="200"/>
      <c r="YK160" s="200"/>
      <c r="YL160" s="200"/>
      <c r="YM160" s="200"/>
      <c r="YN160" s="200"/>
      <c r="YO160" s="200"/>
      <c r="YP160" s="200"/>
      <c r="YQ160" s="200"/>
      <c r="YR160" s="200"/>
      <c r="YS160" s="200"/>
      <c r="YT160" s="200"/>
      <c r="YU160" s="200"/>
      <c r="YV160" s="200"/>
      <c r="YW160" s="200"/>
      <c r="YX160" s="200"/>
      <c r="YY160" s="200"/>
      <c r="YZ160" s="200"/>
      <c r="ZA160" s="200"/>
      <c r="ZB160" s="200"/>
      <c r="ZC160" s="200"/>
      <c r="ZD160" s="200"/>
      <c r="ZE160" s="200"/>
      <c r="ZF160" s="200"/>
      <c r="ZG160" s="200"/>
      <c r="ZH160" s="200"/>
      <c r="ZI160" s="200"/>
      <c r="ZJ160" s="200"/>
      <c r="ZK160" s="200"/>
      <c r="ZL160" s="200"/>
    </row>
    <row r="161" spans="1:688" s="155" customFormat="1">
      <c r="A161" s="360" t="s">
        <v>332</v>
      </c>
      <c r="B161" s="162" t="s">
        <v>309</v>
      </c>
      <c r="C161" s="242">
        <v>2343048</v>
      </c>
      <c r="D161" s="278">
        <f>C161/C149-1</f>
        <v>0.10922073513837982</v>
      </c>
      <c r="E161" s="142"/>
      <c r="F161" s="154">
        <v>3053</v>
      </c>
      <c r="G161" s="320">
        <f t="shared" si="31"/>
        <v>0.39597622313671699</v>
      </c>
      <c r="H161" s="149">
        <v>462</v>
      </c>
      <c r="I161" s="144">
        <f t="shared" si="33"/>
        <v>0.21259842519685046</v>
      </c>
      <c r="J161" s="149">
        <v>243</v>
      </c>
      <c r="K161" s="144">
        <f t="shared" si="30"/>
        <v>0.13023255813953494</v>
      </c>
      <c r="L161" s="315">
        <v>117</v>
      </c>
      <c r="M161" s="144">
        <f t="shared" ref="M161" si="35">L161/L149-1</f>
        <v>-0.14598540145985406</v>
      </c>
      <c r="N161" s="149"/>
      <c r="O161" s="278"/>
      <c r="P161" s="149"/>
      <c r="Q161" s="278"/>
      <c r="R161" s="154"/>
      <c r="S161" s="278"/>
      <c r="T161" s="217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  <c r="AF161" s="200"/>
      <c r="AG161" s="200"/>
      <c r="AH161" s="200"/>
      <c r="AI161" s="200"/>
      <c r="AJ161" s="200"/>
      <c r="AK161" s="200"/>
      <c r="AL161" s="200"/>
      <c r="AM161" s="200"/>
      <c r="AN161" s="200"/>
      <c r="AO161" s="200"/>
      <c r="AP161" s="200"/>
      <c r="AQ161" s="200"/>
      <c r="AR161" s="200"/>
      <c r="AS161" s="200"/>
      <c r="AT161" s="200"/>
      <c r="AU161" s="200"/>
      <c r="AV161" s="200"/>
      <c r="AW161" s="200"/>
      <c r="AX161" s="200"/>
      <c r="AY161" s="200"/>
      <c r="AZ161" s="200"/>
      <c r="BA161" s="200"/>
      <c r="BB161" s="200"/>
      <c r="BC161" s="200"/>
      <c r="BD161" s="200"/>
      <c r="BE161" s="200"/>
      <c r="BF161" s="200"/>
      <c r="BG161" s="200"/>
      <c r="BH161" s="200"/>
      <c r="BI161" s="200"/>
      <c r="BJ161" s="200"/>
      <c r="BK161" s="200"/>
      <c r="BL161" s="200"/>
      <c r="BM161" s="200"/>
      <c r="BN161" s="200"/>
      <c r="BO161" s="200"/>
      <c r="BP161" s="200"/>
      <c r="BQ161" s="200"/>
      <c r="BR161" s="200"/>
      <c r="BS161" s="200"/>
      <c r="BT161" s="200"/>
      <c r="BU161" s="200"/>
      <c r="BV161" s="200"/>
      <c r="BW161" s="200"/>
      <c r="BX161" s="200"/>
      <c r="BY161" s="200"/>
      <c r="BZ161" s="200"/>
      <c r="CA161" s="200"/>
      <c r="CB161" s="200"/>
      <c r="CC161" s="200"/>
      <c r="CD161" s="200"/>
      <c r="CE161" s="200"/>
      <c r="CF161" s="200"/>
      <c r="CG161" s="200"/>
      <c r="CH161" s="200"/>
      <c r="CI161" s="200"/>
      <c r="CJ161" s="200"/>
      <c r="CK161" s="200"/>
      <c r="CL161" s="200"/>
      <c r="CM161" s="200"/>
      <c r="CN161" s="200"/>
      <c r="CO161" s="200"/>
      <c r="CP161" s="200"/>
      <c r="CQ161" s="200"/>
      <c r="CR161" s="200"/>
      <c r="CS161" s="200"/>
      <c r="CT161" s="200"/>
      <c r="CU161" s="200"/>
      <c r="CV161" s="200"/>
      <c r="CW161" s="200"/>
      <c r="CX161" s="200"/>
      <c r="CY161" s="200"/>
      <c r="CZ161" s="200"/>
      <c r="DA161" s="200"/>
      <c r="DB161" s="200"/>
      <c r="DC161" s="200"/>
      <c r="DD161" s="200"/>
      <c r="DE161" s="200"/>
      <c r="DF161" s="200"/>
      <c r="DG161" s="200"/>
      <c r="DH161" s="200"/>
      <c r="DI161" s="200"/>
      <c r="DJ161" s="200"/>
      <c r="DK161" s="200"/>
      <c r="DL161" s="200"/>
      <c r="DM161" s="200"/>
      <c r="DN161" s="200"/>
      <c r="DO161" s="200"/>
      <c r="DP161" s="200"/>
      <c r="DQ161" s="200"/>
      <c r="DR161" s="200"/>
      <c r="DS161" s="200"/>
      <c r="DT161" s="200"/>
      <c r="DU161" s="200"/>
      <c r="DV161" s="200"/>
      <c r="DW161" s="200"/>
      <c r="DX161" s="200"/>
      <c r="DY161" s="200"/>
      <c r="DZ161" s="200"/>
      <c r="EA161" s="200"/>
      <c r="EB161" s="200"/>
      <c r="EC161" s="200"/>
      <c r="ED161" s="200"/>
      <c r="EE161" s="200"/>
      <c r="EF161" s="200"/>
      <c r="EG161" s="200"/>
      <c r="EH161" s="200"/>
      <c r="EI161" s="200"/>
      <c r="EJ161" s="200"/>
      <c r="EK161" s="200"/>
      <c r="EL161" s="200"/>
      <c r="EM161" s="200"/>
      <c r="EN161" s="200"/>
      <c r="EO161" s="200"/>
      <c r="EP161" s="200"/>
      <c r="EQ161" s="200"/>
      <c r="ER161" s="200"/>
      <c r="ES161" s="200"/>
      <c r="ET161" s="200"/>
      <c r="EU161" s="200"/>
      <c r="EV161" s="200"/>
      <c r="EW161" s="200"/>
      <c r="EX161" s="200"/>
      <c r="EY161" s="200"/>
      <c r="EZ161" s="200"/>
      <c r="FA161" s="200"/>
      <c r="FB161" s="200"/>
      <c r="FC161" s="200"/>
      <c r="FD161" s="200"/>
      <c r="FE161" s="200"/>
      <c r="FF161" s="200"/>
      <c r="FG161" s="200"/>
      <c r="FH161" s="200"/>
      <c r="FI161" s="200"/>
      <c r="FJ161" s="200"/>
      <c r="FK161" s="200"/>
      <c r="FL161" s="200"/>
      <c r="FM161" s="200"/>
      <c r="FN161" s="200"/>
      <c r="FO161" s="200"/>
      <c r="FP161" s="200"/>
      <c r="FQ161" s="200"/>
      <c r="FR161" s="200"/>
      <c r="FS161" s="200"/>
      <c r="FT161" s="200"/>
      <c r="FU161" s="200"/>
      <c r="FV161" s="200"/>
      <c r="FW161" s="200"/>
      <c r="FX161" s="200"/>
      <c r="FY161" s="200"/>
      <c r="FZ161" s="200"/>
      <c r="GA161" s="200"/>
      <c r="GB161" s="200"/>
      <c r="GC161" s="200"/>
      <c r="GD161" s="200"/>
      <c r="GE161" s="200"/>
      <c r="GF161" s="200"/>
      <c r="GG161" s="200"/>
      <c r="GH161" s="200"/>
      <c r="GI161" s="200"/>
      <c r="GJ161" s="200"/>
      <c r="GK161" s="200"/>
      <c r="GL161" s="200"/>
      <c r="GM161" s="200"/>
      <c r="GN161" s="200"/>
      <c r="GO161" s="200"/>
      <c r="GP161" s="200"/>
      <c r="GQ161" s="200"/>
      <c r="GR161" s="200"/>
      <c r="GS161" s="200"/>
      <c r="GT161" s="200"/>
      <c r="GU161" s="200"/>
      <c r="GV161" s="200"/>
      <c r="GW161" s="200"/>
      <c r="GX161" s="200"/>
      <c r="GY161" s="200"/>
      <c r="GZ161" s="200"/>
      <c r="HA161" s="200"/>
      <c r="HB161" s="200"/>
      <c r="HC161" s="200"/>
      <c r="HD161" s="200"/>
      <c r="HE161" s="200"/>
      <c r="HF161" s="200"/>
      <c r="HG161" s="200"/>
      <c r="HH161" s="200"/>
      <c r="HI161" s="200"/>
      <c r="HJ161" s="200"/>
      <c r="HK161" s="200"/>
      <c r="HL161" s="200"/>
      <c r="HM161" s="200"/>
      <c r="HN161" s="200"/>
      <c r="HO161" s="200"/>
      <c r="HP161" s="200"/>
      <c r="HQ161" s="200"/>
      <c r="HR161" s="200"/>
      <c r="HS161" s="200"/>
      <c r="HT161" s="200"/>
      <c r="HU161" s="200"/>
      <c r="HV161" s="200"/>
      <c r="HW161" s="200"/>
      <c r="HX161" s="200"/>
      <c r="HY161" s="200"/>
      <c r="HZ161" s="200"/>
      <c r="IA161" s="200"/>
      <c r="IB161" s="200"/>
      <c r="IC161" s="200"/>
      <c r="ID161" s="200"/>
      <c r="IE161" s="200"/>
      <c r="IF161" s="200"/>
      <c r="IG161" s="200"/>
      <c r="IH161" s="200"/>
      <c r="II161" s="200"/>
      <c r="IJ161" s="200"/>
      <c r="IK161" s="200"/>
      <c r="IL161" s="200"/>
      <c r="IM161" s="200"/>
      <c r="IN161" s="200"/>
      <c r="IO161" s="200"/>
      <c r="IP161" s="200"/>
      <c r="IQ161" s="200"/>
      <c r="IR161" s="200"/>
      <c r="IS161" s="200"/>
      <c r="IT161" s="200"/>
      <c r="IU161" s="200"/>
      <c r="IV161" s="200"/>
      <c r="IW161" s="200"/>
      <c r="IX161" s="200"/>
      <c r="IY161" s="200"/>
      <c r="IZ161" s="200"/>
      <c r="JA161" s="200"/>
      <c r="JB161" s="200"/>
      <c r="JC161" s="200"/>
      <c r="JD161" s="200"/>
      <c r="JE161" s="200"/>
      <c r="JF161" s="200"/>
      <c r="JG161" s="200"/>
      <c r="JH161" s="200"/>
      <c r="JI161" s="200"/>
      <c r="JJ161" s="200"/>
      <c r="JK161" s="200"/>
      <c r="JL161" s="200"/>
      <c r="JM161" s="200"/>
      <c r="JN161" s="200"/>
      <c r="JO161" s="200"/>
      <c r="JP161" s="200"/>
      <c r="JQ161" s="200"/>
      <c r="JR161" s="200"/>
      <c r="JS161" s="200"/>
      <c r="JT161" s="200"/>
      <c r="JU161" s="200"/>
      <c r="JV161" s="200"/>
      <c r="JW161" s="200"/>
      <c r="JX161" s="200"/>
      <c r="JY161" s="200"/>
      <c r="JZ161" s="200"/>
      <c r="KA161" s="200"/>
      <c r="KB161" s="200"/>
      <c r="KC161" s="200"/>
      <c r="KD161" s="200"/>
      <c r="KE161" s="200"/>
      <c r="KF161" s="200"/>
      <c r="KG161" s="200"/>
      <c r="KH161" s="200"/>
      <c r="KI161" s="200"/>
      <c r="KJ161" s="200"/>
      <c r="KK161" s="200"/>
      <c r="KL161" s="200"/>
      <c r="KM161" s="200"/>
      <c r="KN161" s="200"/>
      <c r="KO161" s="200"/>
      <c r="KP161" s="200"/>
      <c r="KQ161" s="200"/>
      <c r="KR161" s="200"/>
      <c r="KS161" s="200"/>
      <c r="KT161" s="200"/>
      <c r="KU161" s="200"/>
      <c r="KV161" s="200"/>
      <c r="KW161" s="200"/>
      <c r="KX161" s="200"/>
      <c r="KY161" s="200"/>
      <c r="KZ161" s="200"/>
      <c r="LA161" s="200"/>
      <c r="LB161" s="200"/>
      <c r="LC161" s="200"/>
      <c r="LD161" s="200"/>
      <c r="LE161" s="200"/>
      <c r="LF161" s="200"/>
      <c r="LG161" s="200"/>
      <c r="LH161" s="200"/>
      <c r="LI161" s="200"/>
      <c r="LJ161" s="200"/>
      <c r="LK161" s="200"/>
      <c r="LL161" s="200"/>
      <c r="LM161" s="200"/>
      <c r="LN161" s="200"/>
      <c r="LO161" s="200"/>
      <c r="LP161" s="200"/>
      <c r="LQ161" s="200"/>
      <c r="LR161" s="200"/>
      <c r="LS161" s="200"/>
      <c r="LT161" s="200"/>
      <c r="LU161" s="200"/>
      <c r="LV161" s="200"/>
      <c r="LW161" s="200"/>
      <c r="LX161" s="200"/>
      <c r="LY161" s="200"/>
      <c r="LZ161" s="200"/>
      <c r="MA161" s="200"/>
      <c r="MB161" s="200"/>
      <c r="MC161" s="200"/>
      <c r="MD161" s="200"/>
      <c r="ME161" s="200"/>
      <c r="MF161" s="200"/>
      <c r="MG161" s="200"/>
      <c r="MH161" s="200"/>
      <c r="MI161" s="200"/>
      <c r="MJ161" s="200"/>
      <c r="MK161" s="200"/>
      <c r="ML161" s="200"/>
      <c r="MM161" s="200"/>
      <c r="MN161" s="200"/>
      <c r="MO161" s="200"/>
      <c r="MP161" s="200"/>
      <c r="MQ161" s="200"/>
      <c r="MR161" s="200"/>
      <c r="MS161" s="200"/>
      <c r="MT161" s="200"/>
      <c r="MU161" s="200"/>
      <c r="MV161" s="200"/>
      <c r="MW161" s="200"/>
      <c r="MX161" s="200"/>
      <c r="MY161" s="200"/>
      <c r="MZ161" s="200"/>
      <c r="NA161" s="200"/>
      <c r="NB161" s="200"/>
      <c r="NC161" s="200"/>
      <c r="ND161" s="200"/>
      <c r="NE161" s="200"/>
      <c r="NF161" s="200"/>
      <c r="NG161" s="200"/>
      <c r="NH161" s="200"/>
      <c r="NI161" s="200"/>
      <c r="NJ161" s="200"/>
      <c r="NK161" s="200"/>
      <c r="NL161" s="200"/>
      <c r="NM161" s="200"/>
      <c r="NN161" s="200"/>
      <c r="NO161" s="200"/>
      <c r="NP161" s="200"/>
      <c r="NQ161" s="200"/>
      <c r="NR161" s="200"/>
      <c r="NS161" s="200"/>
      <c r="NT161" s="200"/>
      <c r="NU161" s="200"/>
      <c r="NV161" s="200"/>
      <c r="NW161" s="200"/>
      <c r="NX161" s="200"/>
      <c r="NY161" s="200"/>
      <c r="NZ161" s="200"/>
      <c r="OA161" s="200"/>
      <c r="OB161" s="200"/>
      <c r="OC161" s="200"/>
      <c r="OD161" s="200"/>
      <c r="OE161" s="200"/>
      <c r="OF161" s="200"/>
      <c r="OG161" s="200"/>
      <c r="OH161" s="200"/>
      <c r="OI161" s="200"/>
      <c r="OJ161" s="200"/>
      <c r="OK161" s="200"/>
      <c r="OL161" s="200"/>
      <c r="OM161" s="200"/>
      <c r="ON161" s="200"/>
      <c r="OO161" s="200"/>
      <c r="OP161" s="200"/>
      <c r="OQ161" s="200"/>
      <c r="OR161" s="200"/>
      <c r="OS161" s="200"/>
      <c r="OT161" s="200"/>
      <c r="OU161" s="200"/>
      <c r="OV161" s="200"/>
      <c r="OW161" s="200"/>
      <c r="OX161" s="200"/>
      <c r="OY161" s="200"/>
      <c r="OZ161" s="200"/>
      <c r="PA161" s="200"/>
      <c r="PB161" s="200"/>
      <c r="PC161" s="200"/>
      <c r="PD161" s="200"/>
      <c r="PE161" s="200"/>
      <c r="PF161" s="200"/>
      <c r="PG161" s="200"/>
      <c r="PH161" s="200"/>
      <c r="PI161" s="200"/>
      <c r="PJ161" s="200"/>
      <c r="PK161" s="200"/>
      <c r="PL161" s="200"/>
      <c r="PM161" s="200"/>
      <c r="PN161" s="200"/>
      <c r="PO161" s="200"/>
      <c r="PP161" s="200"/>
      <c r="PQ161" s="200"/>
      <c r="PR161" s="200"/>
      <c r="PS161" s="200"/>
      <c r="PT161" s="200"/>
      <c r="PU161" s="200"/>
      <c r="PV161" s="200"/>
      <c r="PW161" s="200"/>
      <c r="PX161" s="200"/>
      <c r="PY161" s="200"/>
      <c r="PZ161" s="200"/>
      <c r="QA161" s="200"/>
      <c r="QB161" s="200"/>
      <c r="QC161" s="200"/>
      <c r="QD161" s="200"/>
      <c r="QE161" s="200"/>
      <c r="QF161" s="200"/>
      <c r="QG161" s="200"/>
      <c r="QH161" s="200"/>
      <c r="QI161" s="200"/>
      <c r="QJ161" s="200"/>
      <c r="QK161" s="200"/>
      <c r="QL161" s="200"/>
      <c r="QM161" s="200"/>
      <c r="QN161" s="200"/>
      <c r="QO161" s="200"/>
      <c r="QP161" s="200"/>
      <c r="QQ161" s="200"/>
      <c r="QR161" s="200"/>
      <c r="QS161" s="200"/>
      <c r="QT161" s="200"/>
      <c r="QU161" s="200"/>
      <c r="QV161" s="200"/>
      <c r="QW161" s="200"/>
      <c r="QX161" s="200"/>
      <c r="QY161" s="200"/>
      <c r="QZ161" s="200"/>
      <c r="RA161" s="200"/>
      <c r="RB161" s="200"/>
      <c r="RC161" s="200"/>
      <c r="RD161" s="200"/>
      <c r="RE161" s="200"/>
      <c r="RF161" s="200"/>
      <c r="RG161" s="200"/>
      <c r="RH161" s="200"/>
      <c r="RI161" s="200"/>
      <c r="RJ161" s="200"/>
      <c r="RK161" s="200"/>
      <c r="RL161" s="200"/>
      <c r="RM161" s="200"/>
      <c r="RN161" s="200"/>
      <c r="RO161" s="200"/>
      <c r="RP161" s="200"/>
      <c r="RQ161" s="200"/>
      <c r="RR161" s="200"/>
      <c r="RS161" s="200"/>
      <c r="RT161" s="200"/>
      <c r="RU161" s="200"/>
      <c r="RV161" s="200"/>
      <c r="RW161" s="200"/>
      <c r="RX161" s="200"/>
      <c r="RY161" s="200"/>
      <c r="RZ161" s="200"/>
      <c r="SA161" s="200"/>
      <c r="SB161" s="200"/>
      <c r="SC161" s="200"/>
      <c r="SD161" s="200"/>
      <c r="SE161" s="200"/>
      <c r="SF161" s="200"/>
      <c r="SG161" s="200"/>
      <c r="SH161" s="200"/>
      <c r="SI161" s="200"/>
      <c r="SJ161" s="200"/>
      <c r="SK161" s="200"/>
      <c r="SL161" s="200"/>
      <c r="SM161" s="200"/>
      <c r="SN161" s="200"/>
      <c r="SO161" s="200"/>
      <c r="SP161" s="200"/>
      <c r="SQ161" s="200"/>
      <c r="SR161" s="200"/>
      <c r="SS161" s="200"/>
      <c r="ST161" s="200"/>
      <c r="SU161" s="200"/>
      <c r="SV161" s="200"/>
      <c r="SW161" s="200"/>
      <c r="SX161" s="200"/>
      <c r="SY161" s="200"/>
      <c r="SZ161" s="200"/>
      <c r="TA161" s="200"/>
      <c r="TB161" s="200"/>
      <c r="TC161" s="200"/>
      <c r="TD161" s="200"/>
      <c r="TE161" s="200"/>
      <c r="TF161" s="200"/>
      <c r="TG161" s="200"/>
      <c r="TH161" s="200"/>
      <c r="TI161" s="200"/>
      <c r="TJ161" s="200"/>
      <c r="TK161" s="200"/>
      <c r="TL161" s="200"/>
      <c r="TM161" s="200"/>
      <c r="TN161" s="200"/>
      <c r="TO161" s="200"/>
      <c r="TP161" s="200"/>
      <c r="TQ161" s="200"/>
      <c r="TR161" s="200"/>
      <c r="TS161" s="200"/>
      <c r="TT161" s="200"/>
      <c r="TU161" s="200"/>
      <c r="TV161" s="200"/>
      <c r="TW161" s="200"/>
      <c r="TX161" s="200"/>
      <c r="TY161" s="200"/>
      <c r="TZ161" s="200"/>
      <c r="UA161" s="200"/>
      <c r="UB161" s="200"/>
      <c r="UC161" s="200"/>
      <c r="UD161" s="200"/>
      <c r="UE161" s="200"/>
      <c r="UF161" s="200"/>
      <c r="UG161" s="200"/>
      <c r="UH161" s="200"/>
      <c r="UI161" s="200"/>
      <c r="UJ161" s="200"/>
      <c r="UK161" s="200"/>
      <c r="UL161" s="200"/>
      <c r="UM161" s="200"/>
      <c r="UN161" s="200"/>
      <c r="UO161" s="200"/>
      <c r="UP161" s="200"/>
      <c r="UQ161" s="200"/>
      <c r="UR161" s="200"/>
      <c r="US161" s="200"/>
      <c r="UT161" s="200"/>
      <c r="UU161" s="200"/>
      <c r="UV161" s="200"/>
      <c r="UW161" s="200"/>
      <c r="UX161" s="200"/>
      <c r="UY161" s="200"/>
      <c r="UZ161" s="200"/>
      <c r="VA161" s="200"/>
      <c r="VB161" s="200"/>
      <c r="VC161" s="200"/>
      <c r="VD161" s="200"/>
      <c r="VE161" s="200"/>
      <c r="VF161" s="200"/>
      <c r="VG161" s="200"/>
      <c r="VH161" s="200"/>
      <c r="VI161" s="200"/>
      <c r="VJ161" s="200"/>
      <c r="VK161" s="200"/>
      <c r="VL161" s="200"/>
      <c r="VM161" s="200"/>
      <c r="VN161" s="200"/>
      <c r="VO161" s="200"/>
      <c r="VP161" s="200"/>
      <c r="VQ161" s="200"/>
      <c r="VR161" s="200"/>
      <c r="VS161" s="200"/>
      <c r="VT161" s="200"/>
      <c r="VU161" s="200"/>
      <c r="VV161" s="200"/>
      <c r="VW161" s="200"/>
      <c r="VX161" s="200"/>
      <c r="VY161" s="200"/>
      <c r="VZ161" s="200"/>
      <c r="WA161" s="200"/>
      <c r="WB161" s="200"/>
      <c r="WC161" s="200"/>
      <c r="WD161" s="200"/>
      <c r="WE161" s="200"/>
      <c r="WF161" s="200"/>
      <c r="WG161" s="200"/>
      <c r="WH161" s="200"/>
      <c r="WI161" s="200"/>
      <c r="WJ161" s="200"/>
      <c r="WK161" s="200"/>
      <c r="WL161" s="200"/>
      <c r="WM161" s="200"/>
      <c r="WN161" s="200"/>
      <c r="WO161" s="200"/>
      <c r="WP161" s="200"/>
      <c r="WQ161" s="200"/>
      <c r="WR161" s="200"/>
      <c r="WS161" s="200"/>
      <c r="WT161" s="200"/>
      <c r="WU161" s="200"/>
      <c r="WV161" s="200"/>
      <c r="WW161" s="200"/>
      <c r="WX161" s="200"/>
      <c r="WY161" s="200"/>
      <c r="WZ161" s="200"/>
      <c r="XA161" s="200"/>
      <c r="XB161" s="200"/>
      <c r="XC161" s="200"/>
      <c r="XD161" s="200"/>
      <c r="XE161" s="200"/>
      <c r="XF161" s="200"/>
      <c r="XG161" s="200"/>
      <c r="XH161" s="200"/>
      <c r="XI161" s="200"/>
      <c r="XJ161" s="200"/>
      <c r="XK161" s="200"/>
      <c r="XL161" s="200"/>
      <c r="XM161" s="200"/>
      <c r="XN161" s="200"/>
      <c r="XO161" s="200"/>
      <c r="XP161" s="200"/>
      <c r="XQ161" s="200"/>
      <c r="XR161" s="200"/>
      <c r="XS161" s="200"/>
      <c r="XT161" s="200"/>
      <c r="XU161" s="200"/>
      <c r="XV161" s="200"/>
      <c r="XW161" s="200"/>
      <c r="XX161" s="200"/>
      <c r="XY161" s="200"/>
      <c r="XZ161" s="200"/>
      <c r="YA161" s="200"/>
      <c r="YB161" s="200"/>
      <c r="YC161" s="200"/>
      <c r="YD161" s="200"/>
      <c r="YE161" s="200"/>
      <c r="YF161" s="200"/>
      <c r="YG161" s="200"/>
      <c r="YH161" s="200"/>
      <c r="YI161" s="200"/>
      <c r="YJ161" s="200"/>
      <c r="YK161" s="200"/>
      <c r="YL161" s="200"/>
      <c r="YM161" s="200"/>
      <c r="YN161" s="200"/>
      <c r="YO161" s="200"/>
      <c r="YP161" s="200"/>
      <c r="YQ161" s="200"/>
      <c r="YR161" s="200"/>
      <c r="YS161" s="200"/>
      <c r="YT161" s="200"/>
      <c r="YU161" s="200"/>
      <c r="YV161" s="200"/>
      <c r="YW161" s="200"/>
      <c r="YX161" s="200"/>
      <c r="YY161" s="200"/>
      <c r="YZ161" s="200"/>
      <c r="ZA161" s="200"/>
      <c r="ZB161" s="200"/>
      <c r="ZC161" s="200"/>
      <c r="ZD161" s="200"/>
      <c r="ZE161" s="200"/>
      <c r="ZF161" s="200"/>
      <c r="ZG161" s="200"/>
      <c r="ZH161" s="200"/>
      <c r="ZI161" s="200"/>
      <c r="ZJ161" s="200"/>
      <c r="ZK161" s="200"/>
      <c r="ZL161" s="200"/>
    </row>
    <row r="162" spans="1:688" s="155" customFormat="1">
      <c r="A162" s="361"/>
      <c r="B162" s="141" t="s">
        <v>310</v>
      </c>
      <c r="C162" s="243">
        <v>2231269</v>
      </c>
      <c r="D162" s="320">
        <f>C162/C150-1</f>
        <v>0.18878774252395414</v>
      </c>
      <c r="E162" s="142"/>
      <c r="F162" s="134">
        <v>2251</v>
      </c>
      <c r="G162" s="320">
        <f t="shared" si="31"/>
        <v>0.59758694109297372</v>
      </c>
      <c r="H162" s="133">
        <v>496</v>
      </c>
      <c r="I162" s="47">
        <f>H162/H150-1</f>
        <v>0.49848942598187307</v>
      </c>
      <c r="J162" s="133">
        <v>228</v>
      </c>
      <c r="K162" s="47">
        <f t="shared" si="30"/>
        <v>0.45222929936305722</v>
      </c>
      <c r="L162" s="316">
        <v>158</v>
      </c>
      <c r="M162" s="47">
        <f>L162/L150-1</f>
        <v>0.26400000000000001</v>
      </c>
      <c r="N162" s="133"/>
      <c r="O162" s="320"/>
      <c r="P162" s="133"/>
      <c r="Q162" s="320"/>
      <c r="R162" s="134"/>
      <c r="S162" s="320"/>
      <c r="T162" s="217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  <c r="AF162" s="200"/>
      <c r="AG162" s="200"/>
      <c r="AH162" s="200"/>
      <c r="AI162" s="200"/>
      <c r="AJ162" s="200"/>
      <c r="AK162" s="200"/>
      <c r="AL162" s="200"/>
      <c r="AM162" s="200"/>
      <c r="AN162" s="200"/>
      <c r="AO162" s="200"/>
      <c r="AP162" s="200"/>
      <c r="AQ162" s="200"/>
      <c r="AR162" s="200"/>
      <c r="AS162" s="200"/>
      <c r="AT162" s="200"/>
      <c r="AU162" s="200"/>
      <c r="AV162" s="200"/>
      <c r="AW162" s="200"/>
      <c r="AX162" s="200"/>
      <c r="AY162" s="200"/>
      <c r="AZ162" s="200"/>
      <c r="BA162" s="200"/>
      <c r="BB162" s="200"/>
      <c r="BC162" s="200"/>
      <c r="BD162" s="200"/>
      <c r="BE162" s="200"/>
      <c r="BF162" s="200"/>
      <c r="BG162" s="200"/>
      <c r="BH162" s="200"/>
      <c r="BI162" s="200"/>
      <c r="BJ162" s="200"/>
      <c r="BK162" s="200"/>
      <c r="BL162" s="200"/>
      <c r="BM162" s="200"/>
      <c r="BN162" s="200"/>
      <c r="BO162" s="200"/>
      <c r="BP162" s="200"/>
      <c r="BQ162" s="200"/>
      <c r="BR162" s="200"/>
      <c r="BS162" s="200"/>
      <c r="BT162" s="200"/>
      <c r="BU162" s="200"/>
      <c r="BV162" s="200"/>
      <c r="BW162" s="200"/>
      <c r="BX162" s="200"/>
      <c r="BY162" s="200"/>
      <c r="BZ162" s="200"/>
      <c r="CA162" s="200"/>
      <c r="CB162" s="200"/>
      <c r="CC162" s="200"/>
      <c r="CD162" s="200"/>
      <c r="CE162" s="200"/>
      <c r="CF162" s="200"/>
      <c r="CG162" s="200"/>
      <c r="CH162" s="200"/>
      <c r="CI162" s="200"/>
      <c r="CJ162" s="200"/>
      <c r="CK162" s="200"/>
      <c r="CL162" s="200"/>
      <c r="CM162" s="200"/>
      <c r="CN162" s="200"/>
      <c r="CO162" s="200"/>
      <c r="CP162" s="200"/>
      <c r="CQ162" s="200"/>
      <c r="CR162" s="200"/>
      <c r="CS162" s="200"/>
      <c r="CT162" s="200"/>
      <c r="CU162" s="200"/>
      <c r="CV162" s="200"/>
      <c r="CW162" s="200"/>
      <c r="CX162" s="200"/>
      <c r="CY162" s="200"/>
      <c r="CZ162" s="200"/>
      <c r="DA162" s="200"/>
      <c r="DB162" s="200"/>
      <c r="DC162" s="200"/>
      <c r="DD162" s="200"/>
      <c r="DE162" s="200"/>
      <c r="DF162" s="200"/>
      <c r="DG162" s="200"/>
      <c r="DH162" s="200"/>
      <c r="DI162" s="200"/>
      <c r="DJ162" s="200"/>
      <c r="DK162" s="200"/>
      <c r="DL162" s="200"/>
      <c r="DM162" s="200"/>
      <c r="DN162" s="200"/>
      <c r="DO162" s="200"/>
      <c r="DP162" s="200"/>
      <c r="DQ162" s="200"/>
      <c r="DR162" s="200"/>
      <c r="DS162" s="200"/>
      <c r="DT162" s="200"/>
      <c r="DU162" s="200"/>
      <c r="DV162" s="200"/>
      <c r="DW162" s="200"/>
      <c r="DX162" s="200"/>
      <c r="DY162" s="200"/>
      <c r="DZ162" s="200"/>
      <c r="EA162" s="200"/>
      <c r="EB162" s="200"/>
      <c r="EC162" s="200"/>
      <c r="ED162" s="200"/>
      <c r="EE162" s="200"/>
      <c r="EF162" s="200"/>
      <c r="EG162" s="200"/>
      <c r="EH162" s="200"/>
      <c r="EI162" s="200"/>
      <c r="EJ162" s="200"/>
      <c r="EK162" s="200"/>
      <c r="EL162" s="200"/>
      <c r="EM162" s="200"/>
      <c r="EN162" s="200"/>
      <c r="EO162" s="200"/>
      <c r="EP162" s="200"/>
      <c r="EQ162" s="200"/>
      <c r="ER162" s="200"/>
      <c r="ES162" s="200"/>
      <c r="ET162" s="200"/>
      <c r="EU162" s="200"/>
      <c r="EV162" s="200"/>
      <c r="EW162" s="200"/>
      <c r="EX162" s="200"/>
      <c r="EY162" s="200"/>
      <c r="EZ162" s="200"/>
      <c r="FA162" s="200"/>
      <c r="FB162" s="200"/>
      <c r="FC162" s="200"/>
      <c r="FD162" s="200"/>
      <c r="FE162" s="200"/>
      <c r="FF162" s="200"/>
      <c r="FG162" s="200"/>
      <c r="FH162" s="200"/>
      <c r="FI162" s="200"/>
      <c r="FJ162" s="200"/>
      <c r="FK162" s="200"/>
      <c r="FL162" s="200"/>
      <c r="FM162" s="200"/>
      <c r="FN162" s="200"/>
      <c r="FO162" s="200"/>
      <c r="FP162" s="200"/>
      <c r="FQ162" s="200"/>
      <c r="FR162" s="200"/>
      <c r="FS162" s="200"/>
      <c r="FT162" s="200"/>
      <c r="FU162" s="200"/>
      <c r="FV162" s="200"/>
      <c r="FW162" s="200"/>
      <c r="FX162" s="200"/>
      <c r="FY162" s="200"/>
      <c r="FZ162" s="200"/>
      <c r="GA162" s="200"/>
      <c r="GB162" s="200"/>
      <c r="GC162" s="200"/>
      <c r="GD162" s="200"/>
      <c r="GE162" s="200"/>
      <c r="GF162" s="200"/>
      <c r="GG162" s="200"/>
      <c r="GH162" s="200"/>
      <c r="GI162" s="200"/>
      <c r="GJ162" s="200"/>
      <c r="GK162" s="200"/>
      <c r="GL162" s="200"/>
      <c r="GM162" s="200"/>
      <c r="GN162" s="200"/>
      <c r="GO162" s="200"/>
      <c r="GP162" s="200"/>
      <c r="GQ162" s="200"/>
      <c r="GR162" s="200"/>
      <c r="GS162" s="200"/>
      <c r="GT162" s="200"/>
      <c r="GU162" s="200"/>
      <c r="GV162" s="200"/>
      <c r="GW162" s="200"/>
      <c r="GX162" s="200"/>
      <c r="GY162" s="200"/>
      <c r="GZ162" s="200"/>
      <c r="HA162" s="200"/>
      <c r="HB162" s="200"/>
      <c r="HC162" s="200"/>
      <c r="HD162" s="200"/>
      <c r="HE162" s="200"/>
      <c r="HF162" s="200"/>
      <c r="HG162" s="200"/>
      <c r="HH162" s="200"/>
      <c r="HI162" s="200"/>
      <c r="HJ162" s="200"/>
      <c r="HK162" s="200"/>
      <c r="HL162" s="200"/>
      <c r="HM162" s="200"/>
      <c r="HN162" s="200"/>
      <c r="HO162" s="200"/>
      <c r="HP162" s="200"/>
      <c r="HQ162" s="200"/>
      <c r="HR162" s="200"/>
      <c r="HS162" s="200"/>
      <c r="HT162" s="200"/>
      <c r="HU162" s="200"/>
      <c r="HV162" s="200"/>
      <c r="HW162" s="200"/>
      <c r="HX162" s="200"/>
      <c r="HY162" s="200"/>
      <c r="HZ162" s="200"/>
      <c r="IA162" s="200"/>
      <c r="IB162" s="200"/>
      <c r="IC162" s="200"/>
      <c r="ID162" s="200"/>
      <c r="IE162" s="200"/>
      <c r="IF162" s="200"/>
      <c r="IG162" s="200"/>
      <c r="IH162" s="200"/>
      <c r="II162" s="200"/>
      <c r="IJ162" s="200"/>
      <c r="IK162" s="200"/>
      <c r="IL162" s="200"/>
      <c r="IM162" s="200"/>
      <c r="IN162" s="200"/>
      <c r="IO162" s="200"/>
      <c r="IP162" s="200"/>
      <c r="IQ162" s="200"/>
      <c r="IR162" s="200"/>
      <c r="IS162" s="200"/>
      <c r="IT162" s="200"/>
      <c r="IU162" s="200"/>
      <c r="IV162" s="200"/>
      <c r="IW162" s="200"/>
      <c r="IX162" s="200"/>
      <c r="IY162" s="200"/>
      <c r="IZ162" s="200"/>
      <c r="JA162" s="200"/>
      <c r="JB162" s="200"/>
      <c r="JC162" s="200"/>
      <c r="JD162" s="200"/>
      <c r="JE162" s="200"/>
      <c r="JF162" s="200"/>
      <c r="JG162" s="200"/>
      <c r="JH162" s="200"/>
      <c r="JI162" s="200"/>
      <c r="JJ162" s="200"/>
      <c r="JK162" s="200"/>
      <c r="JL162" s="200"/>
      <c r="JM162" s="200"/>
      <c r="JN162" s="200"/>
      <c r="JO162" s="200"/>
      <c r="JP162" s="200"/>
      <c r="JQ162" s="200"/>
      <c r="JR162" s="200"/>
      <c r="JS162" s="200"/>
      <c r="JT162" s="200"/>
      <c r="JU162" s="200"/>
      <c r="JV162" s="200"/>
      <c r="JW162" s="200"/>
      <c r="JX162" s="200"/>
      <c r="JY162" s="200"/>
      <c r="JZ162" s="200"/>
      <c r="KA162" s="200"/>
      <c r="KB162" s="200"/>
      <c r="KC162" s="200"/>
      <c r="KD162" s="200"/>
      <c r="KE162" s="200"/>
      <c r="KF162" s="200"/>
      <c r="KG162" s="200"/>
      <c r="KH162" s="200"/>
      <c r="KI162" s="200"/>
      <c r="KJ162" s="200"/>
      <c r="KK162" s="200"/>
      <c r="KL162" s="200"/>
      <c r="KM162" s="200"/>
      <c r="KN162" s="200"/>
      <c r="KO162" s="200"/>
      <c r="KP162" s="200"/>
      <c r="KQ162" s="200"/>
      <c r="KR162" s="200"/>
      <c r="KS162" s="200"/>
      <c r="KT162" s="200"/>
      <c r="KU162" s="200"/>
      <c r="KV162" s="200"/>
      <c r="KW162" s="200"/>
      <c r="KX162" s="200"/>
      <c r="KY162" s="200"/>
      <c r="KZ162" s="200"/>
      <c r="LA162" s="200"/>
      <c r="LB162" s="200"/>
      <c r="LC162" s="200"/>
      <c r="LD162" s="200"/>
      <c r="LE162" s="200"/>
      <c r="LF162" s="200"/>
      <c r="LG162" s="200"/>
      <c r="LH162" s="200"/>
      <c r="LI162" s="200"/>
      <c r="LJ162" s="200"/>
      <c r="LK162" s="200"/>
      <c r="LL162" s="200"/>
      <c r="LM162" s="200"/>
      <c r="LN162" s="200"/>
      <c r="LO162" s="200"/>
      <c r="LP162" s="200"/>
      <c r="LQ162" s="200"/>
      <c r="LR162" s="200"/>
      <c r="LS162" s="200"/>
      <c r="LT162" s="200"/>
      <c r="LU162" s="200"/>
      <c r="LV162" s="200"/>
      <c r="LW162" s="200"/>
      <c r="LX162" s="200"/>
      <c r="LY162" s="200"/>
      <c r="LZ162" s="200"/>
      <c r="MA162" s="200"/>
      <c r="MB162" s="200"/>
      <c r="MC162" s="200"/>
      <c r="MD162" s="200"/>
      <c r="ME162" s="200"/>
      <c r="MF162" s="200"/>
      <c r="MG162" s="200"/>
      <c r="MH162" s="200"/>
      <c r="MI162" s="200"/>
      <c r="MJ162" s="200"/>
      <c r="MK162" s="200"/>
      <c r="ML162" s="200"/>
      <c r="MM162" s="200"/>
      <c r="MN162" s="200"/>
      <c r="MO162" s="200"/>
      <c r="MP162" s="200"/>
      <c r="MQ162" s="200"/>
      <c r="MR162" s="200"/>
      <c r="MS162" s="200"/>
      <c r="MT162" s="200"/>
      <c r="MU162" s="200"/>
      <c r="MV162" s="200"/>
      <c r="MW162" s="200"/>
      <c r="MX162" s="200"/>
      <c r="MY162" s="200"/>
      <c r="MZ162" s="200"/>
      <c r="NA162" s="200"/>
      <c r="NB162" s="200"/>
      <c r="NC162" s="200"/>
      <c r="ND162" s="200"/>
      <c r="NE162" s="200"/>
      <c r="NF162" s="200"/>
      <c r="NG162" s="200"/>
      <c r="NH162" s="200"/>
      <c r="NI162" s="200"/>
      <c r="NJ162" s="200"/>
      <c r="NK162" s="200"/>
      <c r="NL162" s="200"/>
      <c r="NM162" s="200"/>
      <c r="NN162" s="200"/>
      <c r="NO162" s="200"/>
      <c r="NP162" s="200"/>
      <c r="NQ162" s="200"/>
      <c r="NR162" s="200"/>
      <c r="NS162" s="200"/>
      <c r="NT162" s="200"/>
      <c r="NU162" s="200"/>
      <c r="NV162" s="200"/>
      <c r="NW162" s="200"/>
      <c r="NX162" s="200"/>
      <c r="NY162" s="200"/>
      <c r="NZ162" s="200"/>
      <c r="OA162" s="200"/>
      <c r="OB162" s="200"/>
      <c r="OC162" s="200"/>
      <c r="OD162" s="200"/>
      <c r="OE162" s="200"/>
      <c r="OF162" s="200"/>
      <c r="OG162" s="200"/>
      <c r="OH162" s="200"/>
      <c r="OI162" s="200"/>
      <c r="OJ162" s="200"/>
      <c r="OK162" s="200"/>
      <c r="OL162" s="200"/>
      <c r="OM162" s="200"/>
      <c r="ON162" s="200"/>
      <c r="OO162" s="200"/>
      <c r="OP162" s="200"/>
      <c r="OQ162" s="200"/>
      <c r="OR162" s="200"/>
      <c r="OS162" s="200"/>
      <c r="OT162" s="200"/>
      <c r="OU162" s="200"/>
      <c r="OV162" s="200"/>
      <c r="OW162" s="200"/>
      <c r="OX162" s="200"/>
      <c r="OY162" s="200"/>
      <c r="OZ162" s="200"/>
      <c r="PA162" s="200"/>
      <c r="PB162" s="200"/>
      <c r="PC162" s="200"/>
      <c r="PD162" s="200"/>
      <c r="PE162" s="200"/>
      <c r="PF162" s="200"/>
      <c r="PG162" s="200"/>
      <c r="PH162" s="200"/>
      <c r="PI162" s="200"/>
      <c r="PJ162" s="200"/>
      <c r="PK162" s="200"/>
      <c r="PL162" s="200"/>
      <c r="PM162" s="200"/>
      <c r="PN162" s="200"/>
      <c r="PO162" s="200"/>
      <c r="PP162" s="200"/>
      <c r="PQ162" s="200"/>
      <c r="PR162" s="200"/>
      <c r="PS162" s="200"/>
      <c r="PT162" s="200"/>
      <c r="PU162" s="200"/>
      <c r="PV162" s="200"/>
      <c r="PW162" s="200"/>
      <c r="PX162" s="200"/>
      <c r="PY162" s="200"/>
      <c r="PZ162" s="200"/>
      <c r="QA162" s="200"/>
      <c r="QB162" s="200"/>
      <c r="QC162" s="200"/>
      <c r="QD162" s="200"/>
      <c r="QE162" s="200"/>
      <c r="QF162" s="200"/>
      <c r="QG162" s="200"/>
      <c r="QH162" s="200"/>
      <c r="QI162" s="200"/>
      <c r="QJ162" s="200"/>
      <c r="QK162" s="200"/>
      <c r="QL162" s="200"/>
      <c r="QM162" s="200"/>
      <c r="QN162" s="200"/>
      <c r="QO162" s="200"/>
      <c r="QP162" s="200"/>
      <c r="QQ162" s="200"/>
      <c r="QR162" s="200"/>
      <c r="QS162" s="200"/>
      <c r="QT162" s="200"/>
      <c r="QU162" s="200"/>
      <c r="QV162" s="200"/>
      <c r="QW162" s="200"/>
      <c r="QX162" s="200"/>
      <c r="QY162" s="200"/>
      <c r="QZ162" s="200"/>
      <c r="RA162" s="200"/>
      <c r="RB162" s="200"/>
      <c r="RC162" s="200"/>
      <c r="RD162" s="200"/>
      <c r="RE162" s="200"/>
      <c r="RF162" s="200"/>
      <c r="RG162" s="200"/>
      <c r="RH162" s="200"/>
      <c r="RI162" s="200"/>
      <c r="RJ162" s="200"/>
      <c r="RK162" s="200"/>
      <c r="RL162" s="200"/>
      <c r="RM162" s="200"/>
      <c r="RN162" s="200"/>
      <c r="RO162" s="200"/>
      <c r="RP162" s="200"/>
      <c r="RQ162" s="200"/>
      <c r="RR162" s="200"/>
      <c r="RS162" s="200"/>
      <c r="RT162" s="200"/>
      <c r="RU162" s="200"/>
      <c r="RV162" s="200"/>
      <c r="RW162" s="200"/>
      <c r="RX162" s="200"/>
      <c r="RY162" s="200"/>
      <c r="RZ162" s="200"/>
      <c r="SA162" s="200"/>
      <c r="SB162" s="200"/>
      <c r="SC162" s="200"/>
      <c r="SD162" s="200"/>
      <c r="SE162" s="200"/>
      <c r="SF162" s="200"/>
      <c r="SG162" s="200"/>
      <c r="SH162" s="200"/>
      <c r="SI162" s="200"/>
      <c r="SJ162" s="200"/>
      <c r="SK162" s="200"/>
      <c r="SL162" s="200"/>
      <c r="SM162" s="200"/>
      <c r="SN162" s="200"/>
      <c r="SO162" s="200"/>
      <c r="SP162" s="200"/>
      <c r="SQ162" s="200"/>
      <c r="SR162" s="200"/>
      <c r="SS162" s="200"/>
      <c r="ST162" s="200"/>
      <c r="SU162" s="200"/>
      <c r="SV162" s="200"/>
      <c r="SW162" s="200"/>
      <c r="SX162" s="200"/>
      <c r="SY162" s="200"/>
      <c r="SZ162" s="200"/>
      <c r="TA162" s="200"/>
      <c r="TB162" s="200"/>
      <c r="TC162" s="200"/>
      <c r="TD162" s="200"/>
      <c r="TE162" s="200"/>
      <c r="TF162" s="200"/>
      <c r="TG162" s="200"/>
      <c r="TH162" s="200"/>
      <c r="TI162" s="200"/>
      <c r="TJ162" s="200"/>
      <c r="TK162" s="200"/>
      <c r="TL162" s="200"/>
      <c r="TM162" s="200"/>
      <c r="TN162" s="200"/>
      <c r="TO162" s="200"/>
      <c r="TP162" s="200"/>
      <c r="TQ162" s="200"/>
      <c r="TR162" s="200"/>
      <c r="TS162" s="200"/>
      <c r="TT162" s="200"/>
      <c r="TU162" s="200"/>
      <c r="TV162" s="200"/>
      <c r="TW162" s="200"/>
      <c r="TX162" s="200"/>
      <c r="TY162" s="200"/>
      <c r="TZ162" s="200"/>
      <c r="UA162" s="200"/>
      <c r="UB162" s="200"/>
      <c r="UC162" s="200"/>
      <c r="UD162" s="200"/>
      <c r="UE162" s="200"/>
      <c r="UF162" s="200"/>
      <c r="UG162" s="200"/>
      <c r="UH162" s="200"/>
      <c r="UI162" s="200"/>
      <c r="UJ162" s="200"/>
      <c r="UK162" s="200"/>
      <c r="UL162" s="200"/>
      <c r="UM162" s="200"/>
      <c r="UN162" s="200"/>
      <c r="UO162" s="200"/>
      <c r="UP162" s="200"/>
      <c r="UQ162" s="200"/>
      <c r="UR162" s="200"/>
      <c r="US162" s="200"/>
      <c r="UT162" s="200"/>
      <c r="UU162" s="200"/>
      <c r="UV162" s="200"/>
      <c r="UW162" s="200"/>
      <c r="UX162" s="200"/>
      <c r="UY162" s="200"/>
      <c r="UZ162" s="200"/>
      <c r="VA162" s="200"/>
      <c r="VB162" s="200"/>
      <c r="VC162" s="200"/>
      <c r="VD162" s="200"/>
      <c r="VE162" s="200"/>
      <c r="VF162" s="200"/>
      <c r="VG162" s="200"/>
      <c r="VH162" s="200"/>
      <c r="VI162" s="200"/>
      <c r="VJ162" s="200"/>
      <c r="VK162" s="200"/>
      <c r="VL162" s="200"/>
      <c r="VM162" s="200"/>
      <c r="VN162" s="200"/>
      <c r="VO162" s="200"/>
      <c r="VP162" s="200"/>
      <c r="VQ162" s="200"/>
      <c r="VR162" s="200"/>
      <c r="VS162" s="200"/>
      <c r="VT162" s="200"/>
      <c r="VU162" s="200"/>
      <c r="VV162" s="200"/>
      <c r="VW162" s="200"/>
      <c r="VX162" s="200"/>
      <c r="VY162" s="200"/>
      <c r="VZ162" s="200"/>
      <c r="WA162" s="200"/>
      <c r="WB162" s="200"/>
      <c r="WC162" s="200"/>
      <c r="WD162" s="200"/>
      <c r="WE162" s="200"/>
      <c r="WF162" s="200"/>
      <c r="WG162" s="200"/>
      <c r="WH162" s="200"/>
      <c r="WI162" s="200"/>
      <c r="WJ162" s="200"/>
      <c r="WK162" s="200"/>
      <c r="WL162" s="200"/>
      <c r="WM162" s="200"/>
      <c r="WN162" s="200"/>
      <c r="WO162" s="200"/>
      <c r="WP162" s="200"/>
      <c r="WQ162" s="200"/>
      <c r="WR162" s="200"/>
      <c r="WS162" s="200"/>
      <c r="WT162" s="200"/>
      <c r="WU162" s="200"/>
      <c r="WV162" s="200"/>
      <c r="WW162" s="200"/>
      <c r="WX162" s="200"/>
      <c r="WY162" s="200"/>
      <c r="WZ162" s="200"/>
      <c r="XA162" s="200"/>
      <c r="XB162" s="200"/>
      <c r="XC162" s="200"/>
      <c r="XD162" s="200"/>
      <c r="XE162" s="200"/>
      <c r="XF162" s="200"/>
      <c r="XG162" s="200"/>
      <c r="XH162" s="200"/>
      <c r="XI162" s="200"/>
      <c r="XJ162" s="200"/>
      <c r="XK162" s="200"/>
      <c r="XL162" s="200"/>
      <c r="XM162" s="200"/>
      <c r="XN162" s="200"/>
      <c r="XO162" s="200"/>
      <c r="XP162" s="200"/>
      <c r="XQ162" s="200"/>
      <c r="XR162" s="200"/>
      <c r="XS162" s="200"/>
      <c r="XT162" s="200"/>
      <c r="XU162" s="200"/>
      <c r="XV162" s="200"/>
      <c r="XW162" s="200"/>
      <c r="XX162" s="200"/>
      <c r="XY162" s="200"/>
      <c r="XZ162" s="200"/>
      <c r="YA162" s="200"/>
      <c r="YB162" s="200"/>
      <c r="YC162" s="200"/>
      <c r="YD162" s="200"/>
      <c r="YE162" s="200"/>
      <c r="YF162" s="200"/>
      <c r="YG162" s="200"/>
      <c r="YH162" s="200"/>
      <c r="YI162" s="200"/>
      <c r="YJ162" s="200"/>
      <c r="YK162" s="200"/>
      <c r="YL162" s="200"/>
      <c r="YM162" s="200"/>
      <c r="YN162" s="200"/>
      <c r="YO162" s="200"/>
      <c r="YP162" s="200"/>
      <c r="YQ162" s="200"/>
      <c r="YR162" s="200"/>
      <c r="YS162" s="200"/>
      <c r="YT162" s="200"/>
      <c r="YU162" s="200"/>
      <c r="YV162" s="200"/>
      <c r="YW162" s="200"/>
      <c r="YX162" s="200"/>
      <c r="YY162" s="200"/>
      <c r="YZ162" s="200"/>
      <c r="ZA162" s="200"/>
      <c r="ZB162" s="200"/>
      <c r="ZC162" s="200"/>
      <c r="ZD162" s="200"/>
      <c r="ZE162" s="200"/>
      <c r="ZF162" s="200"/>
      <c r="ZG162" s="200"/>
      <c r="ZH162" s="200"/>
      <c r="ZI162" s="200"/>
      <c r="ZJ162" s="200"/>
      <c r="ZK162" s="200"/>
      <c r="ZL162" s="200"/>
    </row>
    <row r="163" spans="1:688" s="155" customFormat="1">
      <c r="A163" s="361"/>
      <c r="B163" s="141" t="s">
        <v>313</v>
      </c>
      <c r="C163" s="243">
        <v>1940542</v>
      </c>
      <c r="D163" s="320">
        <f>C163/C151-1</f>
        <v>0.23667409738446388</v>
      </c>
      <c r="E163" s="142"/>
      <c r="F163" s="134">
        <v>1544</v>
      </c>
      <c r="G163" s="320">
        <f t="shared" si="31"/>
        <v>5.5365686944634396E-2</v>
      </c>
      <c r="H163" s="133">
        <v>552</v>
      </c>
      <c r="I163" s="47">
        <f>H163/H151-1</f>
        <v>0.15481171548117145</v>
      </c>
      <c r="J163" s="133">
        <v>107</v>
      </c>
      <c r="K163" s="47">
        <f>J163/J151-1</f>
        <v>-0.47549019607843135</v>
      </c>
      <c r="L163" s="316">
        <v>119</v>
      </c>
      <c r="M163" s="47">
        <f>L163/L151-1</f>
        <v>0.14423076923076916</v>
      </c>
      <c r="N163" s="133"/>
      <c r="O163" s="320"/>
      <c r="P163" s="133"/>
      <c r="Q163" s="320"/>
      <c r="R163" s="134"/>
      <c r="S163" s="320"/>
      <c r="T163" s="217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  <c r="AF163" s="200"/>
      <c r="AG163" s="200"/>
      <c r="AH163" s="200"/>
      <c r="AI163" s="200"/>
      <c r="AJ163" s="200"/>
      <c r="AK163" s="200"/>
      <c r="AL163" s="200"/>
      <c r="AM163" s="200"/>
      <c r="AN163" s="200"/>
      <c r="AO163" s="200"/>
      <c r="AP163" s="200"/>
      <c r="AQ163" s="200"/>
      <c r="AR163" s="200"/>
      <c r="AS163" s="200"/>
      <c r="AT163" s="200"/>
      <c r="AU163" s="200"/>
      <c r="AV163" s="200"/>
      <c r="AW163" s="200"/>
      <c r="AX163" s="200"/>
      <c r="AY163" s="200"/>
      <c r="AZ163" s="200"/>
      <c r="BA163" s="200"/>
      <c r="BB163" s="200"/>
      <c r="BC163" s="200"/>
      <c r="BD163" s="200"/>
      <c r="BE163" s="200"/>
      <c r="BF163" s="200"/>
      <c r="BG163" s="200"/>
      <c r="BH163" s="200"/>
      <c r="BI163" s="200"/>
      <c r="BJ163" s="200"/>
      <c r="BK163" s="200"/>
      <c r="BL163" s="200"/>
      <c r="BM163" s="200"/>
      <c r="BN163" s="200"/>
      <c r="BO163" s="200"/>
      <c r="BP163" s="200"/>
      <c r="BQ163" s="200"/>
      <c r="BR163" s="200"/>
      <c r="BS163" s="200"/>
      <c r="BT163" s="200"/>
      <c r="BU163" s="200"/>
      <c r="BV163" s="200"/>
      <c r="BW163" s="200"/>
      <c r="BX163" s="200"/>
      <c r="BY163" s="200"/>
      <c r="BZ163" s="200"/>
      <c r="CA163" s="200"/>
      <c r="CB163" s="200"/>
      <c r="CC163" s="200"/>
      <c r="CD163" s="200"/>
      <c r="CE163" s="200"/>
      <c r="CF163" s="200"/>
      <c r="CG163" s="200"/>
      <c r="CH163" s="200"/>
      <c r="CI163" s="200"/>
      <c r="CJ163" s="200"/>
      <c r="CK163" s="200"/>
      <c r="CL163" s="200"/>
      <c r="CM163" s="200"/>
      <c r="CN163" s="200"/>
      <c r="CO163" s="200"/>
      <c r="CP163" s="200"/>
      <c r="CQ163" s="200"/>
      <c r="CR163" s="200"/>
      <c r="CS163" s="200"/>
      <c r="CT163" s="200"/>
      <c r="CU163" s="200"/>
      <c r="CV163" s="200"/>
      <c r="CW163" s="200"/>
      <c r="CX163" s="200"/>
      <c r="CY163" s="200"/>
      <c r="CZ163" s="200"/>
      <c r="DA163" s="200"/>
      <c r="DB163" s="200"/>
      <c r="DC163" s="200"/>
      <c r="DD163" s="200"/>
      <c r="DE163" s="200"/>
      <c r="DF163" s="200"/>
      <c r="DG163" s="200"/>
      <c r="DH163" s="200"/>
      <c r="DI163" s="200"/>
      <c r="DJ163" s="200"/>
      <c r="DK163" s="200"/>
      <c r="DL163" s="200"/>
      <c r="DM163" s="200"/>
      <c r="DN163" s="200"/>
      <c r="DO163" s="200"/>
      <c r="DP163" s="200"/>
      <c r="DQ163" s="200"/>
      <c r="DR163" s="200"/>
      <c r="DS163" s="200"/>
      <c r="DT163" s="200"/>
      <c r="DU163" s="200"/>
      <c r="DV163" s="200"/>
      <c r="DW163" s="200"/>
      <c r="DX163" s="200"/>
      <c r="DY163" s="200"/>
      <c r="DZ163" s="200"/>
      <c r="EA163" s="200"/>
      <c r="EB163" s="200"/>
      <c r="EC163" s="200"/>
      <c r="ED163" s="200"/>
      <c r="EE163" s="200"/>
      <c r="EF163" s="200"/>
      <c r="EG163" s="200"/>
      <c r="EH163" s="200"/>
      <c r="EI163" s="200"/>
      <c r="EJ163" s="200"/>
      <c r="EK163" s="200"/>
      <c r="EL163" s="200"/>
      <c r="EM163" s="200"/>
      <c r="EN163" s="200"/>
      <c r="EO163" s="200"/>
      <c r="EP163" s="200"/>
      <c r="EQ163" s="200"/>
      <c r="ER163" s="200"/>
      <c r="ES163" s="200"/>
      <c r="ET163" s="200"/>
      <c r="EU163" s="200"/>
      <c r="EV163" s="200"/>
      <c r="EW163" s="200"/>
      <c r="EX163" s="200"/>
      <c r="EY163" s="200"/>
      <c r="EZ163" s="200"/>
      <c r="FA163" s="200"/>
      <c r="FB163" s="200"/>
      <c r="FC163" s="200"/>
      <c r="FD163" s="200"/>
      <c r="FE163" s="200"/>
      <c r="FF163" s="200"/>
      <c r="FG163" s="200"/>
      <c r="FH163" s="200"/>
      <c r="FI163" s="200"/>
      <c r="FJ163" s="200"/>
      <c r="FK163" s="200"/>
      <c r="FL163" s="200"/>
      <c r="FM163" s="200"/>
      <c r="FN163" s="200"/>
      <c r="FO163" s="200"/>
      <c r="FP163" s="200"/>
      <c r="FQ163" s="200"/>
      <c r="FR163" s="200"/>
      <c r="FS163" s="200"/>
      <c r="FT163" s="200"/>
      <c r="FU163" s="200"/>
      <c r="FV163" s="200"/>
      <c r="FW163" s="200"/>
      <c r="FX163" s="200"/>
      <c r="FY163" s="200"/>
      <c r="FZ163" s="200"/>
      <c r="GA163" s="200"/>
      <c r="GB163" s="200"/>
      <c r="GC163" s="200"/>
      <c r="GD163" s="200"/>
      <c r="GE163" s="200"/>
      <c r="GF163" s="200"/>
      <c r="GG163" s="200"/>
      <c r="GH163" s="200"/>
      <c r="GI163" s="200"/>
      <c r="GJ163" s="200"/>
      <c r="GK163" s="200"/>
      <c r="GL163" s="200"/>
      <c r="GM163" s="200"/>
      <c r="GN163" s="200"/>
      <c r="GO163" s="200"/>
      <c r="GP163" s="200"/>
      <c r="GQ163" s="200"/>
      <c r="GR163" s="200"/>
      <c r="GS163" s="200"/>
      <c r="GT163" s="200"/>
      <c r="GU163" s="200"/>
      <c r="GV163" s="200"/>
      <c r="GW163" s="200"/>
      <c r="GX163" s="200"/>
      <c r="GY163" s="200"/>
      <c r="GZ163" s="200"/>
      <c r="HA163" s="200"/>
      <c r="HB163" s="200"/>
      <c r="HC163" s="200"/>
      <c r="HD163" s="200"/>
      <c r="HE163" s="200"/>
      <c r="HF163" s="200"/>
      <c r="HG163" s="200"/>
      <c r="HH163" s="200"/>
      <c r="HI163" s="200"/>
      <c r="HJ163" s="200"/>
      <c r="HK163" s="200"/>
      <c r="HL163" s="200"/>
      <c r="HM163" s="200"/>
      <c r="HN163" s="200"/>
      <c r="HO163" s="200"/>
      <c r="HP163" s="200"/>
      <c r="HQ163" s="200"/>
      <c r="HR163" s="200"/>
      <c r="HS163" s="200"/>
      <c r="HT163" s="200"/>
      <c r="HU163" s="200"/>
      <c r="HV163" s="200"/>
      <c r="HW163" s="200"/>
      <c r="HX163" s="200"/>
      <c r="HY163" s="200"/>
      <c r="HZ163" s="200"/>
      <c r="IA163" s="200"/>
      <c r="IB163" s="200"/>
      <c r="IC163" s="200"/>
      <c r="ID163" s="200"/>
      <c r="IE163" s="200"/>
      <c r="IF163" s="200"/>
      <c r="IG163" s="200"/>
      <c r="IH163" s="200"/>
      <c r="II163" s="200"/>
      <c r="IJ163" s="200"/>
      <c r="IK163" s="200"/>
      <c r="IL163" s="200"/>
      <c r="IM163" s="200"/>
      <c r="IN163" s="200"/>
      <c r="IO163" s="200"/>
      <c r="IP163" s="200"/>
      <c r="IQ163" s="200"/>
      <c r="IR163" s="200"/>
      <c r="IS163" s="200"/>
      <c r="IT163" s="200"/>
      <c r="IU163" s="200"/>
      <c r="IV163" s="200"/>
      <c r="IW163" s="200"/>
      <c r="IX163" s="200"/>
      <c r="IY163" s="200"/>
      <c r="IZ163" s="200"/>
      <c r="JA163" s="200"/>
      <c r="JB163" s="200"/>
      <c r="JC163" s="200"/>
      <c r="JD163" s="200"/>
      <c r="JE163" s="200"/>
      <c r="JF163" s="200"/>
      <c r="JG163" s="200"/>
      <c r="JH163" s="200"/>
      <c r="JI163" s="200"/>
      <c r="JJ163" s="200"/>
      <c r="JK163" s="200"/>
      <c r="JL163" s="200"/>
      <c r="JM163" s="200"/>
      <c r="JN163" s="200"/>
      <c r="JO163" s="200"/>
      <c r="JP163" s="200"/>
      <c r="JQ163" s="200"/>
      <c r="JR163" s="200"/>
      <c r="JS163" s="200"/>
      <c r="JT163" s="200"/>
      <c r="JU163" s="200"/>
      <c r="JV163" s="200"/>
      <c r="JW163" s="200"/>
      <c r="JX163" s="200"/>
      <c r="JY163" s="200"/>
      <c r="JZ163" s="200"/>
      <c r="KA163" s="200"/>
      <c r="KB163" s="200"/>
      <c r="KC163" s="200"/>
      <c r="KD163" s="200"/>
      <c r="KE163" s="200"/>
      <c r="KF163" s="200"/>
      <c r="KG163" s="200"/>
      <c r="KH163" s="200"/>
      <c r="KI163" s="200"/>
      <c r="KJ163" s="200"/>
      <c r="KK163" s="200"/>
      <c r="KL163" s="200"/>
      <c r="KM163" s="200"/>
      <c r="KN163" s="200"/>
      <c r="KO163" s="200"/>
      <c r="KP163" s="200"/>
      <c r="KQ163" s="200"/>
      <c r="KR163" s="200"/>
      <c r="KS163" s="200"/>
      <c r="KT163" s="200"/>
      <c r="KU163" s="200"/>
      <c r="KV163" s="200"/>
      <c r="KW163" s="200"/>
      <c r="KX163" s="200"/>
      <c r="KY163" s="200"/>
      <c r="KZ163" s="200"/>
      <c r="LA163" s="200"/>
      <c r="LB163" s="200"/>
      <c r="LC163" s="200"/>
      <c r="LD163" s="200"/>
      <c r="LE163" s="200"/>
      <c r="LF163" s="200"/>
      <c r="LG163" s="200"/>
      <c r="LH163" s="200"/>
      <c r="LI163" s="200"/>
      <c r="LJ163" s="200"/>
      <c r="LK163" s="200"/>
      <c r="LL163" s="200"/>
      <c r="LM163" s="200"/>
      <c r="LN163" s="200"/>
      <c r="LO163" s="200"/>
      <c r="LP163" s="200"/>
      <c r="LQ163" s="200"/>
      <c r="LR163" s="200"/>
      <c r="LS163" s="200"/>
      <c r="LT163" s="200"/>
      <c r="LU163" s="200"/>
      <c r="LV163" s="200"/>
      <c r="LW163" s="200"/>
      <c r="LX163" s="200"/>
      <c r="LY163" s="200"/>
      <c r="LZ163" s="200"/>
      <c r="MA163" s="200"/>
      <c r="MB163" s="200"/>
      <c r="MC163" s="200"/>
      <c r="MD163" s="200"/>
      <c r="ME163" s="200"/>
      <c r="MF163" s="200"/>
      <c r="MG163" s="200"/>
      <c r="MH163" s="200"/>
      <c r="MI163" s="200"/>
      <c r="MJ163" s="200"/>
      <c r="MK163" s="200"/>
      <c r="ML163" s="200"/>
      <c r="MM163" s="200"/>
      <c r="MN163" s="200"/>
      <c r="MO163" s="200"/>
      <c r="MP163" s="200"/>
      <c r="MQ163" s="200"/>
      <c r="MR163" s="200"/>
      <c r="MS163" s="200"/>
      <c r="MT163" s="200"/>
      <c r="MU163" s="200"/>
      <c r="MV163" s="200"/>
      <c r="MW163" s="200"/>
      <c r="MX163" s="200"/>
      <c r="MY163" s="200"/>
      <c r="MZ163" s="200"/>
      <c r="NA163" s="200"/>
      <c r="NB163" s="200"/>
      <c r="NC163" s="200"/>
      <c r="ND163" s="200"/>
      <c r="NE163" s="200"/>
      <c r="NF163" s="200"/>
      <c r="NG163" s="200"/>
      <c r="NH163" s="200"/>
      <c r="NI163" s="200"/>
      <c r="NJ163" s="200"/>
      <c r="NK163" s="200"/>
      <c r="NL163" s="200"/>
      <c r="NM163" s="200"/>
      <c r="NN163" s="200"/>
      <c r="NO163" s="200"/>
      <c r="NP163" s="200"/>
      <c r="NQ163" s="200"/>
      <c r="NR163" s="200"/>
      <c r="NS163" s="200"/>
      <c r="NT163" s="200"/>
      <c r="NU163" s="200"/>
      <c r="NV163" s="200"/>
      <c r="NW163" s="200"/>
      <c r="NX163" s="200"/>
      <c r="NY163" s="200"/>
      <c r="NZ163" s="200"/>
      <c r="OA163" s="200"/>
      <c r="OB163" s="200"/>
      <c r="OC163" s="200"/>
      <c r="OD163" s="200"/>
      <c r="OE163" s="200"/>
      <c r="OF163" s="200"/>
      <c r="OG163" s="200"/>
      <c r="OH163" s="200"/>
      <c r="OI163" s="200"/>
      <c r="OJ163" s="200"/>
      <c r="OK163" s="200"/>
      <c r="OL163" s="200"/>
      <c r="OM163" s="200"/>
      <c r="ON163" s="200"/>
      <c r="OO163" s="200"/>
      <c r="OP163" s="200"/>
      <c r="OQ163" s="200"/>
      <c r="OR163" s="200"/>
      <c r="OS163" s="200"/>
      <c r="OT163" s="200"/>
      <c r="OU163" s="200"/>
      <c r="OV163" s="200"/>
      <c r="OW163" s="200"/>
      <c r="OX163" s="200"/>
      <c r="OY163" s="200"/>
      <c r="OZ163" s="200"/>
      <c r="PA163" s="200"/>
      <c r="PB163" s="200"/>
      <c r="PC163" s="200"/>
      <c r="PD163" s="200"/>
      <c r="PE163" s="200"/>
      <c r="PF163" s="200"/>
      <c r="PG163" s="200"/>
      <c r="PH163" s="200"/>
      <c r="PI163" s="200"/>
      <c r="PJ163" s="200"/>
      <c r="PK163" s="200"/>
      <c r="PL163" s="200"/>
      <c r="PM163" s="200"/>
      <c r="PN163" s="200"/>
      <c r="PO163" s="200"/>
      <c r="PP163" s="200"/>
      <c r="PQ163" s="200"/>
      <c r="PR163" s="200"/>
      <c r="PS163" s="200"/>
      <c r="PT163" s="200"/>
      <c r="PU163" s="200"/>
      <c r="PV163" s="200"/>
      <c r="PW163" s="200"/>
      <c r="PX163" s="200"/>
      <c r="PY163" s="200"/>
      <c r="PZ163" s="200"/>
      <c r="QA163" s="200"/>
      <c r="QB163" s="200"/>
      <c r="QC163" s="200"/>
      <c r="QD163" s="200"/>
      <c r="QE163" s="200"/>
      <c r="QF163" s="200"/>
      <c r="QG163" s="200"/>
      <c r="QH163" s="200"/>
      <c r="QI163" s="200"/>
      <c r="QJ163" s="200"/>
      <c r="QK163" s="200"/>
      <c r="QL163" s="200"/>
      <c r="QM163" s="200"/>
      <c r="QN163" s="200"/>
      <c r="QO163" s="200"/>
      <c r="QP163" s="200"/>
      <c r="QQ163" s="200"/>
      <c r="QR163" s="200"/>
      <c r="QS163" s="200"/>
      <c r="QT163" s="200"/>
      <c r="QU163" s="200"/>
      <c r="QV163" s="200"/>
      <c r="QW163" s="200"/>
      <c r="QX163" s="200"/>
      <c r="QY163" s="200"/>
      <c r="QZ163" s="200"/>
      <c r="RA163" s="200"/>
      <c r="RB163" s="200"/>
      <c r="RC163" s="200"/>
      <c r="RD163" s="200"/>
      <c r="RE163" s="200"/>
      <c r="RF163" s="200"/>
      <c r="RG163" s="200"/>
      <c r="RH163" s="200"/>
      <c r="RI163" s="200"/>
      <c r="RJ163" s="200"/>
      <c r="RK163" s="200"/>
      <c r="RL163" s="200"/>
      <c r="RM163" s="200"/>
      <c r="RN163" s="200"/>
      <c r="RO163" s="200"/>
      <c r="RP163" s="200"/>
      <c r="RQ163" s="200"/>
      <c r="RR163" s="200"/>
      <c r="RS163" s="200"/>
      <c r="RT163" s="200"/>
      <c r="RU163" s="200"/>
      <c r="RV163" s="200"/>
      <c r="RW163" s="200"/>
      <c r="RX163" s="200"/>
      <c r="RY163" s="200"/>
      <c r="RZ163" s="200"/>
      <c r="SA163" s="200"/>
      <c r="SB163" s="200"/>
      <c r="SC163" s="200"/>
      <c r="SD163" s="200"/>
      <c r="SE163" s="200"/>
      <c r="SF163" s="200"/>
      <c r="SG163" s="200"/>
      <c r="SH163" s="200"/>
      <c r="SI163" s="200"/>
      <c r="SJ163" s="200"/>
      <c r="SK163" s="200"/>
      <c r="SL163" s="200"/>
      <c r="SM163" s="200"/>
      <c r="SN163" s="200"/>
      <c r="SO163" s="200"/>
      <c r="SP163" s="200"/>
      <c r="SQ163" s="200"/>
      <c r="SR163" s="200"/>
      <c r="SS163" s="200"/>
      <c r="ST163" s="200"/>
      <c r="SU163" s="200"/>
      <c r="SV163" s="200"/>
      <c r="SW163" s="200"/>
      <c r="SX163" s="200"/>
      <c r="SY163" s="200"/>
      <c r="SZ163" s="200"/>
      <c r="TA163" s="200"/>
      <c r="TB163" s="200"/>
      <c r="TC163" s="200"/>
      <c r="TD163" s="200"/>
      <c r="TE163" s="200"/>
      <c r="TF163" s="200"/>
      <c r="TG163" s="200"/>
      <c r="TH163" s="200"/>
      <c r="TI163" s="200"/>
      <c r="TJ163" s="200"/>
      <c r="TK163" s="200"/>
      <c r="TL163" s="200"/>
      <c r="TM163" s="200"/>
      <c r="TN163" s="200"/>
      <c r="TO163" s="200"/>
      <c r="TP163" s="200"/>
      <c r="TQ163" s="200"/>
      <c r="TR163" s="200"/>
      <c r="TS163" s="200"/>
      <c r="TT163" s="200"/>
      <c r="TU163" s="200"/>
      <c r="TV163" s="200"/>
      <c r="TW163" s="200"/>
      <c r="TX163" s="200"/>
      <c r="TY163" s="200"/>
      <c r="TZ163" s="200"/>
      <c r="UA163" s="200"/>
      <c r="UB163" s="200"/>
      <c r="UC163" s="200"/>
      <c r="UD163" s="200"/>
      <c r="UE163" s="200"/>
      <c r="UF163" s="200"/>
      <c r="UG163" s="200"/>
      <c r="UH163" s="200"/>
      <c r="UI163" s="200"/>
      <c r="UJ163" s="200"/>
      <c r="UK163" s="200"/>
      <c r="UL163" s="200"/>
      <c r="UM163" s="200"/>
      <c r="UN163" s="200"/>
      <c r="UO163" s="200"/>
      <c r="UP163" s="200"/>
      <c r="UQ163" s="200"/>
      <c r="UR163" s="200"/>
      <c r="US163" s="200"/>
      <c r="UT163" s="200"/>
      <c r="UU163" s="200"/>
      <c r="UV163" s="200"/>
      <c r="UW163" s="200"/>
      <c r="UX163" s="200"/>
      <c r="UY163" s="200"/>
      <c r="UZ163" s="200"/>
      <c r="VA163" s="200"/>
      <c r="VB163" s="200"/>
      <c r="VC163" s="200"/>
      <c r="VD163" s="200"/>
      <c r="VE163" s="200"/>
      <c r="VF163" s="200"/>
      <c r="VG163" s="200"/>
      <c r="VH163" s="200"/>
      <c r="VI163" s="200"/>
      <c r="VJ163" s="200"/>
      <c r="VK163" s="200"/>
      <c r="VL163" s="200"/>
      <c r="VM163" s="200"/>
      <c r="VN163" s="200"/>
      <c r="VO163" s="200"/>
      <c r="VP163" s="200"/>
      <c r="VQ163" s="200"/>
      <c r="VR163" s="200"/>
      <c r="VS163" s="200"/>
      <c r="VT163" s="200"/>
      <c r="VU163" s="200"/>
      <c r="VV163" s="200"/>
      <c r="VW163" s="200"/>
      <c r="VX163" s="200"/>
      <c r="VY163" s="200"/>
      <c r="VZ163" s="200"/>
      <c r="WA163" s="200"/>
      <c r="WB163" s="200"/>
      <c r="WC163" s="200"/>
      <c r="WD163" s="200"/>
      <c r="WE163" s="200"/>
      <c r="WF163" s="200"/>
      <c r="WG163" s="200"/>
      <c r="WH163" s="200"/>
      <c r="WI163" s="200"/>
      <c r="WJ163" s="200"/>
      <c r="WK163" s="200"/>
      <c r="WL163" s="200"/>
      <c r="WM163" s="200"/>
      <c r="WN163" s="200"/>
      <c r="WO163" s="200"/>
      <c r="WP163" s="200"/>
      <c r="WQ163" s="200"/>
      <c r="WR163" s="200"/>
      <c r="WS163" s="200"/>
      <c r="WT163" s="200"/>
      <c r="WU163" s="200"/>
      <c r="WV163" s="200"/>
      <c r="WW163" s="200"/>
      <c r="WX163" s="200"/>
      <c r="WY163" s="200"/>
      <c r="WZ163" s="200"/>
      <c r="XA163" s="200"/>
      <c r="XB163" s="200"/>
      <c r="XC163" s="200"/>
      <c r="XD163" s="200"/>
      <c r="XE163" s="200"/>
      <c r="XF163" s="200"/>
      <c r="XG163" s="200"/>
      <c r="XH163" s="200"/>
      <c r="XI163" s="200"/>
      <c r="XJ163" s="200"/>
      <c r="XK163" s="200"/>
      <c r="XL163" s="200"/>
      <c r="XM163" s="200"/>
      <c r="XN163" s="200"/>
      <c r="XO163" s="200"/>
      <c r="XP163" s="200"/>
      <c r="XQ163" s="200"/>
      <c r="XR163" s="200"/>
      <c r="XS163" s="200"/>
      <c r="XT163" s="200"/>
      <c r="XU163" s="200"/>
      <c r="XV163" s="200"/>
      <c r="XW163" s="200"/>
      <c r="XX163" s="200"/>
      <c r="XY163" s="200"/>
      <c r="XZ163" s="200"/>
      <c r="YA163" s="200"/>
      <c r="YB163" s="200"/>
      <c r="YC163" s="200"/>
      <c r="YD163" s="200"/>
      <c r="YE163" s="200"/>
      <c r="YF163" s="200"/>
      <c r="YG163" s="200"/>
      <c r="YH163" s="200"/>
      <c r="YI163" s="200"/>
      <c r="YJ163" s="200"/>
      <c r="YK163" s="200"/>
      <c r="YL163" s="200"/>
      <c r="YM163" s="200"/>
      <c r="YN163" s="200"/>
      <c r="YO163" s="200"/>
      <c r="YP163" s="200"/>
      <c r="YQ163" s="200"/>
      <c r="YR163" s="200"/>
      <c r="YS163" s="200"/>
      <c r="YT163" s="200"/>
      <c r="YU163" s="200"/>
      <c r="YV163" s="200"/>
      <c r="YW163" s="200"/>
      <c r="YX163" s="200"/>
      <c r="YY163" s="200"/>
      <c r="YZ163" s="200"/>
      <c r="ZA163" s="200"/>
      <c r="ZB163" s="200"/>
      <c r="ZC163" s="200"/>
      <c r="ZD163" s="200"/>
      <c r="ZE163" s="200"/>
      <c r="ZF163" s="200"/>
      <c r="ZG163" s="200"/>
      <c r="ZH163" s="200"/>
      <c r="ZI163" s="200"/>
      <c r="ZJ163" s="200"/>
      <c r="ZK163" s="200"/>
      <c r="ZL163" s="200"/>
    </row>
    <row r="164" spans="1:688" s="155" customFormat="1">
      <c r="A164" s="361"/>
      <c r="B164" s="141" t="s">
        <v>13</v>
      </c>
      <c r="C164" s="243">
        <v>2003943</v>
      </c>
      <c r="D164" s="320">
        <f>C164/C152-1</f>
        <v>0.22445721212980341</v>
      </c>
      <c r="E164" s="142"/>
      <c r="F164" s="134">
        <v>1602</v>
      </c>
      <c r="G164" s="320">
        <f t="shared" si="31"/>
        <v>0.36108751062022093</v>
      </c>
      <c r="H164" s="133">
        <v>657</v>
      </c>
      <c r="I164" s="47">
        <f>H164/H152-1</f>
        <v>0.20329670329670324</v>
      </c>
      <c r="J164" s="133">
        <v>184</v>
      </c>
      <c r="K164" s="47">
        <f>J164/J152-1</f>
        <v>0.17948717948717952</v>
      </c>
      <c r="L164" s="316">
        <v>117</v>
      </c>
      <c r="M164" s="47">
        <f>L164/L152-1</f>
        <v>-0.18181818181818177</v>
      </c>
      <c r="N164" s="133"/>
      <c r="O164" s="320"/>
      <c r="P164" s="133"/>
      <c r="Q164" s="320"/>
      <c r="R164" s="134"/>
      <c r="S164" s="320"/>
      <c r="T164" s="218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  <c r="AF164" s="200"/>
      <c r="AG164" s="200"/>
      <c r="AH164" s="200"/>
      <c r="AI164" s="200"/>
      <c r="AJ164" s="200"/>
      <c r="AK164" s="200"/>
      <c r="AL164" s="200"/>
      <c r="AM164" s="200"/>
      <c r="AN164" s="200"/>
      <c r="AO164" s="200"/>
      <c r="AP164" s="200"/>
      <c r="AQ164" s="200"/>
      <c r="AR164" s="200"/>
      <c r="AS164" s="200"/>
      <c r="AT164" s="200"/>
      <c r="AU164" s="200"/>
      <c r="AV164" s="200"/>
      <c r="AW164" s="200"/>
      <c r="AX164" s="200"/>
      <c r="AY164" s="200"/>
      <c r="AZ164" s="200"/>
      <c r="BA164" s="200"/>
      <c r="BB164" s="200"/>
      <c r="BC164" s="200"/>
      <c r="BD164" s="200"/>
      <c r="BE164" s="200"/>
      <c r="BF164" s="200"/>
      <c r="BG164" s="200"/>
      <c r="BH164" s="200"/>
      <c r="BI164" s="200"/>
      <c r="BJ164" s="200"/>
      <c r="BK164" s="200"/>
      <c r="BL164" s="200"/>
      <c r="BM164" s="200"/>
      <c r="BN164" s="200"/>
      <c r="BO164" s="200"/>
      <c r="BP164" s="200"/>
      <c r="BQ164" s="200"/>
      <c r="BR164" s="200"/>
      <c r="BS164" s="200"/>
      <c r="BT164" s="200"/>
      <c r="BU164" s="200"/>
      <c r="BV164" s="200"/>
      <c r="BW164" s="200"/>
      <c r="BX164" s="200"/>
      <c r="BY164" s="200"/>
      <c r="BZ164" s="200"/>
      <c r="CA164" s="200"/>
      <c r="CB164" s="200"/>
      <c r="CC164" s="200"/>
      <c r="CD164" s="200"/>
      <c r="CE164" s="200"/>
      <c r="CF164" s="200"/>
      <c r="CG164" s="200"/>
      <c r="CH164" s="200"/>
      <c r="CI164" s="200"/>
      <c r="CJ164" s="200"/>
      <c r="CK164" s="200"/>
      <c r="CL164" s="200"/>
      <c r="CM164" s="200"/>
      <c r="CN164" s="200"/>
      <c r="CO164" s="200"/>
      <c r="CP164" s="200"/>
      <c r="CQ164" s="200"/>
      <c r="CR164" s="200"/>
      <c r="CS164" s="200"/>
      <c r="CT164" s="200"/>
      <c r="CU164" s="200"/>
      <c r="CV164" s="200"/>
      <c r="CW164" s="200"/>
      <c r="CX164" s="200"/>
      <c r="CY164" s="200"/>
      <c r="CZ164" s="200"/>
      <c r="DA164" s="200"/>
      <c r="DB164" s="200"/>
      <c r="DC164" s="200"/>
      <c r="DD164" s="200"/>
      <c r="DE164" s="200"/>
      <c r="DF164" s="200"/>
      <c r="DG164" s="200"/>
      <c r="DH164" s="200"/>
      <c r="DI164" s="200"/>
      <c r="DJ164" s="200"/>
      <c r="DK164" s="200"/>
      <c r="DL164" s="200"/>
      <c r="DM164" s="200"/>
      <c r="DN164" s="200"/>
      <c r="DO164" s="200"/>
      <c r="DP164" s="200"/>
      <c r="DQ164" s="200"/>
      <c r="DR164" s="200"/>
      <c r="DS164" s="200"/>
      <c r="DT164" s="200"/>
      <c r="DU164" s="200"/>
      <c r="DV164" s="200"/>
      <c r="DW164" s="200"/>
      <c r="DX164" s="200"/>
      <c r="DY164" s="200"/>
      <c r="DZ164" s="200"/>
      <c r="EA164" s="200"/>
      <c r="EB164" s="200"/>
      <c r="EC164" s="200"/>
      <c r="ED164" s="200"/>
      <c r="EE164" s="200"/>
      <c r="EF164" s="200"/>
      <c r="EG164" s="200"/>
      <c r="EH164" s="200"/>
      <c r="EI164" s="200"/>
      <c r="EJ164" s="200"/>
      <c r="EK164" s="200"/>
      <c r="EL164" s="200"/>
      <c r="EM164" s="200"/>
      <c r="EN164" s="200"/>
      <c r="EO164" s="200"/>
      <c r="EP164" s="200"/>
      <c r="EQ164" s="200"/>
      <c r="ER164" s="200"/>
      <c r="ES164" s="200"/>
      <c r="ET164" s="200"/>
      <c r="EU164" s="200"/>
      <c r="EV164" s="200"/>
      <c r="EW164" s="200"/>
      <c r="EX164" s="200"/>
      <c r="EY164" s="200"/>
      <c r="EZ164" s="200"/>
      <c r="FA164" s="200"/>
      <c r="FB164" s="200"/>
      <c r="FC164" s="200"/>
      <c r="FD164" s="200"/>
      <c r="FE164" s="200"/>
      <c r="FF164" s="200"/>
      <c r="FG164" s="200"/>
      <c r="FH164" s="200"/>
      <c r="FI164" s="200"/>
      <c r="FJ164" s="200"/>
      <c r="FK164" s="200"/>
      <c r="FL164" s="200"/>
      <c r="FM164" s="200"/>
      <c r="FN164" s="200"/>
      <c r="FO164" s="200"/>
      <c r="FP164" s="200"/>
      <c r="FQ164" s="200"/>
      <c r="FR164" s="200"/>
      <c r="FS164" s="200"/>
      <c r="FT164" s="200"/>
      <c r="FU164" s="200"/>
      <c r="FV164" s="200"/>
      <c r="FW164" s="200"/>
      <c r="FX164" s="200"/>
      <c r="FY164" s="200"/>
      <c r="FZ164" s="200"/>
      <c r="GA164" s="200"/>
      <c r="GB164" s="200"/>
      <c r="GC164" s="200"/>
      <c r="GD164" s="200"/>
      <c r="GE164" s="200"/>
      <c r="GF164" s="200"/>
      <c r="GG164" s="200"/>
      <c r="GH164" s="200"/>
      <c r="GI164" s="200"/>
      <c r="GJ164" s="200"/>
      <c r="GK164" s="200"/>
      <c r="GL164" s="200"/>
      <c r="GM164" s="200"/>
      <c r="GN164" s="200"/>
      <c r="GO164" s="200"/>
      <c r="GP164" s="200"/>
      <c r="GQ164" s="200"/>
      <c r="GR164" s="200"/>
      <c r="GS164" s="200"/>
      <c r="GT164" s="200"/>
      <c r="GU164" s="200"/>
      <c r="GV164" s="200"/>
      <c r="GW164" s="200"/>
      <c r="GX164" s="200"/>
      <c r="GY164" s="200"/>
      <c r="GZ164" s="200"/>
      <c r="HA164" s="200"/>
      <c r="HB164" s="200"/>
      <c r="HC164" s="200"/>
      <c r="HD164" s="200"/>
      <c r="HE164" s="200"/>
      <c r="HF164" s="200"/>
      <c r="HG164" s="200"/>
      <c r="HH164" s="200"/>
      <c r="HI164" s="200"/>
      <c r="HJ164" s="200"/>
      <c r="HK164" s="200"/>
      <c r="HL164" s="200"/>
      <c r="HM164" s="200"/>
      <c r="HN164" s="200"/>
      <c r="HO164" s="200"/>
      <c r="HP164" s="200"/>
      <c r="HQ164" s="200"/>
      <c r="HR164" s="200"/>
      <c r="HS164" s="200"/>
      <c r="HT164" s="200"/>
      <c r="HU164" s="200"/>
      <c r="HV164" s="200"/>
      <c r="HW164" s="200"/>
      <c r="HX164" s="200"/>
      <c r="HY164" s="200"/>
      <c r="HZ164" s="200"/>
      <c r="IA164" s="200"/>
      <c r="IB164" s="200"/>
      <c r="IC164" s="200"/>
      <c r="ID164" s="200"/>
      <c r="IE164" s="200"/>
      <c r="IF164" s="200"/>
      <c r="IG164" s="200"/>
      <c r="IH164" s="200"/>
      <c r="II164" s="200"/>
      <c r="IJ164" s="200"/>
      <c r="IK164" s="200"/>
      <c r="IL164" s="200"/>
      <c r="IM164" s="200"/>
      <c r="IN164" s="200"/>
      <c r="IO164" s="200"/>
      <c r="IP164" s="200"/>
      <c r="IQ164" s="200"/>
      <c r="IR164" s="200"/>
      <c r="IS164" s="200"/>
      <c r="IT164" s="200"/>
      <c r="IU164" s="200"/>
      <c r="IV164" s="200"/>
      <c r="IW164" s="200"/>
      <c r="IX164" s="200"/>
      <c r="IY164" s="200"/>
      <c r="IZ164" s="200"/>
      <c r="JA164" s="200"/>
      <c r="JB164" s="200"/>
      <c r="JC164" s="200"/>
      <c r="JD164" s="200"/>
      <c r="JE164" s="200"/>
      <c r="JF164" s="200"/>
      <c r="JG164" s="200"/>
      <c r="JH164" s="200"/>
      <c r="JI164" s="200"/>
      <c r="JJ164" s="200"/>
      <c r="JK164" s="200"/>
      <c r="JL164" s="200"/>
      <c r="JM164" s="200"/>
      <c r="JN164" s="200"/>
      <c r="JO164" s="200"/>
      <c r="JP164" s="200"/>
      <c r="JQ164" s="200"/>
      <c r="JR164" s="200"/>
      <c r="JS164" s="200"/>
      <c r="JT164" s="200"/>
      <c r="JU164" s="200"/>
      <c r="JV164" s="200"/>
      <c r="JW164" s="200"/>
      <c r="JX164" s="200"/>
      <c r="JY164" s="200"/>
      <c r="JZ164" s="200"/>
      <c r="KA164" s="200"/>
      <c r="KB164" s="200"/>
      <c r="KC164" s="200"/>
      <c r="KD164" s="200"/>
      <c r="KE164" s="200"/>
      <c r="KF164" s="200"/>
      <c r="KG164" s="200"/>
      <c r="KH164" s="200"/>
      <c r="KI164" s="200"/>
      <c r="KJ164" s="200"/>
      <c r="KK164" s="200"/>
      <c r="KL164" s="200"/>
      <c r="KM164" s="200"/>
      <c r="KN164" s="200"/>
      <c r="KO164" s="200"/>
      <c r="KP164" s="200"/>
      <c r="KQ164" s="200"/>
      <c r="KR164" s="200"/>
      <c r="KS164" s="200"/>
      <c r="KT164" s="200"/>
      <c r="KU164" s="200"/>
      <c r="KV164" s="200"/>
      <c r="KW164" s="200"/>
      <c r="KX164" s="200"/>
      <c r="KY164" s="200"/>
      <c r="KZ164" s="200"/>
      <c r="LA164" s="200"/>
      <c r="LB164" s="200"/>
      <c r="LC164" s="200"/>
      <c r="LD164" s="200"/>
      <c r="LE164" s="200"/>
      <c r="LF164" s="200"/>
      <c r="LG164" s="200"/>
      <c r="LH164" s="200"/>
      <c r="LI164" s="200"/>
      <c r="LJ164" s="200"/>
      <c r="LK164" s="200"/>
      <c r="LL164" s="200"/>
      <c r="LM164" s="200"/>
      <c r="LN164" s="200"/>
      <c r="LO164" s="200"/>
      <c r="LP164" s="200"/>
      <c r="LQ164" s="200"/>
      <c r="LR164" s="200"/>
      <c r="LS164" s="200"/>
      <c r="LT164" s="200"/>
      <c r="LU164" s="200"/>
      <c r="LV164" s="200"/>
      <c r="LW164" s="200"/>
      <c r="LX164" s="200"/>
      <c r="LY164" s="200"/>
      <c r="LZ164" s="200"/>
      <c r="MA164" s="200"/>
      <c r="MB164" s="200"/>
      <c r="MC164" s="200"/>
      <c r="MD164" s="200"/>
      <c r="ME164" s="200"/>
      <c r="MF164" s="200"/>
      <c r="MG164" s="200"/>
      <c r="MH164" s="200"/>
      <c r="MI164" s="200"/>
      <c r="MJ164" s="200"/>
      <c r="MK164" s="200"/>
      <c r="ML164" s="200"/>
      <c r="MM164" s="200"/>
      <c r="MN164" s="200"/>
      <c r="MO164" s="200"/>
      <c r="MP164" s="200"/>
      <c r="MQ164" s="200"/>
      <c r="MR164" s="200"/>
      <c r="MS164" s="200"/>
      <c r="MT164" s="200"/>
      <c r="MU164" s="200"/>
      <c r="MV164" s="200"/>
      <c r="MW164" s="200"/>
      <c r="MX164" s="200"/>
      <c r="MY164" s="200"/>
      <c r="MZ164" s="200"/>
      <c r="NA164" s="200"/>
      <c r="NB164" s="200"/>
      <c r="NC164" s="200"/>
      <c r="ND164" s="200"/>
      <c r="NE164" s="200"/>
      <c r="NF164" s="200"/>
      <c r="NG164" s="200"/>
      <c r="NH164" s="200"/>
      <c r="NI164" s="200"/>
      <c r="NJ164" s="200"/>
      <c r="NK164" s="200"/>
      <c r="NL164" s="200"/>
      <c r="NM164" s="200"/>
      <c r="NN164" s="200"/>
      <c r="NO164" s="200"/>
      <c r="NP164" s="200"/>
      <c r="NQ164" s="200"/>
      <c r="NR164" s="200"/>
      <c r="NS164" s="200"/>
      <c r="NT164" s="200"/>
      <c r="NU164" s="200"/>
      <c r="NV164" s="200"/>
      <c r="NW164" s="200"/>
      <c r="NX164" s="200"/>
      <c r="NY164" s="200"/>
      <c r="NZ164" s="200"/>
      <c r="OA164" s="200"/>
      <c r="OB164" s="200"/>
      <c r="OC164" s="200"/>
      <c r="OD164" s="200"/>
      <c r="OE164" s="200"/>
      <c r="OF164" s="200"/>
      <c r="OG164" s="200"/>
      <c r="OH164" s="200"/>
      <c r="OI164" s="200"/>
      <c r="OJ164" s="200"/>
      <c r="OK164" s="200"/>
      <c r="OL164" s="200"/>
      <c r="OM164" s="200"/>
      <c r="ON164" s="200"/>
      <c r="OO164" s="200"/>
      <c r="OP164" s="200"/>
      <c r="OQ164" s="200"/>
      <c r="OR164" s="200"/>
      <c r="OS164" s="200"/>
      <c r="OT164" s="200"/>
      <c r="OU164" s="200"/>
      <c r="OV164" s="200"/>
      <c r="OW164" s="200"/>
      <c r="OX164" s="200"/>
      <c r="OY164" s="200"/>
      <c r="OZ164" s="200"/>
      <c r="PA164" s="200"/>
      <c r="PB164" s="200"/>
      <c r="PC164" s="200"/>
      <c r="PD164" s="200"/>
      <c r="PE164" s="200"/>
      <c r="PF164" s="200"/>
      <c r="PG164" s="200"/>
      <c r="PH164" s="200"/>
      <c r="PI164" s="200"/>
      <c r="PJ164" s="200"/>
      <c r="PK164" s="200"/>
      <c r="PL164" s="200"/>
      <c r="PM164" s="200"/>
      <c r="PN164" s="200"/>
      <c r="PO164" s="200"/>
      <c r="PP164" s="200"/>
      <c r="PQ164" s="200"/>
      <c r="PR164" s="200"/>
      <c r="PS164" s="200"/>
      <c r="PT164" s="200"/>
      <c r="PU164" s="200"/>
      <c r="PV164" s="200"/>
      <c r="PW164" s="200"/>
      <c r="PX164" s="200"/>
      <c r="PY164" s="200"/>
      <c r="PZ164" s="200"/>
      <c r="QA164" s="200"/>
      <c r="QB164" s="200"/>
      <c r="QC164" s="200"/>
      <c r="QD164" s="200"/>
      <c r="QE164" s="200"/>
      <c r="QF164" s="200"/>
      <c r="QG164" s="200"/>
      <c r="QH164" s="200"/>
      <c r="QI164" s="200"/>
      <c r="QJ164" s="200"/>
      <c r="QK164" s="200"/>
      <c r="QL164" s="200"/>
      <c r="QM164" s="200"/>
      <c r="QN164" s="200"/>
      <c r="QO164" s="200"/>
      <c r="QP164" s="200"/>
      <c r="QQ164" s="200"/>
      <c r="QR164" s="200"/>
      <c r="QS164" s="200"/>
      <c r="QT164" s="200"/>
      <c r="QU164" s="200"/>
      <c r="QV164" s="200"/>
      <c r="QW164" s="200"/>
      <c r="QX164" s="200"/>
      <c r="QY164" s="200"/>
      <c r="QZ164" s="200"/>
      <c r="RA164" s="200"/>
      <c r="RB164" s="200"/>
      <c r="RC164" s="200"/>
      <c r="RD164" s="200"/>
      <c r="RE164" s="200"/>
      <c r="RF164" s="200"/>
      <c r="RG164" s="200"/>
      <c r="RH164" s="200"/>
      <c r="RI164" s="200"/>
      <c r="RJ164" s="200"/>
      <c r="RK164" s="200"/>
      <c r="RL164" s="200"/>
      <c r="RM164" s="200"/>
      <c r="RN164" s="200"/>
      <c r="RO164" s="200"/>
      <c r="RP164" s="200"/>
      <c r="RQ164" s="200"/>
      <c r="RR164" s="200"/>
      <c r="RS164" s="200"/>
      <c r="RT164" s="200"/>
      <c r="RU164" s="200"/>
      <c r="RV164" s="200"/>
      <c r="RW164" s="200"/>
      <c r="RX164" s="200"/>
      <c r="RY164" s="200"/>
      <c r="RZ164" s="200"/>
      <c r="SA164" s="200"/>
      <c r="SB164" s="200"/>
      <c r="SC164" s="200"/>
      <c r="SD164" s="200"/>
      <c r="SE164" s="200"/>
      <c r="SF164" s="200"/>
      <c r="SG164" s="200"/>
      <c r="SH164" s="200"/>
      <c r="SI164" s="200"/>
      <c r="SJ164" s="200"/>
      <c r="SK164" s="200"/>
      <c r="SL164" s="200"/>
      <c r="SM164" s="200"/>
      <c r="SN164" s="200"/>
      <c r="SO164" s="200"/>
      <c r="SP164" s="200"/>
      <c r="SQ164" s="200"/>
      <c r="SR164" s="200"/>
      <c r="SS164" s="200"/>
      <c r="ST164" s="200"/>
      <c r="SU164" s="200"/>
      <c r="SV164" s="200"/>
      <c r="SW164" s="200"/>
      <c r="SX164" s="200"/>
      <c r="SY164" s="200"/>
      <c r="SZ164" s="200"/>
      <c r="TA164" s="200"/>
      <c r="TB164" s="200"/>
      <c r="TC164" s="200"/>
      <c r="TD164" s="200"/>
      <c r="TE164" s="200"/>
      <c r="TF164" s="200"/>
      <c r="TG164" s="200"/>
      <c r="TH164" s="200"/>
      <c r="TI164" s="200"/>
      <c r="TJ164" s="200"/>
      <c r="TK164" s="200"/>
      <c r="TL164" s="200"/>
      <c r="TM164" s="200"/>
      <c r="TN164" s="200"/>
      <c r="TO164" s="200"/>
      <c r="TP164" s="200"/>
      <c r="TQ164" s="200"/>
      <c r="TR164" s="200"/>
      <c r="TS164" s="200"/>
      <c r="TT164" s="200"/>
      <c r="TU164" s="200"/>
      <c r="TV164" s="200"/>
      <c r="TW164" s="200"/>
      <c r="TX164" s="200"/>
      <c r="TY164" s="200"/>
      <c r="TZ164" s="200"/>
      <c r="UA164" s="200"/>
      <c r="UB164" s="200"/>
      <c r="UC164" s="200"/>
      <c r="UD164" s="200"/>
      <c r="UE164" s="200"/>
      <c r="UF164" s="200"/>
      <c r="UG164" s="200"/>
      <c r="UH164" s="200"/>
      <c r="UI164" s="200"/>
      <c r="UJ164" s="200"/>
      <c r="UK164" s="200"/>
      <c r="UL164" s="200"/>
      <c r="UM164" s="200"/>
      <c r="UN164" s="200"/>
      <c r="UO164" s="200"/>
      <c r="UP164" s="200"/>
      <c r="UQ164" s="200"/>
      <c r="UR164" s="200"/>
      <c r="US164" s="200"/>
      <c r="UT164" s="200"/>
      <c r="UU164" s="200"/>
      <c r="UV164" s="200"/>
      <c r="UW164" s="200"/>
      <c r="UX164" s="200"/>
      <c r="UY164" s="200"/>
      <c r="UZ164" s="200"/>
      <c r="VA164" s="200"/>
      <c r="VB164" s="200"/>
      <c r="VC164" s="200"/>
      <c r="VD164" s="200"/>
      <c r="VE164" s="200"/>
      <c r="VF164" s="200"/>
      <c r="VG164" s="200"/>
      <c r="VH164" s="200"/>
      <c r="VI164" s="200"/>
      <c r="VJ164" s="200"/>
      <c r="VK164" s="200"/>
      <c r="VL164" s="200"/>
      <c r="VM164" s="200"/>
      <c r="VN164" s="200"/>
      <c r="VO164" s="200"/>
      <c r="VP164" s="200"/>
      <c r="VQ164" s="200"/>
      <c r="VR164" s="200"/>
      <c r="VS164" s="200"/>
      <c r="VT164" s="200"/>
      <c r="VU164" s="200"/>
      <c r="VV164" s="200"/>
      <c r="VW164" s="200"/>
      <c r="VX164" s="200"/>
      <c r="VY164" s="200"/>
      <c r="VZ164" s="200"/>
      <c r="WA164" s="200"/>
      <c r="WB164" s="200"/>
      <c r="WC164" s="200"/>
      <c r="WD164" s="200"/>
      <c r="WE164" s="200"/>
      <c r="WF164" s="200"/>
      <c r="WG164" s="200"/>
      <c r="WH164" s="200"/>
      <c r="WI164" s="200"/>
      <c r="WJ164" s="200"/>
      <c r="WK164" s="200"/>
      <c r="WL164" s="200"/>
      <c r="WM164" s="200"/>
      <c r="WN164" s="200"/>
      <c r="WO164" s="200"/>
      <c r="WP164" s="200"/>
      <c r="WQ164" s="200"/>
      <c r="WR164" s="200"/>
      <c r="WS164" s="200"/>
      <c r="WT164" s="200"/>
      <c r="WU164" s="200"/>
      <c r="WV164" s="200"/>
      <c r="WW164" s="200"/>
      <c r="WX164" s="200"/>
      <c r="WY164" s="200"/>
      <c r="WZ164" s="200"/>
      <c r="XA164" s="200"/>
      <c r="XB164" s="200"/>
      <c r="XC164" s="200"/>
      <c r="XD164" s="200"/>
      <c r="XE164" s="200"/>
      <c r="XF164" s="200"/>
      <c r="XG164" s="200"/>
      <c r="XH164" s="200"/>
      <c r="XI164" s="200"/>
      <c r="XJ164" s="200"/>
      <c r="XK164" s="200"/>
      <c r="XL164" s="200"/>
      <c r="XM164" s="200"/>
      <c r="XN164" s="200"/>
      <c r="XO164" s="200"/>
      <c r="XP164" s="200"/>
      <c r="XQ164" s="200"/>
      <c r="XR164" s="200"/>
      <c r="XS164" s="200"/>
      <c r="XT164" s="200"/>
      <c r="XU164" s="200"/>
      <c r="XV164" s="200"/>
      <c r="XW164" s="200"/>
      <c r="XX164" s="200"/>
      <c r="XY164" s="200"/>
      <c r="XZ164" s="200"/>
      <c r="YA164" s="200"/>
      <c r="YB164" s="200"/>
      <c r="YC164" s="200"/>
      <c r="YD164" s="200"/>
      <c r="YE164" s="200"/>
      <c r="YF164" s="200"/>
      <c r="YG164" s="200"/>
      <c r="YH164" s="200"/>
      <c r="YI164" s="200"/>
      <c r="YJ164" s="200"/>
      <c r="YK164" s="200"/>
      <c r="YL164" s="200"/>
      <c r="YM164" s="200"/>
      <c r="YN164" s="200"/>
      <c r="YO164" s="200"/>
      <c r="YP164" s="200"/>
      <c r="YQ164" s="200"/>
      <c r="YR164" s="200"/>
      <c r="YS164" s="200"/>
      <c r="YT164" s="200"/>
      <c r="YU164" s="200"/>
      <c r="YV164" s="200"/>
      <c r="YW164" s="200"/>
      <c r="YX164" s="200"/>
      <c r="YY164" s="200"/>
      <c r="YZ164" s="200"/>
      <c r="ZA164" s="200"/>
      <c r="ZB164" s="200"/>
      <c r="ZC164" s="200"/>
      <c r="ZD164" s="200"/>
      <c r="ZE164" s="200"/>
      <c r="ZF164" s="200"/>
      <c r="ZG164" s="200"/>
      <c r="ZH164" s="200"/>
      <c r="ZI164" s="200"/>
      <c r="ZJ164" s="200"/>
      <c r="ZK164" s="200"/>
      <c r="ZL164" s="200"/>
    </row>
    <row r="165" spans="1:688" s="155" customFormat="1">
      <c r="A165" s="361"/>
      <c r="B165" s="141" t="s">
        <v>14</v>
      </c>
      <c r="C165" s="243">
        <v>2003834</v>
      </c>
      <c r="D165" s="320">
        <f>C165/C153-1</f>
        <v>0.2095129677291625</v>
      </c>
      <c r="E165" s="142"/>
      <c r="F165" s="134">
        <v>1334</v>
      </c>
      <c r="G165" s="320">
        <f t="shared" si="31"/>
        <v>1.67682926829269E-2</v>
      </c>
      <c r="H165" s="133">
        <v>589</v>
      </c>
      <c r="I165" s="320">
        <f t="shared" ref="I165:K168" si="36">H165/H153-1</f>
        <v>9.4795539033457166E-2</v>
      </c>
      <c r="J165" s="133">
        <v>122</v>
      </c>
      <c r="K165" s="320">
        <f t="shared" si="36"/>
        <v>-0.11594202898550721</v>
      </c>
      <c r="L165" s="316">
        <v>149</v>
      </c>
      <c r="M165" s="320">
        <f t="shared" ref="M165:M168" si="37">L165/L153-1</f>
        <v>-8.0246913580246937E-2</v>
      </c>
      <c r="N165" s="133"/>
      <c r="O165" s="320"/>
      <c r="P165" s="133"/>
      <c r="Q165" s="320"/>
      <c r="R165" s="134"/>
      <c r="S165" s="320"/>
      <c r="T165" s="213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  <c r="AF165" s="200"/>
      <c r="AG165" s="200"/>
      <c r="AH165" s="200"/>
      <c r="AI165" s="200"/>
      <c r="AJ165" s="200"/>
      <c r="AK165" s="200"/>
      <c r="AL165" s="200"/>
      <c r="AM165" s="200"/>
      <c r="AN165" s="200"/>
      <c r="AO165" s="200"/>
      <c r="AP165" s="200"/>
      <c r="AQ165" s="200"/>
      <c r="AR165" s="200"/>
      <c r="AS165" s="200"/>
      <c r="AT165" s="200"/>
      <c r="AU165" s="200"/>
      <c r="AV165" s="200"/>
      <c r="AW165" s="200"/>
      <c r="AX165" s="200"/>
      <c r="AY165" s="200"/>
      <c r="AZ165" s="200"/>
      <c r="BA165" s="200"/>
      <c r="BB165" s="200"/>
      <c r="BC165" s="200"/>
      <c r="BD165" s="200"/>
      <c r="BE165" s="200"/>
      <c r="BF165" s="200"/>
      <c r="BG165" s="200"/>
      <c r="BH165" s="200"/>
      <c r="BI165" s="200"/>
      <c r="BJ165" s="200"/>
      <c r="BK165" s="200"/>
      <c r="BL165" s="200"/>
      <c r="BM165" s="200"/>
      <c r="BN165" s="200"/>
      <c r="BO165" s="200"/>
      <c r="BP165" s="200"/>
      <c r="BQ165" s="200"/>
      <c r="BR165" s="200"/>
      <c r="BS165" s="200"/>
      <c r="BT165" s="200"/>
      <c r="BU165" s="200"/>
      <c r="BV165" s="200"/>
      <c r="BW165" s="200"/>
      <c r="BX165" s="200"/>
      <c r="BY165" s="200"/>
      <c r="BZ165" s="200"/>
      <c r="CA165" s="200"/>
      <c r="CB165" s="200"/>
      <c r="CC165" s="200"/>
      <c r="CD165" s="200"/>
      <c r="CE165" s="200"/>
      <c r="CF165" s="200"/>
      <c r="CG165" s="200"/>
      <c r="CH165" s="200"/>
      <c r="CI165" s="200"/>
      <c r="CJ165" s="200"/>
      <c r="CK165" s="200"/>
      <c r="CL165" s="200"/>
      <c r="CM165" s="200"/>
      <c r="CN165" s="200"/>
      <c r="CO165" s="200"/>
      <c r="CP165" s="200"/>
      <c r="CQ165" s="200"/>
      <c r="CR165" s="200"/>
      <c r="CS165" s="200"/>
      <c r="CT165" s="200"/>
      <c r="CU165" s="200"/>
      <c r="CV165" s="200"/>
      <c r="CW165" s="200"/>
      <c r="CX165" s="200"/>
      <c r="CY165" s="200"/>
      <c r="CZ165" s="200"/>
      <c r="DA165" s="200"/>
      <c r="DB165" s="200"/>
      <c r="DC165" s="200"/>
      <c r="DD165" s="200"/>
      <c r="DE165" s="200"/>
      <c r="DF165" s="200"/>
      <c r="DG165" s="200"/>
      <c r="DH165" s="200"/>
      <c r="DI165" s="200"/>
      <c r="DJ165" s="200"/>
      <c r="DK165" s="200"/>
      <c r="DL165" s="200"/>
      <c r="DM165" s="200"/>
      <c r="DN165" s="200"/>
      <c r="DO165" s="200"/>
      <c r="DP165" s="200"/>
      <c r="DQ165" s="200"/>
      <c r="DR165" s="200"/>
      <c r="DS165" s="200"/>
      <c r="DT165" s="200"/>
      <c r="DU165" s="200"/>
      <c r="DV165" s="200"/>
      <c r="DW165" s="200"/>
      <c r="DX165" s="200"/>
      <c r="DY165" s="200"/>
      <c r="DZ165" s="200"/>
      <c r="EA165" s="200"/>
      <c r="EB165" s="200"/>
      <c r="EC165" s="200"/>
      <c r="ED165" s="200"/>
      <c r="EE165" s="200"/>
      <c r="EF165" s="200"/>
      <c r="EG165" s="200"/>
      <c r="EH165" s="200"/>
      <c r="EI165" s="200"/>
      <c r="EJ165" s="200"/>
      <c r="EK165" s="200"/>
      <c r="EL165" s="200"/>
      <c r="EM165" s="200"/>
      <c r="EN165" s="200"/>
      <c r="EO165" s="200"/>
      <c r="EP165" s="200"/>
      <c r="EQ165" s="200"/>
      <c r="ER165" s="200"/>
      <c r="ES165" s="200"/>
      <c r="ET165" s="200"/>
      <c r="EU165" s="200"/>
      <c r="EV165" s="200"/>
      <c r="EW165" s="200"/>
      <c r="EX165" s="200"/>
      <c r="EY165" s="200"/>
      <c r="EZ165" s="200"/>
      <c r="FA165" s="200"/>
      <c r="FB165" s="200"/>
      <c r="FC165" s="200"/>
      <c r="FD165" s="200"/>
      <c r="FE165" s="200"/>
      <c r="FF165" s="200"/>
      <c r="FG165" s="200"/>
      <c r="FH165" s="200"/>
      <c r="FI165" s="200"/>
      <c r="FJ165" s="200"/>
      <c r="FK165" s="200"/>
      <c r="FL165" s="200"/>
      <c r="FM165" s="200"/>
      <c r="FN165" s="200"/>
      <c r="FO165" s="200"/>
      <c r="FP165" s="200"/>
      <c r="FQ165" s="200"/>
      <c r="FR165" s="200"/>
      <c r="FS165" s="200"/>
      <c r="FT165" s="200"/>
      <c r="FU165" s="200"/>
      <c r="FV165" s="200"/>
      <c r="FW165" s="200"/>
      <c r="FX165" s="200"/>
      <c r="FY165" s="200"/>
      <c r="FZ165" s="200"/>
      <c r="GA165" s="200"/>
      <c r="GB165" s="200"/>
      <c r="GC165" s="200"/>
      <c r="GD165" s="200"/>
      <c r="GE165" s="200"/>
      <c r="GF165" s="200"/>
      <c r="GG165" s="200"/>
      <c r="GH165" s="200"/>
      <c r="GI165" s="200"/>
      <c r="GJ165" s="200"/>
      <c r="GK165" s="200"/>
      <c r="GL165" s="200"/>
      <c r="GM165" s="200"/>
      <c r="GN165" s="200"/>
      <c r="GO165" s="200"/>
      <c r="GP165" s="200"/>
      <c r="GQ165" s="200"/>
      <c r="GR165" s="200"/>
      <c r="GS165" s="200"/>
      <c r="GT165" s="200"/>
      <c r="GU165" s="200"/>
      <c r="GV165" s="200"/>
      <c r="GW165" s="200"/>
      <c r="GX165" s="200"/>
      <c r="GY165" s="200"/>
      <c r="GZ165" s="200"/>
      <c r="HA165" s="200"/>
      <c r="HB165" s="200"/>
      <c r="HC165" s="200"/>
      <c r="HD165" s="200"/>
      <c r="HE165" s="200"/>
      <c r="HF165" s="200"/>
      <c r="HG165" s="200"/>
      <c r="HH165" s="200"/>
      <c r="HI165" s="200"/>
      <c r="HJ165" s="200"/>
      <c r="HK165" s="200"/>
      <c r="HL165" s="200"/>
      <c r="HM165" s="200"/>
      <c r="HN165" s="200"/>
      <c r="HO165" s="200"/>
      <c r="HP165" s="200"/>
      <c r="HQ165" s="200"/>
      <c r="HR165" s="200"/>
      <c r="HS165" s="200"/>
      <c r="HT165" s="200"/>
      <c r="HU165" s="200"/>
      <c r="HV165" s="200"/>
      <c r="HW165" s="200"/>
      <c r="HX165" s="200"/>
      <c r="HY165" s="200"/>
      <c r="HZ165" s="200"/>
      <c r="IA165" s="200"/>
      <c r="IB165" s="200"/>
      <c r="IC165" s="200"/>
      <c r="ID165" s="200"/>
      <c r="IE165" s="200"/>
      <c r="IF165" s="200"/>
      <c r="IG165" s="200"/>
      <c r="IH165" s="200"/>
      <c r="II165" s="200"/>
      <c r="IJ165" s="200"/>
      <c r="IK165" s="200"/>
      <c r="IL165" s="200"/>
      <c r="IM165" s="200"/>
      <c r="IN165" s="200"/>
      <c r="IO165" s="200"/>
      <c r="IP165" s="200"/>
      <c r="IQ165" s="200"/>
      <c r="IR165" s="200"/>
      <c r="IS165" s="200"/>
      <c r="IT165" s="200"/>
      <c r="IU165" s="200"/>
      <c r="IV165" s="200"/>
      <c r="IW165" s="200"/>
      <c r="IX165" s="200"/>
      <c r="IY165" s="200"/>
      <c r="IZ165" s="200"/>
      <c r="JA165" s="200"/>
      <c r="JB165" s="200"/>
      <c r="JC165" s="200"/>
      <c r="JD165" s="200"/>
      <c r="JE165" s="200"/>
      <c r="JF165" s="200"/>
      <c r="JG165" s="200"/>
      <c r="JH165" s="200"/>
      <c r="JI165" s="200"/>
      <c r="JJ165" s="200"/>
      <c r="JK165" s="200"/>
      <c r="JL165" s="200"/>
      <c r="JM165" s="200"/>
      <c r="JN165" s="200"/>
      <c r="JO165" s="200"/>
      <c r="JP165" s="200"/>
      <c r="JQ165" s="200"/>
      <c r="JR165" s="200"/>
      <c r="JS165" s="200"/>
      <c r="JT165" s="200"/>
      <c r="JU165" s="200"/>
      <c r="JV165" s="200"/>
      <c r="JW165" s="200"/>
      <c r="JX165" s="200"/>
      <c r="JY165" s="200"/>
      <c r="JZ165" s="200"/>
      <c r="KA165" s="200"/>
      <c r="KB165" s="200"/>
      <c r="KC165" s="200"/>
      <c r="KD165" s="200"/>
      <c r="KE165" s="200"/>
      <c r="KF165" s="200"/>
      <c r="KG165" s="200"/>
      <c r="KH165" s="200"/>
      <c r="KI165" s="200"/>
      <c r="KJ165" s="200"/>
      <c r="KK165" s="200"/>
      <c r="KL165" s="200"/>
      <c r="KM165" s="200"/>
      <c r="KN165" s="200"/>
      <c r="KO165" s="200"/>
      <c r="KP165" s="200"/>
      <c r="KQ165" s="200"/>
      <c r="KR165" s="200"/>
      <c r="KS165" s="200"/>
      <c r="KT165" s="200"/>
      <c r="KU165" s="200"/>
      <c r="KV165" s="200"/>
      <c r="KW165" s="200"/>
      <c r="KX165" s="200"/>
      <c r="KY165" s="200"/>
      <c r="KZ165" s="200"/>
      <c r="LA165" s="200"/>
      <c r="LB165" s="200"/>
      <c r="LC165" s="200"/>
      <c r="LD165" s="200"/>
      <c r="LE165" s="200"/>
      <c r="LF165" s="200"/>
      <c r="LG165" s="200"/>
      <c r="LH165" s="200"/>
      <c r="LI165" s="200"/>
      <c r="LJ165" s="200"/>
      <c r="LK165" s="200"/>
      <c r="LL165" s="200"/>
      <c r="LM165" s="200"/>
      <c r="LN165" s="200"/>
      <c r="LO165" s="200"/>
      <c r="LP165" s="200"/>
      <c r="LQ165" s="200"/>
      <c r="LR165" s="200"/>
      <c r="LS165" s="200"/>
      <c r="LT165" s="200"/>
      <c r="LU165" s="200"/>
      <c r="LV165" s="200"/>
      <c r="LW165" s="200"/>
      <c r="LX165" s="200"/>
      <c r="LY165" s="200"/>
      <c r="LZ165" s="200"/>
      <c r="MA165" s="200"/>
      <c r="MB165" s="200"/>
      <c r="MC165" s="200"/>
      <c r="MD165" s="200"/>
      <c r="ME165" s="200"/>
      <c r="MF165" s="200"/>
      <c r="MG165" s="200"/>
      <c r="MH165" s="200"/>
      <c r="MI165" s="200"/>
      <c r="MJ165" s="200"/>
      <c r="MK165" s="200"/>
      <c r="ML165" s="200"/>
      <c r="MM165" s="200"/>
      <c r="MN165" s="200"/>
      <c r="MO165" s="200"/>
      <c r="MP165" s="200"/>
      <c r="MQ165" s="200"/>
      <c r="MR165" s="200"/>
      <c r="MS165" s="200"/>
      <c r="MT165" s="200"/>
      <c r="MU165" s="200"/>
      <c r="MV165" s="200"/>
      <c r="MW165" s="200"/>
      <c r="MX165" s="200"/>
      <c r="MY165" s="200"/>
      <c r="MZ165" s="200"/>
      <c r="NA165" s="200"/>
      <c r="NB165" s="200"/>
      <c r="NC165" s="200"/>
      <c r="ND165" s="200"/>
      <c r="NE165" s="200"/>
      <c r="NF165" s="200"/>
      <c r="NG165" s="200"/>
      <c r="NH165" s="200"/>
      <c r="NI165" s="200"/>
      <c r="NJ165" s="200"/>
      <c r="NK165" s="200"/>
      <c r="NL165" s="200"/>
      <c r="NM165" s="200"/>
      <c r="NN165" s="200"/>
      <c r="NO165" s="200"/>
      <c r="NP165" s="200"/>
      <c r="NQ165" s="200"/>
      <c r="NR165" s="200"/>
      <c r="NS165" s="200"/>
      <c r="NT165" s="200"/>
      <c r="NU165" s="200"/>
      <c r="NV165" s="200"/>
      <c r="NW165" s="200"/>
      <c r="NX165" s="200"/>
      <c r="NY165" s="200"/>
      <c r="NZ165" s="200"/>
      <c r="OA165" s="200"/>
      <c r="OB165" s="200"/>
      <c r="OC165" s="200"/>
      <c r="OD165" s="200"/>
      <c r="OE165" s="200"/>
      <c r="OF165" s="200"/>
      <c r="OG165" s="200"/>
      <c r="OH165" s="200"/>
      <c r="OI165" s="200"/>
      <c r="OJ165" s="200"/>
      <c r="OK165" s="200"/>
      <c r="OL165" s="200"/>
      <c r="OM165" s="200"/>
      <c r="ON165" s="200"/>
      <c r="OO165" s="200"/>
      <c r="OP165" s="200"/>
      <c r="OQ165" s="200"/>
      <c r="OR165" s="200"/>
      <c r="OS165" s="200"/>
      <c r="OT165" s="200"/>
      <c r="OU165" s="200"/>
      <c r="OV165" s="200"/>
      <c r="OW165" s="200"/>
      <c r="OX165" s="200"/>
      <c r="OY165" s="200"/>
      <c r="OZ165" s="200"/>
      <c r="PA165" s="200"/>
      <c r="PB165" s="200"/>
      <c r="PC165" s="200"/>
      <c r="PD165" s="200"/>
      <c r="PE165" s="200"/>
      <c r="PF165" s="200"/>
      <c r="PG165" s="200"/>
      <c r="PH165" s="200"/>
      <c r="PI165" s="200"/>
      <c r="PJ165" s="200"/>
      <c r="PK165" s="200"/>
      <c r="PL165" s="200"/>
      <c r="PM165" s="200"/>
      <c r="PN165" s="200"/>
      <c r="PO165" s="200"/>
      <c r="PP165" s="200"/>
      <c r="PQ165" s="200"/>
      <c r="PR165" s="200"/>
      <c r="PS165" s="200"/>
      <c r="PT165" s="200"/>
      <c r="PU165" s="200"/>
      <c r="PV165" s="200"/>
      <c r="PW165" s="200"/>
      <c r="PX165" s="200"/>
      <c r="PY165" s="200"/>
      <c r="PZ165" s="200"/>
      <c r="QA165" s="200"/>
      <c r="QB165" s="200"/>
      <c r="QC165" s="200"/>
      <c r="QD165" s="200"/>
      <c r="QE165" s="200"/>
      <c r="QF165" s="200"/>
      <c r="QG165" s="200"/>
      <c r="QH165" s="200"/>
      <c r="QI165" s="200"/>
      <c r="QJ165" s="200"/>
      <c r="QK165" s="200"/>
      <c r="QL165" s="200"/>
      <c r="QM165" s="200"/>
      <c r="QN165" s="200"/>
      <c r="QO165" s="200"/>
      <c r="QP165" s="200"/>
      <c r="QQ165" s="200"/>
      <c r="QR165" s="200"/>
      <c r="QS165" s="200"/>
      <c r="QT165" s="200"/>
      <c r="QU165" s="200"/>
      <c r="QV165" s="200"/>
      <c r="QW165" s="200"/>
      <c r="QX165" s="200"/>
      <c r="QY165" s="200"/>
      <c r="QZ165" s="200"/>
      <c r="RA165" s="200"/>
      <c r="RB165" s="200"/>
      <c r="RC165" s="200"/>
      <c r="RD165" s="200"/>
      <c r="RE165" s="200"/>
      <c r="RF165" s="200"/>
      <c r="RG165" s="200"/>
      <c r="RH165" s="200"/>
      <c r="RI165" s="200"/>
      <c r="RJ165" s="200"/>
      <c r="RK165" s="200"/>
      <c r="RL165" s="200"/>
      <c r="RM165" s="200"/>
      <c r="RN165" s="200"/>
      <c r="RO165" s="200"/>
      <c r="RP165" s="200"/>
      <c r="RQ165" s="200"/>
      <c r="RR165" s="200"/>
      <c r="RS165" s="200"/>
      <c r="RT165" s="200"/>
      <c r="RU165" s="200"/>
      <c r="RV165" s="200"/>
      <c r="RW165" s="200"/>
      <c r="RX165" s="200"/>
      <c r="RY165" s="200"/>
      <c r="RZ165" s="200"/>
      <c r="SA165" s="200"/>
      <c r="SB165" s="200"/>
      <c r="SC165" s="200"/>
      <c r="SD165" s="200"/>
      <c r="SE165" s="200"/>
      <c r="SF165" s="200"/>
      <c r="SG165" s="200"/>
      <c r="SH165" s="200"/>
      <c r="SI165" s="200"/>
      <c r="SJ165" s="200"/>
      <c r="SK165" s="200"/>
      <c r="SL165" s="200"/>
      <c r="SM165" s="200"/>
      <c r="SN165" s="200"/>
      <c r="SO165" s="200"/>
      <c r="SP165" s="200"/>
      <c r="SQ165" s="200"/>
      <c r="SR165" s="200"/>
      <c r="SS165" s="200"/>
      <c r="ST165" s="200"/>
      <c r="SU165" s="200"/>
      <c r="SV165" s="200"/>
      <c r="SW165" s="200"/>
      <c r="SX165" s="200"/>
      <c r="SY165" s="200"/>
      <c r="SZ165" s="200"/>
      <c r="TA165" s="200"/>
      <c r="TB165" s="200"/>
      <c r="TC165" s="200"/>
      <c r="TD165" s="200"/>
      <c r="TE165" s="200"/>
      <c r="TF165" s="200"/>
      <c r="TG165" s="200"/>
      <c r="TH165" s="200"/>
      <c r="TI165" s="200"/>
      <c r="TJ165" s="200"/>
      <c r="TK165" s="200"/>
      <c r="TL165" s="200"/>
      <c r="TM165" s="200"/>
      <c r="TN165" s="200"/>
      <c r="TO165" s="200"/>
      <c r="TP165" s="200"/>
      <c r="TQ165" s="200"/>
      <c r="TR165" s="200"/>
      <c r="TS165" s="200"/>
      <c r="TT165" s="200"/>
      <c r="TU165" s="200"/>
      <c r="TV165" s="200"/>
      <c r="TW165" s="200"/>
      <c r="TX165" s="200"/>
      <c r="TY165" s="200"/>
      <c r="TZ165" s="200"/>
      <c r="UA165" s="200"/>
      <c r="UB165" s="200"/>
      <c r="UC165" s="200"/>
      <c r="UD165" s="200"/>
      <c r="UE165" s="200"/>
      <c r="UF165" s="200"/>
      <c r="UG165" s="200"/>
      <c r="UH165" s="200"/>
      <c r="UI165" s="200"/>
      <c r="UJ165" s="200"/>
      <c r="UK165" s="200"/>
      <c r="UL165" s="200"/>
      <c r="UM165" s="200"/>
      <c r="UN165" s="200"/>
      <c r="UO165" s="200"/>
      <c r="UP165" s="200"/>
      <c r="UQ165" s="200"/>
      <c r="UR165" s="200"/>
      <c r="US165" s="200"/>
      <c r="UT165" s="200"/>
      <c r="UU165" s="200"/>
      <c r="UV165" s="200"/>
      <c r="UW165" s="200"/>
      <c r="UX165" s="200"/>
      <c r="UY165" s="200"/>
      <c r="UZ165" s="200"/>
      <c r="VA165" s="200"/>
      <c r="VB165" s="200"/>
      <c r="VC165" s="200"/>
      <c r="VD165" s="200"/>
      <c r="VE165" s="200"/>
      <c r="VF165" s="200"/>
      <c r="VG165" s="200"/>
      <c r="VH165" s="200"/>
      <c r="VI165" s="200"/>
      <c r="VJ165" s="200"/>
      <c r="VK165" s="200"/>
      <c r="VL165" s="200"/>
      <c r="VM165" s="200"/>
      <c r="VN165" s="200"/>
      <c r="VO165" s="200"/>
      <c r="VP165" s="200"/>
      <c r="VQ165" s="200"/>
      <c r="VR165" s="200"/>
      <c r="VS165" s="200"/>
      <c r="VT165" s="200"/>
      <c r="VU165" s="200"/>
      <c r="VV165" s="200"/>
      <c r="VW165" s="200"/>
      <c r="VX165" s="200"/>
      <c r="VY165" s="200"/>
      <c r="VZ165" s="200"/>
      <c r="WA165" s="200"/>
      <c r="WB165" s="200"/>
      <c r="WC165" s="200"/>
      <c r="WD165" s="200"/>
      <c r="WE165" s="200"/>
      <c r="WF165" s="200"/>
      <c r="WG165" s="200"/>
      <c r="WH165" s="200"/>
      <c r="WI165" s="200"/>
      <c r="WJ165" s="200"/>
      <c r="WK165" s="200"/>
      <c r="WL165" s="200"/>
      <c r="WM165" s="200"/>
      <c r="WN165" s="200"/>
      <c r="WO165" s="200"/>
      <c r="WP165" s="200"/>
      <c r="WQ165" s="200"/>
      <c r="WR165" s="200"/>
      <c r="WS165" s="200"/>
      <c r="WT165" s="200"/>
      <c r="WU165" s="200"/>
      <c r="WV165" s="200"/>
      <c r="WW165" s="200"/>
      <c r="WX165" s="200"/>
      <c r="WY165" s="200"/>
      <c r="WZ165" s="200"/>
      <c r="XA165" s="200"/>
      <c r="XB165" s="200"/>
      <c r="XC165" s="200"/>
      <c r="XD165" s="200"/>
      <c r="XE165" s="200"/>
      <c r="XF165" s="200"/>
      <c r="XG165" s="200"/>
      <c r="XH165" s="200"/>
      <c r="XI165" s="200"/>
      <c r="XJ165" s="200"/>
      <c r="XK165" s="200"/>
      <c r="XL165" s="200"/>
      <c r="XM165" s="200"/>
      <c r="XN165" s="200"/>
      <c r="XO165" s="200"/>
      <c r="XP165" s="200"/>
      <c r="XQ165" s="200"/>
      <c r="XR165" s="200"/>
      <c r="XS165" s="200"/>
      <c r="XT165" s="200"/>
      <c r="XU165" s="200"/>
      <c r="XV165" s="200"/>
      <c r="XW165" s="200"/>
      <c r="XX165" s="200"/>
      <c r="XY165" s="200"/>
      <c r="XZ165" s="200"/>
      <c r="YA165" s="200"/>
      <c r="YB165" s="200"/>
      <c r="YC165" s="200"/>
      <c r="YD165" s="200"/>
      <c r="YE165" s="200"/>
      <c r="YF165" s="200"/>
      <c r="YG165" s="200"/>
      <c r="YH165" s="200"/>
      <c r="YI165" s="200"/>
      <c r="YJ165" s="200"/>
      <c r="YK165" s="200"/>
      <c r="YL165" s="200"/>
      <c r="YM165" s="200"/>
      <c r="YN165" s="200"/>
      <c r="YO165" s="200"/>
      <c r="YP165" s="200"/>
      <c r="YQ165" s="200"/>
      <c r="YR165" s="200"/>
      <c r="YS165" s="200"/>
      <c r="YT165" s="200"/>
      <c r="YU165" s="200"/>
      <c r="YV165" s="200"/>
      <c r="YW165" s="200"/>
      <c r="YX165" s="200"/>
      <c r="YY165" s="200"/>
      <c r="YZ165" s="200"/>
      <c r="ZA165" s="200"/>
      <c r="ZB165" s="200"/>
      <c r="ZC165" s="200"/>
      <c r="ZD165" s="200"/>
      <c r="ZE165" s="200"/>
      <c r="ZF165" s="200"/>
      <c r="ZG165" s="200"/>
      <c r="ZH165" s="200"/>
      <c r="ZI165" s="200"/>
      <c r="ZJ165" s="200"/>
      <c r="ZK165" s="200"/>
      <c r="ZL165" s="200"/>
    </row>
    <row r="166" spans="1:688" s="155" customFormat="1">
      <c r="A166" s="361"/>
      <c r="B166" s="141" t="s">
        <v>316</v>
      </c>
      <c r="C166" s="243">
        <v>2098126</v>
      </c>
      <c r="D166" s="320">
        <f t="shared" ref="D166:D168" si="38">C166/C154-1</f>
        <v>0.17983801538195943</v>
      </c>
      <c r="E166" s="142"/>
      <c r="F166" s="134">
        <v>1165</v>
      </c>
      <c r="G166" s="320">
        <f t="shared" si="31"/>
        <v>2.6431718061673992E-2</v>
      </c>
      <c r="H166" s="133">
        <v>519</v>
      </c>
      <c r="I166" s="320">
        <f t="shared" si="36"/>
        <v>0.18493150684931514</v>
      </c>
      <c r="J166" s="133">
        <v>133</v>
      </c>
      <c r="K166" s="320">
        <f t="shared" si="36"/>
        <v>-0.18902439024390238</v>
      </c>
      <c r="L166" s="316">
        <v>94</v>
      </c>
      <c r="M166" s="320">
        <f t="shared" si="37"/>
        <v>-0.3380281690140845</v>
      </c>
      <c r="N166" s="133"/>
      <c r="O166" s="320"/>
      <c r="P166" s="133"/>
      <c r="Q166" s="320"/>
      <c r="R166" s="134"/>
      <c r="S166" s="320"/>
      <c r="T166" s="213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  <c r="AF166" s="200"/>
      <c r="AG166" s="200"/>
      <c r="AH166" s="200"/>
      <c r="AI166" s="200"/>
      <c r="AJ166" s="200"/>
      <c r="AK166" s="200"/>
      <c r="AL166" s="200"/>
      <c r="AM166" s="200"/>
      <c r="AN166" s="200"/>
      <c r="AO166" s="200"/>
      <c r="AP166" s="200"/>
      <c r="AQ166" s="200"/>
      <c r="AR166" s="200"/>
      <c r="AS166" s="200"/>
      <c r="AT166" s="200"/>
      <c r="AU166" s="200"/>
      <c r="AV166" s="200"/>
      <c r="AW166" s="200"/>
      <c r="AX166" s="200"/>
      <c r="AY166" s="200"/>
      <c r="AZ166" s="200"/>
      <c r="BA166" s="200"/>
      <c r="BB166" s="200"/>
      <c r="BC166" s="200"/>
      <c r="BD166" s="200"/>
      <c r="BE166" s="200"/>
      <c r="BF166" s="200"/>
      <c r="BG166" s="200"/>
      <c r="BH166" s="200"/>
      <c r="BI166" s="200"/>
      <c r="BJ166" s="200"/>
      <c r="BK166" s="200"/>
      <c r="BL166" s="200"/>
      <c r="BM166" s="200"/>
      <c r="BN166" s="200"/>
      <c r="BO166" s="200"/>
      <c r="BP166" s="200"/>
      <c r="BQ166" s="200"/>
      <c r="BR166" s="200"/>
      <c r="BS166" s="200"/>
      <c r="BT166" s="200"/>
      <c r="BU166" s="200"/>
      <c r="BV166" s="200"/>
      <c r="BW166" s="200"/>
      <c r="BX166" s="200"/>
      <c r="BY166" s="200"/>
      <c r="BZ166" s="200"/>
      <c r="CA166" s="200"/>
      <c r="CB166" s="200"/>
      <c r="CC166" s="200"/>
      <c r="CD166" s="200"/>
      <c r="CE166" s="200"/>
      <c r="CF166" s="200"/>
      <c r="CG166" s="200"/>
      <c r="CH166" s="200"/>
      <c r="CI166" s="200"/>
      <c r="CJ166" s="200"/>
      <c r="CK166" s="200"/>
      <c r="CL166" s="200"/>
      <c r="CM166" s="200"/>
      <c r="CN166" s="200"/>
      <c r="CO166" s="200"/>
      <c r="CP166" s="200"/>
      <c r="CQ166" s="200"/>
      <c r="CR166" s="200"/>
      <c r="CS166" s="200"/>
      <c r="CT166" s="200"/>
      <c r="CU166" s="200"/>
      <c r="CV166" s="200"/>
      <c r="CW166" s="200"/>
      <c r="CX166" s="200"/>
      <c r="CY166" s="200"/>
      <c r="CZ166" s="200"/>
      <c r="DA166" s="200"/>
      <c r="DB166" s="200"/>
      <c r="DC166" s="200"/>
      <c r="DD166" s="200"/>
      <c r="DE166" s="200"/>
      <c r="DF166" s="200"/>
      <c r="DG166" s="200"/>
      <c r="DH166" s="200"/>
      <c r="DI166" s="200"/>
      <c r="DJ166" s="200"/>
      <c r="DK166" s="200"/>
      <c r="DL166" s="200"/>
      <c r="DM166" s="200"/>
      <c r="DN166" s="200"/>
      <c r="DO166" s="200"/>
      <c r="DP166" s="200"/>
      <c r="DQ166" s="200"/>
      <c r="DR166" s="200"/>
      <c r="DS166" s="200"/>
      <c r="DT166" s="200"/>
      <c r="DU166" s="200"/>
      <c r="DV166" s="200"/>
      <c r="DW166" s="200"/>
      <c r="DX166" s="200"/>
      <c r="DY166" s="200"/>
      <c r="DZ166" s="200"/>
      <c r="EA166" s="200"/>
      <c r="EB166" s="200"/>
      <c r="EC166" s="200"/>
      <c r="ED166" s="200"/>
      <c r="EE166" s="200"/>
      <c r="EF166" s="200"/>
      <c r="EG166" s="200"/>
      <c r="EH166" s="200"/>
      <c r="EI166" s="200"/>
      <c r="EJ166" s="200"/>
      <c r="EK166" s="200"/>
      <c r="EL166" s="200"/>
      <c r="EM166" s="200"/>
      <c r="EN166" s="200"/>
      <c r="EO166" s="200"/>
      <c r="EP166" s="200"/>
      <c r="EQ166" s="200"/>
      <c r="ER166" s="200"/>
      <c r="ES166" s="200"/>
      <c r="ET166" s="200"/>
      <c r="EU166" s="200"/>
      <c r="EV166" s="200"/>
      <c r="EW166" s="200"/>
      <c r="EX166" s="200"/>
      <c r="EY166" s="200"/>
      <c r="EZ166" s="200"/>
      <c r="FA166" s="200"/>
      <c r="FB166" s="200"/>
      <c r="FC166" s="200"/>
      <c r="FD166" s="200"/>
      <c r="FE166" s="200"/>
      <c r="FF166" s="200"/>
      <c r="FG166" s="200"/>
      <c r="FH166" s="200"/>
      <c r="FI166" s="200"/>
      <c r="FJ166" s="200"/>
      <c r="FK166" s="200"/>
      <c r="FL166" s="200"/>
      <c r="FM166" s="200"/>
      <c r="FN166" s="200"/>
      <c r="FO166" s="200"/>
      <c r="FP166" s="200"/>
      <c r="FQ166" s="200"/>
      <c r="FR166" s="200"/>
      <c r="FS166" s="200"/>
      <c r="FT166" s="200"/>
      <c r="FU166" s="200"/>
      <c r="FV166" s="200"/>
      <c r="FW166" s="200"/>
      <c r="FX166" s="200"/>
      <c r="FY166" s="200"/>
      <c r="FZ166" s="200"/>
      <c r="GA166" s="200"/>
      <c r="GB166" s="200"/>
      <c r="GC166" s="200"/>
      <c r="GD166" s="200"/>
      <c r="GE166" s="200"/>
      <c r="GF166" s="200"/>
      <c r="GG166" s="200"/>
      <c r="GH166" s="200"/>
      <c r="GI166" s="200"/>
      <c r="GJ166" s="200"/>
      <c r="GK166" s="200"/>
      <c r="GL166" s="200"/>
      <c r="GM166" s="200"/>
      <c r="GN166" s="200"/>
      <c r="GO166" s="200"/>
      <c r="GP166" s="200"/>
      <c r="GQ166" s="200"/>
      <c r="GR166" s="200"/>
      <c r="GS166" s="200"/>
      <c r="GT166" s="200"/>
      <c r="GU166" s="200"/>
      <c r="GV166" s="200"/>
      <c r="GW166" s="200"/>
      <c r="GX166" s="200"/>
      <c r="GY166" s="200"/>
      <c r="GZ166" s="200"/>
      <c r="HA166" s="200"/>
      <c r="HB166" s="200"/>
      <c r="HC166" s="200"/>
      <c r="HD166" s="200"/>
      <c r="HE166" s="200"/>
      <c r="HF166" s="200"/>
      <c r="HG166" s="200"/>
      <c r="HH166" s="200"/>
      <c r="HI166" s="200"/>
      <c r="HJ166" s="200"/>
      <c r="HK166" s="200"/>
      <c r="HL166" s="200"/>
      <c r="HM166" s="200"/>
      <c r="HN166" s="200"/>
      <c r="HO166" s="200"/>
      <c r="HP166" s="200"/>
      <c r="HQ166" s="200"/>
      <c r="HR166" s="200"/>
      <c r="HS166" s="200"/>
      <c r="HT166" s="200"/>
      <c r="HU166" s="200"/>
      <c r="HV166" s="200"/>
      <c r="HW166" s="200"/>
      <c r="HX166" s="200"/>
      <c r="HY166" s="200"/>
      <c r="HZ166" s="200"/>
      <c r="IA166" s="200"/>
      <c r="IB166" s="200"/>
      <c r="IC166" s="200"/>
      <c r="ID166" s="200"/>
      <c r="IE166" s="200"/>
      <c r="IF166" s="200"/>
      <c r="IG166" s="200"/>
      <c r="IH166" s="200"/>
      <c r="II166" s="200"/>
      <c r="IJ166" s="200"/>
      <c r="IK166" s="200"/>
      <c r="IL166" s="200"/>
      <c r="IM166" s="200"/>
      <c r="IN166" s="200"/>
      <c r="IO166" s="200"/>
      <c r="IP166" s="200"/>
      <c r="IQ166" s="200"/>
      <c r="IR166" s="200"/>
      <c r="IS166" s="200"/>
      <c r="IT166" s="200"/>
      <c r="IU166" s="200"/>
      <c r="IV166" s="200"/>
      <c r="IW166" s="200"/>
      <c r="IX166" s="200"/>
      <c r="IY166" s="200"/>
      <c r="IZ166" s="200"/>
      <c r="JA166" s="200"/>
      <c r="JB166" s="200"/>
      <c r="JC166" s="200"/>
      <c r="JD166" s="200"/>
      <c r="JE166" s="200"/>
      <c r="JF166" s="200"/>
      <c r="JG166" s="200"/>
      <c r="JH166" s="200"/>
      <c r="JI166" s="200"/>
      <c r="JJ166" s="200"/>
      <c r="JK166" s="200"/>
      <c r="JL166" s="200"/>
      <c r="JM166" s="200"/>
      <c r="JN166" s="200"/>
      <c r="JO166" s="200"/>
      <c r="JP166" s="200"/>
      <c r="JQ166" s="200"/>
      <c r="JR166" s="200"/>
      <c r="JS166" s="200"/>
      <c r="JT166" s="200"/>
      <c r="JU166" s="200"/>
      <c r="JV166" s="200"/>
      <c r="JW166" s="200"/>
      <c r="JX166" s="200"/>
      <c r="JY166" s="200"/>
      <c r="JZ166" s="200"/>
      <c r="KA166" s="200"/>
      <c r="KB166" s="200"/>
      <c r="KC166" s="200"/>
      <c r="KD166" s="200"/>
      <c r="KE166" s="200"/>
      <c r="KF166" s="200"/>
      <c r="KG166" s="200"/>
      <c r="KH166" s="200"/>
      <c r="KI166" s="200"/>
      <c r="KJ166" s="200"/>
      <c r="KK166" s="200"/>
      <c r="KL166" s="200"/>
      <c r="KM166" s="200"/>
      <c r="KN166" s="200"/>
      <c r="KO166" s="200"/>
      <c r="KP166" s="200"/>
      <c r="KQ166" s="200"/>
      <c r="KR166" s="200"/>
      <c r="KS166" s="200"/>
      <c r="KT166" s="200"/>
      <c r="KU166" s="200"/>
      <c r="KV166" s="200"/>
      <c r="KW166" s="200"/>
      <c r="KX166" s="200"/>
      <c r="KY166" s="200"/>
      <c r="KZ166" s="200"/>
      <c r="LA166" s="200"/>
      <c r="LB166" s="200"/>
      <c r="LC166" s="200"/>
      <c r="LD166" s="200"/>
      <c r="LE166" s="200"/>
      <c r="LF166" s="200"/>
      <c r="LG166" s="200"/>
      <c r="LH166" s="200"/>
      <c r="LI166" s="200"/>
      <c r="LJ166" s="200"/>
      <c r="LK166" s="200"/>
      <c r="LL166" s="200"/>
      <c r="LM166" s="200"/>
      <c r="LN166" s="200"/>
      <c r="LO166" s="200"/>
      <c r="LP166" s="200"/>
      <c r="LQ166" s="200"/>
      <c r="LR166" s="200"/>
      <c r="LS166" s="200"/>
      <c r="LT166" s="200"/>
      <c r="LU166" s="200"/>
      <c r="LV166" s="200"/>
      <c r="LW166" s="200"/>
      <c r="LX166" s="200"/>
      <c r="LY166" s="200"/>
      <c r="LZ166" s="200"/>
      <c r="MA166" s="200"/>
      <c r="MB166" s="200"/>
      <c r="MC166" s="200"/>
      <c r="MD166" s="200"/>
      <c r="ME166" s="200"/>
      <c r="MF166" s="200"/>
      <c r="MG166" s="200"/>
      <c r="MH166" s="200"/>
      <c r="MI166" s="200"/>
      <c r="MJ166" s="200"/>
      <c r="MK166" s="200"/>
      <c r="ML166" s="200"/>
      <c r="MM166" s="200"/>
      <c r="MN166" s="200"/>
      <c r="MO166" s="200"/>
      <c r="MP166" s="200"/>
      <c r="MQ166" s="200"/>
      <c r="MR166" s="200"/>
      <c r="MS166" s="200"/>
      <c r="MT166" s="200"/>
      <c r="MU166" s="200"/>
      <c r="MV166" s="200"/>
      <c r="MW166" s="200"/>
      <c r="MX166" s="200"/>
      <c r="MY166" s="200"/>
      <c r="MZ166" s="200"/>
      <c r="NA166" s="200"/>
      <c r="NB166" s="200"/>
      <c r="NC166" s="200"/>
      <c r="ND166" s="200"/>
      <c r="NE166" s="200"/>
      <c r="NF166" s="200"/>
      <c r="NG166" s="200"/>
      <c r="NH166" s="200"/>
      <c r="NI166" s="200"/>
      <c r="NJ166" s="200"/>
      <c r="NK166" s="200"/>
      <c r="NL166" s="200"/>
      <c r="NM166" s="200"/>
      <c r="NN166" s="200"/>
      <c r="NO166" s="200"/>
      <c r="NP166" s="200"/>
      <c r="NQ166" s="200"/>
      <c r="NR166" s="200"/>
      <c r="NS166" s="200"/>
      <c r="NT166" s="200"/>
      <c r="NU166" s="200"/>
      <c r="NV166" s="200"/>
      <c r="NW166" s="200"/>
      <c r="NX166" s="200"/>
      <c r="NY166" s="200"/>
      <c r="NZ166" s="200"/>
      <c r="OA166" s="200"/>
      <c r="OB166" s="200"/>
      <c r="OC166" s="200"/>
      <c r="OD166" s="200"/>
      <c r="OE166" s="200"/>
      <c r="OF166" s="200"/>
      <c r="OG166" s="200"/>
      <c r="OH166" s="200"/>
      <c r="OI166" s="200"/>
      <c r="OJ166" s="200"/>
      <c r="OK166" s="200"/>
      <c r="OL166" s="200"/>
      <c r="OM166" s="200"/>
      <c r="ON166" s="200"/>
      <c r="OO166" s="200"/>
      <c r="OP166" s="200"/>
      <c r="OQ166" s="200"/>
      <c r="OR166" s="200"/>
      <c r="OS166" s="200"/>
      <c r="OT166" s="200"/>
      <c r="OU166" s="200"/>
      <c r="OV166" s="200"/>
      <c r="OW166" s="200"/>
      <c r="OX166" s="200"/>
      <c r="OY166" s="200"/>
      <c r="OZ166" s="200"/>
      <c r="PA166" s="200"/>
      <c r="PB166" s="200"/>
      <c r="PC166" s="200"/>
      <c r="PD166" s="200"/>
      <c r="PE166" s="200"/>
      <c r="PF166" s="200"/>
      <c r="PG166" s="200"/>
      <c r="PH166" s="200"/>
      <c r="PI166" s="200"/>
      <c r="PJ166" s="200"/>
      <c r="PK166" s="200"/>
      <c r="PL166" s="200"/>
      <c r="PM166" s="200"/>
      <c r="PN166" s="200"/>
      <c r="PO166" s="200"/>
      <c r="PP166" s="200"/>
      <c r="PQ166" s="200"/>
      <c r="PR166" s="200"/>
      <c r="PS166" s="200"/>
      <c r="PT166" s="200"/>
      <c r="PU166" s="200"/>
      <c r="PV166" s="200"/>
      <c r="PW166" s="200"/>
      <c r="PX166" s="200"/>
      <c r="PY166" s="200"/>
      <c r="PZ166" s="200"/>
      <c r="QA166" s="200"/>
      <c r="QB166" s="200"/>
      <c r="QC166" s="200"/>
      <c r="QD166" s="200"/>
      <c r="QE166" s="200"/>
      <c r="QF166" s="200"/>
      <c r="QG166" s="200"/>
      <c r="QH166" s="200"/>
      <c r="QI166" s="200"/>
      <c r="QJ166" s="200"/>
      <c r="QK166" s="200"/>
      <c r="QL166" s="200"/>
      <c r="QM166" s="200"/>
      <c r="QN166" s="200"/>
      <c r="QO166" s="200"/>
      <c r="QP166" s="200"/>
      <c r="QQ166" s="200"/>
      <c r="QR166" s="200"/>
      <c r="QS166" s="200"/>
      <c r="QT166" s="200"/>
      <c r="QU166" s="200"/>
      <c r="QV166" s="200"/>
      <c r="QW166" s="200"/>
      <c r="QX166" s="200"/>
      <c r="QY166" s="200"/>
      <c r="QZ166" s="200"/>
      <c r="RA166" s="200"/>
      <c r="RB166" s="200"/>
      <c r="RC166" s="200"/>
      <c r="RD166" s="200"/>
      <c r="RE166" s="200"/>
      <c r="RF166" s="200"/>
      <c r="RG166" s="200"/>
      <c r="RH166" s="200"/>
      <c r="RI166" s="200"/>
      <c r="RJ166" s="200"/>
      <c r="RK166" s="200"/>
      <c r="RL166" s="200"/>
      <c r="RM166" s="200"/>
      <c r="RN166" s="200"/>
      <c r="RO166" s="200"/>
      <c r="RP166" s="200"/>
      <c r="RQ166" s="200"/>
      <c r="RR166" s="200"/>
      <c r="RS166" s="200"/>
      <c r="RT166" s="200"/>
      <c r="RU166" s="200"/>
      <c r="RV166" s="200"/>
      <c r="RW166" s="200"/>
      <c r="RX166" s="200"/>
      <c r="RY166" s="200"/>
      <c r="RZ166" s="200"/>
      <c r="SA166" s="200"/>
      <c r="SB166" s="200"/>
      <c r="SC166" s="200"/>
      <c r="SD166" s="200"/>
      <c r="SE166" s="200"/>
      <c r="SF166" s="200"/>
      <c r="SG166" s="200"/>
      <c r="SH166" s="200"/>
      <c r="SI166" s="200"/>
      <c r="SJ166" s="200"/>
      <c r="SK166" s="200"/>
      <c r="SL166" s="200"/>
      <c r="SM166" s="200"/>
      <c r="SN166" s="200"/>
      <c r="SO166" s="200"/>
      <c r="SP166" s="200"/>
      <c r="SQ166" s="200"/>
      <c r="SR166" s="200"/>
      <c r="SS166" s="200"/>
      <c r="ST166" s="200"/>
      <c r="SU166" s="200"/>
      <c r="SV166" s="200"/>
      <c r="SW166" s="200"/>
      <c r="SX166" s="200"/>
      <c r="SY166" s="200"/>
      <c r="SZ166" s="200"/>
      <c r="TA166" s="200"/>
      <c r="TB166" s="200"/>
      <c r="TC166" s="200"/>
      <c r="TD166" s="200"/>
      <c r="TE166" s="200"/>
      <c r="TF166" s="200"/>
      <c r="TG166" s="200"/>
      <c r="TH166" s="200"/>
      <c r="TI166" s="200"/>
      <c r="TJ166" s="200"/>
      <c r="TK166" s="200"/>
      <c r="TL166" s="200"/>
      <c r="TM166" s="200"/>
      <c r="TN166" s="200"/>
      <c r="TO166" s="200"/>
      <c r="TP166" s="200"/>
      <c r="TQ166" s="200"/>
      <c r="TR166" s="200"/>
      <c r="TS166" s="200"/>
      <c r="TT166" s="200"/>
      <c r="TU166" s="200"/>
      <c r="TV166" s="200"/>
      <c r="TW166" s="200"/>
      <c r="TX166" s="200"/>
      <c r="TY166" s="200"/>
      <c r="TZ166" s="200"/>
      <c r="UA166" s="200"/>
      <c r="UB166" s="200"/>
      <c r="UC166" s="200"/>
      <c r="UD166" s="200"/>
      <c r="UE166" s="200"/>
      <c r="UF166" s="200"/>
      <c r="UG166" s="200"/>
      <c r="UH166" s="200"/>
      <c r="UI166" s="200"/>
      <c r="UJ166" s="200"/>
      <c r="UK166" s="200"/>
      <c r="UL166" s="200"/>
      <c r="UM166" s="200"/>
      <c r="UN166" s="200"/>
      <c r="UO166" s="200"/>
      <c r="UP166" s="200"/>
      <c r="UQ166" s="200"/>
      <c r="UR166" s="200"/>
      <c r="US166" s="200"/>
      <c r="UT166" s="200"/>
      <c r="UU166" s="200"/>
      <c r="UV166" s="200"/>
      <c r="UW166" s="200"/>
      <c r="UX166" s="200"/>
      <c r="UY166" s="200"/>
      <c r="UZ166" s="200"/>
      <c r="VA166" s="200"/>
      <c r="VB166" s="200"/>
      <c r="VC166" s="200"/>
      <c r="VD166" s="200"/>
      <c r="VE166" s="200"/>
      <c r="VF166" s="200"/>
      <c r="VG166" s="200"/>
      <c r="VH166" s="200"/>
      <c r="VI166" s="200"/>
      <c r="VJ166" s="200"/>
      <c r="VK166" s="200"/>
      <c r="VL166" s="200"/>
      <c r="VM166" s="200"/>
      <c r="VN166" s="200"/>
      <c r="VO166" s="200"/>
      <c r="VP166" s="200"/>
      <c r="VQ166" s="200"/>
      <c r="VR166" s="200"/>
      <c r="VS166" s="200"/>
      <c r="VT166" s="200"/>
      <c r="VU166" s="200"/>
      <c r="VV166" s="200"/>
      <c r="VW166" s="200"/>
      <c r="VX166" s="200"/>
      <c r="VY166" s="200"/>
      <c r="VZ166" s="200"/>
      <c r="WA166" s="200"/>
      <c r="WB166" s="200"/>
      <c r="WC166" s="200"/>
      <c r="WD166" s="200"/>
      <c r="WE166" s="200"/>
      <c r="WF166" s="200"/>
      <c r="WG166" s="200"/>
      <c r="WH166" s="200"/>
      <c r="WI166" s="200"/>
      <c r="WJ166" s="200"/>
      <c r="WK166" s="200"/>
      <c r="WL166" s="200"/>
      <c r="WM166" s="200"/>
      <c r="WN166" s="200"/>
      <c r="WO166" s="200"/>
      <c r="WP166" s="200"/>
      <c r="WQ166" s="200"/>
      <c r="WR166" s="200"/>
      <c r="WS166" s="200"/>
      <c r="WT166" s="200"/>
      <c r="WU166" s="200"/>
      <c r="WV166" s="200"/>
      <c r="WW166" s="200"/>
      <c r="WX166" s="200"/>
      <c r="WY166" s="200"/>
      <c r="WZ166" s="200"/>
      <c r="XA166" s="200"/>
      <c r="XB166" s="200"/>
      <c r="XC166" s="200"/>
      <c r="XD166" s="200"/>
      <c r="XE166" s="200"/>
      <c r="XF166" s="200"/>
      <c r="XG166" s="200"/>
      <c r="XH166" s="200"/>
      <c r="XI166" s="200"/>
      <c r="XJ166" s="200"/>
      <c r="XK166" s="200"/>
      <c r="XL166" s="200"/>
      <c r="XM166" s="200"/>
      <c r="XN166" s="200"/>
      <c r="XO166" s="200"/>
      <c r="XP166" s="200"/>
      <c r="XQ166" s="200"/>
      <c r="XR166" s="200"/>
      <c r="XS166" s="200"/>
      <c r="XT166" s="200"/>
      <c r="XU166" s="200"/>
      <c r="XV166" s="200"/>
      <c r="XW166" s="200"/>
      <c r="XX166" s="200"/>
      <c r="XY166" s="200"/>
      <c r="XZ166" s="200"/>
      <c r="YA166" s="200"/>
      <c r="YB166" s="200"/>
      <c r="YC166" s="200"/>
      <c r="YD166" s="200"/>
      <c r="YE166" s="200"/>
      <c r="YF166" s="200"/>
      <c r="YG166" s="200"/>
      <c r="YH166" s="200"/>
      <c r="YI166" s="200"/>
      <c r="YJ166" s="200"/>
      <c r="YK166" s="200"/>
      <c r="YL166" s="200"/>
      <c r="YM166" s="200"/>
      <c r="YN166" s="200"/>
      <c r="YO166" s="200"/>
      <c r="YP166" s="200"/>
      <c r="YQ166" s="200"/>
      <c r="YR166" s="200"/>
      <c r="YS166" s="200"/>
      <c r="YT166" s="200"/>
      <c r="YU166" s="200"/>
      <c r="YV166" s="200"/>
      <c r="YW166" s="200"/>
      <c r="YX166" s="200"/>
      <c r="YY166" s="200"/>
      <c r="YZ166" s="200"/>
      <c r="ZA166" s="200"/>
      <c r="ZB166" s="200"/>
      <c r="ZC166" s="200"/>
      <c r="ZD166" s="200"/>
      <c r="ZE166" s="200"/>
      <c r="ZF166" s="200"/>
      <c r="ZG166" s="200"/>
      <c r="ZH166" s="200"/>
      <c r="ZI166" s="200"/>
      <c r="ZJ166" s="200"/>
      <c r="ZK166" s="200"/>
      <c r="ZL166" s="200"/>
    </row>
    <row r="167" spans="1:688" s="155" customFormat="1">
      <c r="A167" s="361"/>
      <c r="B167" s="141" t="s">
        <v>317</v>
      </c>
      <c r="C167" s="243">
        <v>2389447</v>
      </c>
      <c r="D167" s="320">
        <f t="shared" si="38"/>
        <v>0.14543102142403797</v>
      </c>
      <c r="E167" s="142"/>
      <c r="F167" s="134">
        <v>2088</v>
      </c>
      <c r="G167" s="320">
        <f t="shared" si="31"/>
        <v>0.12742980561555073</v>
      </c>
      <c r="H167" s="133">
        <v>278</v>
      </c>
      <c r="I167" s="320">
        <f>H167/H155-1</f>
        <v>0.14403292181069949</v>
      </c>
      <c r="J167" s="133">
        <v>177</v>
      </c>
      <c r="K167" s="320">
        <f t="shared" si="36"/>
        <v>-0.23376623376623373</v>
      </c>
      <c r="L167" s="316">
        <v>108</v>
      </c>
      <c r="M167" s="320">
        <f t="shared" si="37"/>
        <v>0.125</v>
      </c>
      <c r="N167" s="133"/>
      <c r="O167" s="320"/>
      <c r="P167" s="133"/>
      <c r="Q167" s="320"/>
      <c r="R167" s="134"/>
      <c r="S167" s="320"/>
      <c r="T167" s="213"/>
      <c r="U167" s="200"/>
      <c r="V167" s="200"/>
      <c r="W167" s="200"/>
      <c r="X167" s="200"/>
      <c r="Y167" s="200"/>
      <c r="Z167" s="200"/>
      <c r="AA167" s="200"/>
      <c r="AB167" s="200"/>
      <c r="AC167" s="200"/>
      <c r="AD167" s="200"/>
      <c r="AE167" s="200"/>
      <c r="AF167" s="200"/>
      <c r="AG167" s="200"/>
      <c r="AH167" s="200"/>
      <c r="AI167" s="200"/>
      <c r="AJ167" s="200"/>
      <c r="AK167" s="200"/>
      <c r="AL167" s="200"/>
      <c r="AM167" s="200"/>
      <c r="AN167" s="200"/>
      <c r="AO167" s="200"/>
      <c r="AP167" s="200"/>
      <c r="AQ167" s="200"/>
      <c r="AR167" s="200"/>
      <c r="AS167" s="200"/>
      <c r="AT167" s="200"/>
      <c r="AU167" s="200"/>
      <c r="AV167" s="200"/>
      <c r="AW167" s="200"/>
      <c r="AX167" s="200"/>
      <c r="AY167" s="200"/>
      <c r="AZ167" s="200"/>
      <c r="BA167" s="200"/>
      <c r="BB167" s="200"/>
      <c r="BC167" s="200"/>
      <c r="BD167" s="200"/>
      <c r="BE167" s="200"/>
      <c r="BF167" s="200"/>
      <c r="BG167" s="200"/>
      <c r="BH167" s="200"/>
      <c r="BI167" s="200"/>
      <c r="BJ167" s="200"/>
      <c r="BK167" s="200"/>
      <c r="BL167" s="200"/>
      <c r="BM167" s="200"/>
      <c r="BN167" s="200"/>
      <c r="BO167" s="200"/>
      <c r="BP167" s="200"/>
      <c r="BQ167" s="200"/>
      <c r="BR167" s="200"/>
      <c r="BS167" s="200"/>
      <c r="BT167" s="200"/>
      <c r="BU167" s="200"/>
      <c r="BV167" s="200"/>
      <c r="BW167" s="200"/>
      <c r="BX167" s="200"/>
      <c r="BY167" s="200"/>
      <c r="BZ167" s="200"/>
      <c r="CA167" s="200"/>
      <c r="CB167" s="200"/>
      <c r="CC167" s="200"/>
      <c r="CD167" s="200"/>
      <c r="CE167" s="200"/>
      <c r="CF167" s="200"/>
      <c r="CG167" s="200"/>
      <c r="CH167" s="200"/>
      <c r="CI167" s="200"/>
      <c r="CJ167" s="200"/>
      <c r="CK167" s="200"/>
      <c r="CL167" s="200"/>
      <c r="CM167" s="200"/>
      <c r="CN167" s="200"/>
      <c r="CO167" s="200"/>
      <c r="CP167" s="200"/>
      <c r="CQ167" s="200"/>
      <c r="CR167" s="200"/>
      <c r="CS167" s="200"/>
      <c r="CT167" s="200"/>
      <c r="CU167" s="200"/>
      <c r="CV167" s="200"/>
      <c r="CW167" s="200"/>
      <c r="CX167" s="200"/>
      <c r="CY167" s="200"/>
      <c r="CZ167" s="200"/>
      <c r="DA167" s="200"/>
      <c r="DB167" s="200"/>
      <c r="DC167" s="200"/>
      <c r="DD167" s="200"/>
      <c r="DE167" s="200"/>
      <c r="DF167" s="200"/>
      <c r="DG167" s="200"/>
      <c r="DH167" s="200"/>
      <c r="DI167" s="200"/>
      <c r="DJ167" s="200"/>
      <c r="DK167" s="200"/>
      <c r="DL167" s="200"/>
      <c r="DM167" s="200"/>
      <c r="DN167" s="200"/>
      <c r="DO167" s="200"/>
      <c r="DP167" s="200"/>
      <c r="DQ167" s="200"/>
      <c r="DR167" s="200"/>
      <c r="DS167" s="200"/>
      <c r="DT167" s="200"/>
      <c r="DU167" s="200"/>
      <c r="DV167" s="200"/>
      <c r="DW167" s="200"/>
      <c r="DX167" s="200"/>
      <c r="DY167" s="200"/>
      <c r="DZ167" s="200"/>
      <c r="EA167" s="200"/>
      <c r="EB167" s="200"/>
      <c r="EC167" s="200"/>
      <c r="ED167" s="200"/>
      <c r="EE167" s="200"/>
      <c r="EF167" s="200"/>
      <c r="EG167" s="200"/>
      <c r="EH167" s="200"/>
      <c r="EI167" s="200"/>
      <c r="EJ167" s="200"/>
      <c r="EK167" s="200"/>
      <c r="EL167" s="200"/>
      <c r="EM167" s="200"/>
      <c r="EN167" s="200"/>
      <c r="EO167" s="200"/>
      <c r="EP167" s="200"/>
      <c r="EQ167" s="200"/>
      <c r="ER167" s="200"/>
      <c r="ES167" s="200"/>
      <c r="ET167" s="200"/>
      <c r="EU167" s="200"/>
      <c r="EV167" s="200"/>
      <c r="EW167" s="200"/>
      <c r="EX167" s="200"/>
      <c r="EY167" s="200"/>
      <c r="EZ167" s="200"/>
      <c r="FA167" s="200"/>
      <c r="FB167" s="200"/>
      <c r="FC167" s="200"/>
      <c r="FD167" s="200"/>
      <c r="FE167" s="200"/>
      <c r="FF167" s="200"/>
      <c r="FG167" s="200"/>
      <c r="FH167" s="200"/>
      <c r="FI167" s="200"/>
      <c r="FJ167" s="200"/>
      <c r="FK167" s="200"/>
      <c r="FL167" s="200"/>
      <c r="FM167" s="200"/>
      <c r="FN167" s="200"/>
      <c r="FO167" s="200"/>
      <c r="FP167" s="200"/>
      <c r="FQ167" s="200"/>
      <c r="FR167" s="200"/>
      <c r="FS167" s="200"/>
      <c r="FT167" s="200"/>
      <c r="FU167" s="200"/>
      <c r="FV167" s="200"/>
      <c r="FW167" s="200"/>
      <c r="FX167" s="200"/>
      <c r="FY167" s="200"/>
      <c r="FZ167" s="200"/>
      <c r="GA167" s="200"/>
      <c r="GB167" s="200"/>
      <c r="GC167" s="200"/>
      <c r="GD167" s="200"/>
      <c r="GE167" s="200"/>
      <c r="GF167" s="200"/>
      <c r="GG167" s="200"/>
      <c r="GH167" s="200"/>
      <c r="GI167" s="200"/>
      <c r="GJ167" s="200"/>
      <c r="GK167" s="200"/>
      <c r="GL167" s="200"/>
      <c r="GM167" s="200"/>
      <c r="GN167" s="200"/>
      <c r="GO167" s="200"/>
      <c r="GP167" s="200"/>
      <c r="GQ167" s="200"/>
      <c r="GR167" s="200"/>
      <c r="GS167" s="200"/>
      <c r="GT167" s="200"/>
      <c r="GU167" s="200"/>
      <c r="GV167" s="200"/>
      <c r="GW167" s="200"/>
      <c r="GX167" s="200"/>
      <c r="GY167" s="200"/>
      <c r="GZ167" s="200"/>
      <c r="HA167" s="200"/>
      <c r="HB167" s="200"/>
      <c r="HC167" s="200"/>
      <c r="HD167" s="200"/>
      <c r="HE167" s="200"/>
      <c r="HF167" s="200"/>
      <c r="HG167" s="200"/>
      <c r="HH167" s="200"/>
      <c r="HI167" s="200"/>
      <c r="HJ167" s="200"/>
      <c r="HK167" s="200"/>
      <c r="HL167" s="200"/>
      <c r="HM167" s="200"/>
      <c r="HN167" s="200"/>
      <c r="HO167" s="200"/>
      <c r="HP167" s="200"/>
      <c r="HQ167" s="200"/>
      <c r="HR167" s="200"/>
      <c r="HS167" s="200"/>
      <c r="HT167" s="200"/>
      <c r="HU167" s="200"/>
      <c r="HV167" s="200"/>
      <c r="HW167" s="200"/>
      <c r="HX167" s="200"/>
      <c r="HY167" s="200"/>
      <c r="HZ167" s="200"/>
      <c r="IA167" s="200"/>
      <c r="IB167" s="200"/>
      <c r="IC167" s="200"/>
      <c r="ID167" s="200"/>
      <c r="IE167" s="200"/>
      <c r="IF167" s="200"/>
      <c r="IG167" s="200"/>
      <c r="IH167" s="200"/>
      <c r="II167" s="200"/>
      <c r="IJ167" s="200"/>
      <c r="IK167" s="200"/>
      <c r="IL167" s="200"/>
      <c r="IM167" s="200"/>
      <c r="IN167" s="200"/>
      <c r="IO167" s="200"/>
      <c r="IP167" s="200"/>
      <c r="IQ167" s="200"/>
      <c r="IR167" s="200"/>
      <c r="IS167" s="200"/>
      <c r="IT167" s="200"/>
      <c r="IU167" s="200"/>
      <c r="IV167" s="200"/>
      <c r="IW167" s="200"/>
      <c r="IX167" s="200"/>
      <c r="IY167" s="200"/>
      <c r="IZ167" s="200"/>
      <c r="JA167" s="200"/>
      <c r="JB167" s="200"/>
      <c r="JC167" s="200"/>
      <c r="JD167" s="200"/>
      <c r="JE167" s="200"/>
      <c r="JF167" s="200"/>
      <c r="JG167" s="200"/>
      <c r="JH167" s="200"/>
      <c r="JI167" s="200"/>
      <c r="JJ167" s="200"/>
      <c r="JK167" s="200"/>
      <c r="JL167" s="200"/>
      <c r="JM167" s="200"/>
      <c r="JN167" s="200"/>
      <c r="JO167" s="200"/>
      <c r="JP167" s="200"/>
      <c r="JQ167" s="200"/>
      <c r="JR167" s="200"/>
      <c r="JS167" s="200"/>
      <c r="JT167" s="200"/>
      <c r="JU167" s="200"/>
      <c r="JV167" s="200"/>
      <c r="JW167" s="200"/>
      <c r="JX167" s="200"/>
      <c r="JY167" s="200"/>
      <c r="JZ167" s="200"/>
      <c r="KA167" s="200"/>
      <c r="KB167" s="200"/>
      <c r="KC167" s="200"/>
      <c r="KD167" s="200"/>
      <c r="KE167" s="200"/>
      <c r="KF167" s="200"/>
      <c r="KG167" s="200"/>
      <c r="KH167" s="200"/>
      <c r="KI167" s="200"/>
      <c r="KJ167" s="200"/>
      <c r="KK167" s="200"/>
      <c r="KL167" s="200"/>
      <c r="KM167" s="200"/>
      <c r="KN167" s="200"/>
      <c r="KO167" s="200"/>
      <c r="KP167" s="200"/>
      <c r="KQ167" s="200"/>
      <c r="KR167" s="200"/>
      <c r="KS167" s="200"/>
      <c r="KT167" s="200"/>
      <c r="KU167" s="200"/>
      <c r="KV167" s="200"/>
      <c r="KW167" s="200"/>
      <c r="KX167" s="200"/>
      <c r="KY167" s="200"/>
      <c r="KZ167" s="200"/>
      <c r="LA167" s="200"/>
      <c r="LB167" s="200"/>
      <c r="LC167" s="200"/>
      <c r="LD167" s="200"/>
      <c r="LE167" s="200"/>
      <c r="LF167" s="200"/>
      <c r="LG167" s="200"/>
      <c r="LH167" s="200"/>
      <c r="LI167" s="200"/>
      <c r="LJ167" s="200"/>
      <c r="LK167" s="200"/>
      <c r="LL167" s="200"/>
      <c r="LM167" s="200"/>
      <c r="LN167" s="200"/>
      <c r="LO167" s="200"/>
      <c r="LP167" s="200"/>
      <c r="LQ167" s="200"/>
      <c r="LR167" s="200"/>
      <c r="LS167" s="200"/>
      <c r="LT167" s="200"/>
      <c r="LU167" s="200"/>
      <c r="LV167" s="200"/>
      <c r="LW167" s="200"/>
      <c r="LX167" s="200"/>
      <c r="LY167" s="200"/>
      <c r="LZ167" s="200"/>
      <c r="MA167" s="200"/>
      <c r="MB167" s="200"/>
      <c r="MC167" s="200"/>
      <c r="MD167" s="200"/>
      <c r="ME167" s="200"/>
      <c r="MF167" s="200"/>
      <c r="MG167" s="200"/>
      <c r="MH167" s="200"/>
      <c r="MI167" s="200"/>
      <c r="MJ167" s="200"/>
      <c r="MK167" s="200"/>
      <c r="ML167" s="200"/>
      <c r="MM167" s="200"/>
      <c r="MN167" s="200"/>
      <c r="MO167" s="200"/>
      <c r="MP167" s="200"/>
      <c r="MQ167" s="200"/>
      <c r="MR167" s="200"/>
      <c r="MS167" s="200"/>
      <c r="MT167" s="200"/>
      <c r="MU167" s="200"/>
      <c r="MV167" s="200"/>
      <c r="MW167" s="200"/>
      <c r="MX167" s="200"/>
      <c r="MY167" s="200"/>
      <c r="MZ167" s="200"/>
      <c r="NA167" s="200"/>
      <c r="NB167" s="200"/>
      <c r="NC167" s="200"/>
      <c r="ND167" s="200"/>
      <c r="NE167" s="200"/>
      <c r="NF167" s="200"/>
      <c r="NG167" s="200"/>
      <c r="NH167" s="200"/>
      <c r="NI167" s="200"/>
      <c r="NJ167" s="200"/>
      <c r="NK167" s="200"/>
      <c r="NL167" s="200"/>
      <c r="NM167" s="200"/>
      <c r="NN167" s="200"/>
      <c r="NO167" s="200"/>
      <c r="NP167" s="200"/>
      <c r="NQ167" s="200"/>
      <c r="NR167" s="200"/>
      <c r="NS167" s="200"/>
      <c r="NT167" s="200"/>
      <c r="NU167" s="200"/>
      <c r="NV167" s="200"/>
      <c r="NW167" s="200"/>
      <c r="NX167" s="200"/>
      <c r="NY167" s="200"/>
      <c r="NZ167" s="200"/>
      <c r="OA167" s="200"/>
      <c r="OB167" s="200"/>
      <c r="OC167" s="200"/>
      <c r="OD167" s="200"/>
      <c r="OE167" s="200"/>
      <c r="OF167" s="200"/>
      <c r="OG167" s="200"/>
      <c r="OH167" s="200"/>
      <c r="OI167" s="200"/>
      <c r="OJ167" s="200"/>
      <c r="OK167" s="200"/>
      <c r="OL167" s="200"/>
      <c r="OM167" s="200"/>
      <c r="ON167" s="200"/>
      <c r="OO167" s="200"/>
      <c r="OP167" s="200"/>
      <c r="OQ167" s="200"/>
      <c r="OR167" s="200"/>
      <c r="OS167" s="200"/>
      <c r="OT167" s="200"/>
      <c r="OU167" s="200"/>
      <c r="OV167" s="200"/>
      <c r="OW167" s="200"/>
      <c r="OX167" s="200"/>
      <c r="OY167" s="200"/>
      <c r="OZ167" s="200"/>
      <c r="PA167" s="200"/>
      <c r="PB167" s="200"/>
      <c r="PC167" s="200"/>
      <c r="PD167" s="200"/>
      <c r="PE167" s="200"/>
      <c r="PF167" s="200"/>
      <c r="PG167" s="200"/>
      <c r="PH167" s="200"/>
      <c r="PI167" s="200"/>
      <c r="PJ167" s="200"/>
      <c r="PK167" s="200"/>
      <c r="PL167" s="200"/>
      <c r="PM167" s="200"/>
      <c r="PN167" s="200"/>
      <c r="PO167" s="200"/>
      <c r="PP167" s="200"/>
      <c r="PQ167" s="200"/>
      <c r="PR167" s="200"/>
      <c r="PS167" s="200"/>
      <c r="PT167" s="200"/>
      <c r="PU167" s="200"/>
      <c r="PV167" s="200"/>
      <c r="PW167" s="200"/>
      <c r="PX167" s="200"/>
      <c r="PY167" s="200"/>
      <c r="PZ167" s="200"/>
      <c r="QA167" s="200"/>
      <c r="QB167" s="200"/>
      <c r="QC167" s="200"/>
      <c r="QD167" s="200"/>
      <c r="QE167" s="200"/>
      <c r="QF167" s="200"/>
      <c r="QG167" s="200"/>
      <c r="QH167" s="200"/>
      <c r="QI167" s="200"/>
      <c r="QJ167" s="200"/>
      <c r="QK167" s="200"/>
      <c r="QL167" s="200"/>
      <c r="QM167" s="200"/>
      <c r="QN167" s="200"/>
      <c r="QO167" s="200"/>
      <c r="QP167" s="200"/>
      <c r="QQ167" s="200"/>
      <c r="QR167" s="200"/>
      <c r="QS167" s="200"/>
      <c r="QT167" s="200"/>
      <c r="QU167" s="200"/>
      <c r="QV167" s="200"/>
      <c r="QW167" s="200"/>
      <c r="QX167" s="200"/>
      <c r="QY167" s="200"/>
      <c r="QZ167" s="200"/>
      <c r="RA167" s="200"/>
      <c r="RB167" s="200"/>
      <c r="RC167" s="200"/>
      <c r="RD167" s="200"/>
      <c r="RE167" s="200"/>
      <c r="RF167" s="200"/>
      <c r="RG167" s="200"/>
      <c r="RH167" s="200"/>
      <c r="RI167" s="200"/>
      <c r="RJ167" s="200"/>
      <c r="RK167" s="200"/>
      <c r="RL167" s="200"/>
      <c r="RM167" s="200"/>
      <c r="RN167" s="200"/>
      <c r="RO167" s="200"/>
      <c r="RP167" s="200"/>
      <c r="RQ167" s="200"/>
      <c r="RR167" s="200"/>
      <c r="RS167" s="200"/>
      <c r="RT167" s="200"/>
      <c r="RU167" s="200"/>
      <c r="RV167" s="200"/>
      <c r="RW167" s="200"/>
      <c r="RX167" s="200"/>
      <c r="RY167" s="200"/>
      <c r="RZ167" s="200"/>
      <c r="SA167" s="200"/>
      <c r="SB167" s="200"/>
      <c r="SC167" s="200"/>
      <c r="SD167" s="200"/>
      <c r="SE167" s="200"/>
      <c r="SF167" s="200"/>
      <c r="SG167" s="200"/>
      <c r="SH167" s="200"/>
      <c r="SI167" s="200"/>
      <c r="SJ167" s="200"/>
      <c r="SK167" s="200"/>
      <c r="SL167" s="200"/>
      <c r="SM167" s="200"/>
      <c r="SN167" s="200"/>
      <c r="SO167" s="200"/>
      <c r="SP167" s="200"/>
      <c r="SQ167" s="200"/>
      <c r="SR167" s="200"/>
      <c r="SS167" s="200"/>
      <c r="ST167" s="200"/>
      <c r="SU167" s="200"/>
      <c r="SV167" s="200"/>
      <c r="SW167" s="200"/>
      <c r="SX167" s="200"/>
      <c r="SY167" s="200"/>
      <c r="SZ167" s="200"/>
      <c r="TA167" s="200"/>
      <c r="TB167" s="200"/>
      <c r="TC167" s="200"/>
      <c r="TD167" s="200"/>
      <c r="TE167" s="200"/>
      <c r="TF167" s="200"/>
      <c r="TG167" s="200"/>
      <c r="TH167" s="200"/>
      <c r="TI167" s="200"/>
      <c r="TJ167" s="200"/>
      <c r="TK167" s="200"/>
      <c r="TL167" s="200"/>
      <c r="TM167" s="200"/>
      <c r="TN167" s="200"/>
      <c r="TO167" s="200"/>
      <c r="TP167" s="200"/>
      <c r="TQ167" s="200"/>
      <c r="TR167" s="200"/>
      <c r="TS167" s="200"/>
      <c r="TT167" s="200"/>
      <c r="TU167" s="200"/>
      <c r="TV167" s="200"/>
      <c r="TW167" s="200"/>
      <c r="TX167" s="200"/>
      <c r="TY167" s="200"/>
      <c r="TZ167" s="200"/>
      <c r="UA167" s="200"/>
      <c r="UB167" s="200"/>
      <c r="UC167" s="200"/>
      <c r="UD167" s="200"/>
      <c r="UE167" s="200"/>
      <c r="UF167" s="200"/>
      <c r="UG167" s="200"/>
      <c r="UH167" s="200"/>
      <c r="UI167" s="200"/>
      <c r="UJ167" s="200"/>
      <c r="UK167" s="200"/>
      <c r="UL167" s="200"/>
      <c r="UM167" s="200"/>
      <c r="UN167" s="200"/>
      <c r="UO167" s="200"/>
      <c r="UP167" s="200"/>
      <c r="UQ167" s="200"/>
      <c r="UR167" s="200"/>
      <c r="US167" s="200"/>
      <c r="UT167" s="200"/>
      <c r="UU167" s="200"/>
      <c r="UV167" s="200"/>
      <c r="UW167" s="200"/>
      <c r="UX167" s="200"/>
      <c r="UY167" s="200"/>
      <c r="UZ167" s="200"/>
      <c r="VA167" s="200"/>
      <c r="VB167" s="200"/>
      <c r="VC167" s="200"/>
      <c r="VD167" s="200"/>
      <c r="VE167" s="200"/>
      <c r="VF167" s="200"/>
      <c r="VG167" s="200"/>
      <c r="VH167" s="200"/>
      <c r="VI167" s="200"/>
      <c r="VJ167" s="200"/>
      <c r="VK167" s="200"/>
      <c r="VL167" s="200"/>
      <c r="VM167" s="200"/>
      <c r="VN167" s="200"/>
      <c r="VO167" s="200"/>
      <c r="VP167" s="200"/>
      <c r="VQ167" s="200"/>
      <c r="VR167" s="200"/>
      <c r="VS167" s="200"/>
      <c r="VT167" s="200"/>
      <c r="VU167" s="200"/>
      <c r="VV167" s="200"/>
      <c r="VW167" s="200"/>
      <c r="VX167" s="200"/>
      <c r="VY167" s="200"/>
      <c r="VZ167" s="200"/>
      <c r="WA167" s="200"/>
      <c r="WB167" s="200"/>
      <c r="WC167" s="200"/>
      <c r="WD167" s="200"/>
      <c r="WE167" s="200"/>
      <c r="WF167" s="200"/>
      <c r="WG167" s="200"/>
      <c r="WH167" s="200"/>
      <c r="WI167" s="200"/>
      <c r="WJ167" s="200"/>
      <c r="WK167" s="200"/>
      <c r="WL167" s="200"/>
      <c r="WM167" s="200"/>
      <c r="WN167" s="200"/>
      <c r="WO167" s="200"/>
      <c r="WP167" s="200"/>
      <c r="WQ167" s="200"/>
      <c r="WR167" s="200"/>
      <c r="WS167" s="200"/>
      <c r="WT167" s="200"/>
      <c r="WU167" s="200"/>
      <c r="WV167" s="200"/>
      <c r="WW167" s="200"/>
      <c r="WX167" s="200"/>
      <c r="WY167" s="200"/>
      <c r="WZ167" s="200"/>
      <c r="XA167" s="200"/>
      <c r="XB167" s="200"/>
      <c r="XC167" s="200"/>
      <c r="XD167" s="200"/>
      <c r="XE167" s="200"/>
      <c r="XF167" s="200"/>
      <c r="XG167" s="200"/>
      <c r="XH167" s="200"/>
      <c r="XI167" s="200"/>
      <c r="XJ167" s="200"/>
      <c r="XK167" s="200"/>
      <c r="XL167" s="200"/>
      <c r="XM167" s="200"/>
      <c r="XN167" s="200"/>
      <c r="XO167" s="200"/>
      <c r="XP167" s="200"/>
      <c r="XQ167" s="200"/>
      <c r="XR167" s="200"/>
      <c r="XS167" s="200"/>
      <c r="XT167" s="200"/>
      <c r="XU167" s="200"/>
      <c r="XV167" s="200"/>
      <c r="XW167" s="200"/>
      <c r="XX167" s="200"/>
      <c r="XY167" s="200"/>
      <c r="XZ167" s="200"/>
      <c r="YA167" s="200"/>
      <c r="YB167" s="200"/>
      <c r="YC167" s="200"/>
      <c r="YD167" s="200"/>
      <c r="YE167" s="200"/>
      <c r="YF167" s="200"/>
      <c r="YG167" s="200"/>
      <c r="YH167" s="200"/>
      <c r="YI167" s="200"/>
      <c r="YJ167" s="200"/>
      <c r="YK167" s="200"/>
      <c r="YL167" s="200"/>
      <c r="YM167" s="200"/>
      <c r="YN167" s="200"/>
      <c r="YO167" s="200"/>
      <c r="YP167" s="200"/>
      <c r="YQ167" s="200"/>
      <c r="YR167" s="200"/>
      <c r="YS167" s="200"/>
      <c r="YT167" s="200"/>
      <c r="YU167" s="200"/>
      <c r="YV167" s="200"/>
      <c r="YW167" s="200"/>
      <c r="YX167" s="200"/>
      <c r="YY167" s="200"/>
      <c r="YZ167" s="200"/>
      <c r="ZA167" s="200"/>
      <c r="ZB167" s="200"/>
      <c r="ZC167" s="200"/>
      <c r="ZD167" s="200"/>
      <c r="ZE167" s="200"/>
      <c r="ZF167" s="200"/>
      <c r="ZG167" s="200"/>
      <c r="ZH167" s="200"/>
      <c r="ZI167" s="200"/>
      <c r="ZJ167" s="200"/>
      <c r="ZK167" s="200"/>
      <c r="ZL167" s="200"/>
    </row>
    <row r="168" spans="1:688" s="155" customFormat="1">
      <c r="A168" s="361"/>
      <c r="B168" s="141" t="s">
        <v>318</v>
      </c>
      <c r="C168" s="243">
        <v>2385301</v>
      </c>
      <c r="D168" s="320">
        <f t="shared" si="38"/>
        <v>0.15553416485768867</v>
      </c>
      <c r="E168" s="142"/>
      <c r="F168" s="134">
        <v>2018</v>
      </c>
      <c r="G168" s="320">
        <f t="shared" si="31"/>
        <v>-4.495977283483199E-2</v>
      </c>
      <c r="H168" s="133">
        <v>277</v>
      </c>
      <c r="I168" s="320">
        <f t="shared" si="36"/>
        <v>-7.3578595317725703E-2</v>
      </c>
      <c r="J168" s="133">
        <v>247</v>
      </c>
      <c r="K168" s="320">
        <f t="shared" si="36"/>
        <v>-1.9841269841269882E-2</v>
      </c>
      <c r="L168" s="316">
        <v>90</v>
      </c>
      <c r="M168" s="320">
        <f t="shared" si="37"/>
        <v>-9.9999999999999978E-2</v>
      </c>
      <c r="N168" s="133"/>
      <c r="O168" s="320"/>
      <c r="P168" s="133"/>
      <c r="Q168" s="320"/>
      <c r="R168" s="134"/>
      <c r="S168" s="320"/>
      <c r="T168" s="213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  <c r="AF168" s="200"/>
      <c r="AG168" s="200"/>
      <c r="AH168" s="200"/>
      <c r="AI168" s="200"/>
      <c r="AJ168" s="200"/>
      <c r="AK168" s="200"/>
      <c r="AL168" s="200"/>
      <c r="AM168" s="200"/>
      <c r="AN168" s="200"/>
      <c r="AO168" s="200"/>
      <c r="AP168" s="200"/>
      <c r="AQ168" s="200"/>
      <c r="AR168" s="200"/>
      <c r="AS168" s="200"/>
      <c r="AT168" s="200"/>
      <c r="AU168" s="200"/>
      <c r="AV168" s="200"/>
      <c r="AW168" s="200"/>
      <c r="AX168" s="200"/>
      <c r="AY168" s="200"/>
      <c r="AZ168" s="200"/>
      <c r="BA168" s="200"/>
      <c r="BB168" s="200"/>
      <c r="BC168" s="200"/>
      <c r="BD168" s="200"/>
      <c r="BE168" s="200"/>
      <c r="BF168" s="200"/>
      <c r="BG168" s="200"/>
      <c r="BH168" s="200"/>
      <c r="BI168" s="200"/>
      <c r="BJ168" s="200"/>
      <c r="BK168" s="200"/>
      <c r="BL168" s="200"/>
      <c r="BM168" s="200"/>
      <c r="BN168" s="200"/>
      <c r="BO168" s="200"/>
      <c r="BP168" s="200"/>
      <c r="BQ168" s="200"/>
      <c r="BR168" s="200"/>
      <c r="BS168" s="200"/>
      <c r="BT168" s="200"/>
      <c r="BU168" s="200"/>
      <c r="BV168" s="200"/>
      <c r="BW168" s="200"/>
      <c r="BX168" s="200"/>
      <c r="BY168" s="200"/>
      <c r="BZ168" s="200"/>
      <c r="CA168" s="200"/>
      <c r="CB168" s="200"/>
      <c r="CC168" s="200"/>
      <c r="CD168" s="200"/>
      <c r="CE168" s="200"/>
      <c r="CF168" s="200"/>
      <c r="CG168" s="200"/>
      <c r="CH168" s="200"/>
      <c r="CI168" s="200"/>
      <c r="CJ168" s="200"/>
      <c r="CK168" s="200"/>
      <c r="CL168" s="200"/>
      <c r="CM168" s="200"/>
      <c r="CN168" s="200"/>
      <c r="CO168" s="200"/>
      <c r="CP168" s="200"/>
      <c r="CQ168" s="200"/>
      <c r="CR168" s="200"/>
      <c r="CS168" s="200"/>
      <c r="CT168" s="200"/>
      <c r="CU168" s="200"/>
      <c r="CV168" s="200"/>
      <c r="CW168" s="200"/>
      <c r="CX168" s="200"/>
      <c r="CY168" s="200"/>
      <c r="CZ168" s="200"/>
      <c r="DA168" s="200"/>
      <c r="DB168" s="200"/>
      <c r="DC168" s="200"/>
      <c r="DD168" s="200"/>
      <c r="DE168" s="200"/>
      <c r="DF168" s="200"/>
      <c r="DG168" s="200"/>
      <c r="DH168" s="200"/>
      <c r="DI168" s="200"/>
      <c r="DJ168" s="200"/>
      <c r="DK168" s="200"/>
      <c r="DL168" s="200"/>
      <c r="DM168" s="200"/>
      <c r="DN168" s="200"/>
      <c r="DO168" s="200"/>
      <c r="DP168" s="200"/>
      <c r="DQ168" s="200"/>
      <c r="DR168" s="200"/>
      <c r="DS168" s="200"/>
      <c r="DT168" s="200"/>
      <c r="DU168" s="200"/>
      <c r="DV168" s="200"/>
      <c r="DW168" s="200"/>
      <c r="DX168" s="200"/>
      <c r="DY168" s="200"/>
      <c r="DZ168" s="200"/>
      <c r="EA168" s="200"/>
      <c r="EB168" s="200"/>
      <c r="EC168" s="200"/>
      <c r="ED168" s="200"/>
      <c r="EE168" s="200"/>
      <c r="EF168" s="200"/>
      <c r="EG168" s="200"/>
      <c r="EH168" s="200"/>
      <c r="EI168" s="200"/>
      <c r="EJ168" s="200"/>
      <c r="EK168" s="200"/>
      <c r="EL168" s="200"/>
      <c r="EM168" s="200"/>
      <c r="EN168" s="200"/>
      <c r="EO168" s="200"/>
      <c r="EP168" s="200"/>
      <c r="EQ168" s="200"/>
      <c r="ER168" s="200"/>
      <c r="ES168" s="200"/>
      <c r="ET168" s="200"/>
      <c r="EU168" s="200"/>
      <c r="EV168" s="200"/>
      <c r="EW168" s="200"/>
      <c r="EX168" s="200"/>
      <c r="EY168" s="200"/>
      <c r="EZ168" s="200"/>
      <c r="FA168" s="200"/>
      <c r="FB168" s="200"/>
      <c r="FC168" s="200"/>
      <c r="FD168" s="200"/>
      <c r="FE168" s="200"/>
      <c r="FF168" s="200"/>
      <c r="FG168" s="200"/>
      <c r="FH168" s="200"/>
      <c r="FI168" s="200"/>
      <c r="FJ168" s="200"/>
      <c r="FK168" s="200"/>
      <c r="FL168" s="200"/>
      <c r="FM168" s="200"/>
      <c r="FN168" s="200"/>
      <c r="FO168" s="200"/>
      <c r="FP168" s="200"/>
      <c r="FQ168" s="200"/>
      <c r="FR168" s="200"/>
      <c r="FS168" s="200"/>
      <c r="FT168" s="200"/>
      <c r="FU168" s="200"/>
      <c r="FV168" s="200"/>
      <c r="FW168" s="200"/>
      <c r="FX168" s="200"/>
      <c r="FY168" s="200"/>
      <c r="FZ168" s="200"/>
      <c r="GA168" s="200"/>
      <c r="GB168" s="200"/>
      <c r="GC168" s="200"/>
      <c r="GD168" s="200"/>
      <c r="GE168" s="200"/>
      <c r="GF168" s="200"/>
      <c r="GG168" s="200"/>
      <c r="GH168" s="200"/>
      <c r="GI168" s="200"/>
      <c r="GJ168" s="200"/>
      <c r="GK168" s="200"/>
      <c r="GL168" s="200"/>
      <c r="GM168" s="200"/>
      <c r="GN168" s="200"/>
      <c r="GO168" s="200"/>
      <c r="GP168" s="200"/>
      <c r="GQ168" s="200"/>
      <c r="GR168" s="200"/>
      <c r="GS168" s="200"/>
      <c r="GT168" s="200"/>
      <c r="GU168" s="200"/>
      <c r="GV168" s="200"/>
      <c r="GW168" s="200"/>
      <c r="GX168" s="200"/>
      <c r="GY168" s="200"/>
      <c r="GZ168" s="200"/>
      <c r="HA168" s="200"/>
      <c r="HB168" s="200"/>
      <c r="HC168" s="200"/>
      <c r="HD168" s="200"/>
      <c r="HE168" s="200"/>
      <c r="HF168" s="200"/>
      <c r="HG168" s="200"/>
      <c r="HH168" s="200"/>
      <c r="HI168" s="200"/>
      <c r="HJ168" s="200"/>
      <c r="HK168" s="200"/>
      <c r="HL168" s="200"/>
      <c r="HM168" s="200"/>
      <c r="HN168" s="200"/>
      <c r="HO168" s="200"/>
      <c r="HP168" s="200"/>
      <c r="HQ168" s="200"/>
      <c r="HR168" s="200"/>
      <c r="HS168" s="200"/>
      <c r="HT168" s="200"/>
      <c r="HU168" s="200"/>
      <c r="HV168" s="200"/>
      <c r="HW168" s="200"/>
      <c r="HX168" s="200"/>
      <c r="HY168" s="200"/>
      <c r="HZ168" s="200"/>
      <c r="IA168" s="200"/>
      <c r="IB168" s="200"/>
      <c r="IC168" s="200"/>
      <c r="ID168" s="200"/>
      <c r="IE168" s="200"/>
      <c r="IF168" s="200"/>
      <c r="IG168" s="200"/>
      <c r="IH168" s="200"/>
      <c r="II168" s="200"/>
      <c r="IJ168" s="200"/>
      <c r="IK168" s="200"/>
      <c r="IL168" s="200"/>
      <c r="IM168" s="200"/>
      <c r="IN168" s="200"/>
      <c r="IO168" s="200"/>
      <c r="IP168" s="200"/>
      <c r="IQ168" s="200"/>
      <c r="IR168" s="200"/>
      <c r="IS168" s="200"/>
      <c r="IT168" s="200"/>
      <c r="IU168" s="200"/>
      <c r="IV168" s="200"/>
      <c r="IW168" s="200"/>
      <c r="IX168" s="200"/>
      <c r="IY168" s="200"/>
      <c r="IZ168" s="200"/>
      <c r="JA168" s="200"/>
      <c r="JB168" s="200"/>
      <c r="JC168" s="200"/>
      <c r="JD168" s="200"/>
      <c r="JE168" s="200"/>
      <c r="JF168" s="200"/>
      <c r="JG168" s="200"/>
      <c r="JH168" s="200"/>
      <c r="JI168" s="200"/>
      <c r="JJ168" s="200"/>
      <c r="JK168" s="200"/>
      <c r="JL168" s="200"/>
      <c r="JM168" s="200"/>
      <c r="JN168" s="200"/>
      <c r="JO168" s="200"/>
      <c r="JP168" s="200"/>
      <c r="JQ168" s="200"/>
      <c r="JR168" s="200"/>
      <c r="JS168" s="200"/>
      <c r="JT168" s="200"/>
      <c r="JU168" s="200"/>
      <c r="JV168" s="200"/>
      <c r="JW168" s="200"/>
      <c r="JX168" s="200"/>
      <c r="JY168" s="200"/>
      <c r="JZ168" s="200"/>
      <c r="KA168" s="200"/>
      <c r="KB168" s="200"/>
      <c r="KC168" s="200"/>
      <c r="KD168" s="200"/>
      <c r="KE168" s="200"/>
      <c r="KF168" s="200"/>
      <c r="KG168" s="200"/>
      <c r="KH168" s="200"/>
      <c r="KI168" s="200"/>
      <c r="KJ168" s="200"/>
      <c r="KK168" s="200"/>
      <c r="KL168" s="200"/>
      <c r="KM168" s="200"/>
      <c r="KN168" s="200"/>
      <c r="KO168" s="200"/>
      <c r="KP168" s="200"/>
      <c r="KQ168" s="200"/>
      <c r="KR168" s="200"/>
      <c r="KS168" s="200"/>
      <c r="KT168" s="200"/>
      <c r="KU168" s="200"/>
      <c r="KV168" s="200"/>
      <c r="KW168" s="200"/>
      <c r="KX168" s="200"/>
      <c r="KY168" s="200"/>
      <c r="KZ168" s="200"/>
      <c r="LA168" s="200"/>
      <c r="LB168" s="200"/>
      <c r="LC168" s="200"/>
      <c r="LD168" s="200"/>
      <c r="LE168" s="200"/>
      <c r="LF168" s="200"/>
      <c r="LG168" s="200"/>
      <c r="LH168" s="200"/>
      <c r="LI168" s="200"/>
      <c r="LJ168" s="200"/>
      <c r="LK168" s="200"/>
      <c r="LL168" s="200"/>
      <c r="LM168" s="200"/>
      <c r="LN168" s="200"/>
      <c r="LO168" s="200"/>
      <c r="LP168" s="200"/>
      <c r="LQ168" s="200"/>
      <c r="LR168" s="200"/>
      <c r="LS168" s="200"/>
      <c r="LT168" s="200"/>
      <c r="LU168" s="200"/>
      <c r="LV168" s="200"/>
      <c r="LW168" s="200"/>
      <c r="LX168" s="200"/>
      <c r="LY168" s="200"/>
      <c r="LZ168" s="200"/>
      <c r="MA168" s="200"/>
      <c r="MB168" s="200"/>
      <c r="MC168" s="200"/>
      <c r="MD168" s="200"/>
      <c r="ME168" s="200"/>
      <c r="MF168" s="200"/>
      <c r="MG168" s="200"/>
      <c r="MH168" s="200"/>
      <c r="MI168" s="200"/>
      <c r="MJ168" s="200"/>
      <c r="MK168" s="200"/>
      <c r="ML168" s="200"/>
      <c r="MM168" s="200"/>
      <c r="MN168" s="200"/>
      <c r="MO168" s="200"/>
      <c r="MP168" s="200"/>
      <c r="MQ168" s="200"/>
      <c r="MR168" s="200"/>
      <c r="MS168" s="200"/>
      <c r="MT168" s="200"/>
      <c r="MU168" s="200"/>
      <c r="MV168" s="200"/>
      <c r="MW168" s="200"/>
      <c r="MX168" s="200"/>
      <c r="MY168" s="200"/>
      <c r="MZ168" s="200"/>
      <c r="NA168" s="200"/>
      <c r="NB168" s="200"/>
      <c r="NC168" s="200"/>
      <c r="ND168" s="200"/>
      <c r="NE168" s="200"/>
      <c r="NF168" s="200"/>
      <c r="NG168" s="200"/>
      <c r="NH168" s="200"/>
      <c r="NI168" s="200"/>
      <c r="NJ168" s="200"/>
      <c r="NK168" s="200"/>
      <c r="NL168" s="200"/>
      <c r="NM168" s="200"/>
      <c r="NN168" s="200"/>
      <c r="NO168" s="200"/>
      <c r="NP168" s="200"/>
      <c r="NQ168" s="200"/>
      <c r="NR168" s="200"/>
      <c r="NS168" s="200"/>
      <c r="NT168" s="200"/>
      <c r="NU168" s="200"/>
      <c r="NV168" s="200"/>
      <c r="NW168" s="200"/>
      <c r="NX168" s="200"/>
      <c r="NY168" s="200"/>
      <c r="NZ168" s="200"/>
      <c r="OA168" s="200"/>
      <c r="OB168" s="200"/>
      <c r="OC168" s="200"/>
      <c r="OD168" s="200"/>
      <c r="OE168" s="200"/>
      <c r="OF168" s="200"/>
      <c r="OG168" s="200"/>
      <c r="OH168" s="200"/>
      <c r="OI168" s="200"/>
      <c r="OJ168" s="200"/>
      <c r="OK168" s="200"/>
      <c r="OL168" s="200"/>
      <c r="OM168" s="200"/>
      <c r="ON168" s="200"/>
      <c r="OO168" s="200"/>
      <c r="OP168" s="200"/>
      <c r="OQ168" s="200"/>
      <c r="OR168" s="200"/>
      <c r="OS168" s="200"/>
      <c r="OT168" s="200"/>
      <c r="OU168" s="200"/>
      <c r="OV168" s="200"/>
      <c r="OW168" s="200"/>
      <c r="OX168" s="200"/>
      <c r="OY168" s="200"/>
      <c r="OZ168" s="200"/>
      <c r="PA168" s="200"/>
      <c r="PB168" s="200"/>
      <c r="PC168" s="200"/>
      <c r="PD168" s="200"/>
      <c r="PE168" s="200"/>
      <c r="PF168" s="200"/>
      <c r="PG168" s="200"/>
      <c r="PH168" s="200"/>
      <c r="PI168" s="200"/>
      <c r="PJ168" s="200"/>
      <c r="PK168" s="200"/>
      <c r="PL168" s="200"/>
      <c r="PM168" s="200"/>
      <c r="PN168" s="200"/>
      <c r="PO168" s="200"/>
      <c r="PP168" s="200"/>
      <c r="PQ168" s="200"/>
      <c r="PR168" s="200"/>
      <c r="PS168" s="200"/>
      <c r="PT168" s="200"/>
      <c r="PU168" s="200"/>
      <c r="PV168" s="200"/>
      <c r="PW168" s="200"/>
      <c r="PX168" s="200"/>
      <c r="PY168" s="200"/>
      <c r="PZ168" s="200"/>
      <c r="QA168" s="200"/>
      <c r="QB168" s="200"/>
      <c r="QC168" s="200"/>
      <c r="QD168" s="200"/>
      <c r="QE168" s="200"/>
      <c r="QF168" s="200"/>
      <c r="QG168" s="200"/>
      <c r="QH168" s="200"/>
      <c r="QI168" s="200"/>
      <c r="QJ168" s="200"/>
      <c r="QK168" s="200"/>
      <c r="QL168" s="200"/>
      <c r="QM168" s="200"/>
      <c r="QN168" s="200"/>
      <c r="QO168" s="200"/>
      <c r="QP168" s="200"/>
      <c r="QQ168" s="200"/>
      <c r="QR168" s="200"/>
      <c r="QS168" s="200"/>
      <c r="QT168" s="200"/>
      <c r="QU168" s="200"/>
      <c r="QV168" s="200"/>
      <c r="QW168" s="200"/>
      <c r="QX168" s="200"/>
      <c r="QY168" s="200"/>
      <c r="QZ168" s="200"/>
      <c r="RA168" s="200"/>
      <c r="RB168" s="200"/>
      <c r="RC168" s="200"/>
      <c r="RD168" s="200"/>
      <c r="RE168" s="200"/>
      <c r="RF168" s="200"/>
      <c r="RG168" s="200"/>
      <c r="RH168" s="200"/>
      <c r="RI168" s="200"/>
      <c r="RJ168" s="200"/>
      <c r="RK168" s="200"/>
      <c r="RL168" s="200"/>
      <c r="RM168" s="200"/>
      <c r="RN168" s="200"/>
      <c r="RO168" s="200"/>
      <c r="RP168" s="200"/>
      <c r="RQ168" s="200"/>
      <c r="RR168" s="200"/>
      <c r="RS168" s="200"/>
      <c r="RT168" s="200"/>
      <c r="RU168" s="200"/>
      <c r="RV168" s="200"/>
      <c r="RW168" s="200"/>
      <c r="RX168" s="200"/>
      <c r="RY168" s="200"/>
      <c r="RZ168" s="200"/>
      <c r="SA168" s="200"/>
      <c r="SB168" s="200"/>
      <c r="SC168" s="200"/>
      <c r="SD168" s="200"/>
      <c r="SE168" s="200"/>
      <c r="SF168" s="200"/>
      <c r="SG168" s="200"/>
      <c r="SH168" s="200"/>
      <c r="SI168" s="200"/>
      <c r="SJ168" s="200"/>
      <c r="SK168" s="200"/>
      <c r="SL168" s="200"/>
      <c r="SM168" s="200"/>
      <c r="SN168" s="200"/>
      <c r="SO168" s="200"/>
      <c r="SP168" s="200"/>
      <c r="SQ168" s="200"/>
      <c r="SR168" s="200"/>
      <c r="SS168" s="200"/>
      <c r="ST168" s="200"/>
      <c r="SU168" s="200"/>
      <c r="SV168" s="200"/>
      <c r="SW168" s="200"/>
      <c r="SX168" s="200"/>
      <c r="SY168" s="200"/>
      <c r="SZ168" s="200"/>
      <c r="TA168" s="200"/>
      <c r="TB168" s="200"/>
      <c r="TC168" s="200"/>
      <c r="TD168" s="200"/>
      <c r="TE168" s="200"/>
      <c r="TF168" s="200"/>
      <c r="TG168" s="200"/>
      <c r="TH168" s="200"/>
      <c r="TI168" s="200"/>
      <c r="TJ168" s="200"/>
      <c r="TK168" s="200"/>
      <c r="TL168" s="200"/>
      <c r="TM168" s="200"/>
      <c r="TN168" s="200"/>
      <c r="TO168" s="200"/>
      <c r="TP168" s="200"/>
      <c r="TQ168" s="200"/>
      <c r="TR168" s="200"/>
      <c r="TS168" s="200"/>
      <c r="TT168" s="200"/>
      <c r="TU168" s="200"/>
      <c r="TV168" s="200"/>
      <c r="TW168" s="200"/>
      <c r="TX168" s="200"/>
      <c r="TY168" s="200"/>
      <c r="TZ168" s="200"/>
      <c r="UA168" s="200"/>
      <c r="UB168" s="200"/>
      <c r="UC168" s="200"/>
      <c r="UD168" s="200"/>
      <c r="UE168" s="200"/>
      <c r="UF168" s="200"/>
      <c r="UG168" s="200"/>
      <c r="UH168" s="200"/>
      <c r="UI168" s="200"/>
      <c r="UJ168" s="200"/>
      <c r="UK168" s="200"/>
      <c r="UL168" s="200"/>
      <c r="UM168" s="200"/>
      <c r="UN168" s="200"/>
      <c r="UO168" s="200"/>
      <c r="UP168" s="200"/>
      <c r="UQ168" s="200"/>
      <c r="UR168" s="200"/>
      <c r="US168" s="200"/>
      <c r="UT168" s="200"/>
      <c r="UU168" s="200"/>
      <c r="UV168" s="200"/>
      <c r="UW168" s="200"/>
      <c r="UX168" s="200"/>
      <c r="UY168" s="200"/>
      <c r="UZ168" s="200"/>
      <c r="VA168" s="200"/>
      <c r="VB168" s="200"/>
      <c r="VC168" s="200"/>
      <c r="VD168" s="200"/>
      <c r="VE168" s="200"/>
      <c r="VF168" s="200"/>
      <c r="VG168" s="200"/>
      <c r="VH168" s="200"/>
      <c r="VI168" s="200"/>
      <c r="VJ168" s="200"/>
      <c r="VK168" s="200"/>
      <c r="VL168" s="200"/>
      <c r="VM168" s="200"/>
      <c r="VN168" s="200"/>
      <c r="VO168" s="200"/>
      <c r="VP168" s="200"/>
      <c r="VQ168" s="200"/>
      <c r="VR168" s="200"/>
      <c r="VS168" s="200"/>
      <c r="VT168" s="200"/>
      <c r="VU168" s="200"/>
      <c r="VV168" s="200"/>
      <c r="VW168" s="200"/>
      <c r="VX168" s="200"/>
      <c r="VY168" s="200"/>
      <c r="VZ168" s="200"/>
      <c r="WA168" s="200"/>
      <c r="WB168" s="200"/>
      <c r="WC168" s="200"/>
      <c r="WD168" s="200"/>
      <c r="WE168" s="200"/>
      <c r="WF168" s="200"/>
      <c r="WG168" s="200"/>
      <c r="WH168" s="200"/>
      <c r="WI168" s="200"/>
      <c r="WJ168" s="200"/>
      <c r="WK168" s="200"/>
      <c r="WL168" s="200"/>
      <c r="WM168" s="200"/>
      <c r="WN168" s="200"/>
      <c r="WO168" s="200"/>
      <c r="WP168" s="200"/>
      <c r="WQ168" s="200"/>
      <c r="WR168" s="200"/>
      <c r="WS168" s="200"/>
      <c r="WT168" s="200"/>
      <c r="WU168" s="200"/>
      <c r="WV168" s="200"/>
      <c r="WW168" s="200"/>
      <c r="WX168" s="200"/>
      <c r="WY168" s="200"/>
      <c r="WZ168" s="200"/>
      <c r="XA168" s="200"/>
      <c r="XB168" s="200"/>
      <c r="XC168" s="200"/>
      <c r="XD168" s="200"/>
      <c r="XE168" s="200"/>
      <c r="XF168" s="200"/>
      <c r="XG168" s="200"/>
      <c r="XH168" s="200"/>
      <c r="XI168" s="200"/>
      <c r="XJ168" s="200"/>
      <c r="XK168" s="200"/>
      <c r="XL168" s="200"/>
      <c r="XM168" s="200"/>
      <c r="XN168" s="200"/>
      <c r="XO168" s="200"/>
      <c r="XP168" s="200"/>
      <c r="XQ168" s="200"/>
      <c r="XR168" s="200"/>
      <c r="XS168" s="200"/>
      <c r="XT168" s="200"/>
      <c r="XU168" s="200"/>
      <c r="XV168" s="200"/>
      <c r="XW168" s="200"/>
      <c r="XX168" s="200"/>
      <c r="XY168" s="200"/>
      <c r="XZ168" s="200"/>
      <c r="YA168" s="200"/>
      <c r="YB168" s="200"/>
      <c r="YC168" s="200"/>
      <c r="YD168" s="200"/>
      <c r="YE168" s="200"/>
      <c r="YF168" s="200"/>
      <c r="YG168" s="200"/>
      <c r="YH168" s="200"/>
      <c r="YI168" s="200"/>
      <c r="YJ168" s="200"/>
      <c r="YK168" s="200"/>
      <c r="YL168" s="200"/>
      <c r="YM168" s="200"/>
      <c r="YN168" s="200"/>
      <c r="YO168" s="200"/>
      <c r="YP168" s="200"/>
      <c r="YQ168" s="200"/>
      <c r="YR168" s="200"/>
      <c r="YS168" s="200"/>
      <c r="YT168" s="200"/>
      <c r="YU168" s="200"/>
      <c r="YV168" s="200"/>
      <c r="YW168" s="200"/>
      <c r="YX168" s="200"/>
      <c r="YY168" s="200"/>
      <c r="YZ168" s="200"/>
      <c r="ZA168" s="200"/>
      <c r="ZB168" s="200"/>
      <c r="ZC168" s="200"/>
      <c r="ZD168" s="200"/>
      <c r="ZE168" s="200"/>
      <c r="ZF168" s="200"/>
      <c r="ZG168" s="200"/>
      <c r="ZH168" s="200"/>
      <c r="ZI168" s="200"/>
      <c r="ZJ168" s="200"/>
      <c r="ZK168" s="200"/>
      <c r="ZL168" s="200"/>
    </row>
    <row r="169" spans="1:688" s="155" customFormat="1">
      <c r="A169" s="361"/>
      <c r="B169" s="141" t="s">
        <v>319</v>
      </c>
      <c r="C169" s="243">
        <v>2236500</v>
      </c>
      <c r="D169" s="320">
        <f>C169/C156-1</f>
        <v>8.3449074018004721E-2</v>
      </c>
      <c r="E169" s="142"/>
      <c r="F169" s="134">
        <v>1691</v>
      </c>
      <c r="G169" s="320">
        <f t="shared" si="31"/>
        <v>4.8357098574085544E-2</v>
      </c>
      <c r="H169" s="133">
        <v>705</v>
      </c>
      <c r="I169" s="320">
        <f>H169/H156-1</f>
        <v>1.3578595317725752</v>
      </c>
      <c r="J169" s="133">
        <v>171</v>
      </c>
      <c r="K169" s="320">
        <f>J169/J156-1</f>
        <v>-0.3214285714285714</v>
      </c>
      <c r="L169" s="316">
        <v>150</v>
      </c>
      <c r="M169" s="320">
        <f>L169/L156-1</f>
        <v>0.5</v>
      </c>
      <c r="N169" s="133"/>
      <c r="O169" s="320"/>
      <c r="P169" s="133"/>
      <c r="Q169" s="320"/>
      <c r="R169" s="134"/>
      <c r="S169" s="320"/>
      <c r="T169" s="213"/>
      <c r="U169" s="200"/>
      <c r="V169" s="200"/>
      <c r="W169" s="200"/>
      <c r="X169" s="200"/>
      <c r="Y169" s="200"/>
      <c r="Z169" s="200"/>
      <c r="AA169" s="200"/>
      <c r="AB169" s="200"/>
      <c r="AC169" s="200"/>
      <c r="AD169" s="200"/>
      <c r="AE169" s="200"/>
      <c r="AF169" s="200"/>
      <c r="AG169" s="200"/>
      <c r="AH169" s="200"/>
      <c r="AI169" s="200"/>
      <c r="AJ169" s="200"/>
      <c r="AK169" s="200"/>
      <c r="AL169" s="200"/>
      <c r="AM169" s="200"/>
      <c r="AN169" s="200"/>
      <c r="AO169" s="200"/>
      <c r="AP169" s="200"/>
      <c r="AQ169" s="200"/>
      <c r="AR169" s="200"/>
      <c r="AS169" s="200"/>
      <c r="AT169" s="200"/>
      <c r="AU169" s="200"/>
      <c r="AV169" s="200"/>
      <c r="AW169" s="200"/>
      <c r="AX169" s="200"/>
      <c r="AY169" s="200"/>
      <c r="AZ169" s="200"/>
      <c r="BA169" s="200"/>
      <c r="BB169" s="200"/>
      <c r="BC169" s="200"/>
      <c r="BD169" s="200"/>
      <c r="BE169" s="200"/>
      <c r="BF169" s="200"/>
      <c r="BG169" s="200"/>
      <c r="BH169" s="200"/>
      <c r="BI169" s="200"/>
      <c r="BJ169" s="200"/>
      <c r="BK169" s="200"/>
      <c r="BL169" s="200"/>
      <c r="BM169" s="200"/>
      <c r="BN169" s="200"/>
      <c r="BO169" s="200"/>
      <c r="BP169" s="200"/>
      <c r="BQ169" s="200"/>
      <c r="BR169" s="200"/>
      <c r="BS169" s="200"/>
      <c r="BT169" s="200"/>
      <c r="BU169" s="200"/>
      <c r="BV169" s="200"/>
      <c r="BW169" s="200"/>
      <c r="BX169" s="200"/>
      <c r="BY169" s="200"/>
      <c r="BZ169" s="200"/>
      <c r="CA169" s="200"/>
      <c r="CB169" s="200"/>
      <c r="CC169" s="200"/>
      <c r="CD169" s="200"/>
      <c r="CE169" s="200"/>
      <c r="CF169" s="200"/>
      <c r="CG169" s="200"/>
      <c r="CH169" s="200"/>
      <c r="CI169" s="200"/>
      <c r="CJ169" s="200"/>
      <c r="CK169" s="200"/>
      <c r="CL169" s="200"/>
      <c r="CM169" s="200"/>
      <c r="CN169" s="200"/>
      <c r="CO169" s="200"/>
      <c r="CP169" s="200"/>
      <c r="CQ169" s="200"/>
      <c r="CR169" s="200"/>
      <c r="CS169" s="200"/>
      <c r="CT169" s="200"/>
      <c r="CU169" s="200"/>
      <c r="CV169" s="200"/>
      <c r="CW169" s="200"/>
      <c r="CX169" s="200"/>
      <c r="CY169" s="200"/>
      <c r="CZ169" s="200"/>
      <c r="DA169" s="200"/>
      <c r="DB169" s="200"/>
      <c r="DC169" s="200"/>
      <c r="DD169" s="200"/>
      <c r="DE169" s="200"/>
      <c r="DF169" s="200"/>
      <c r="DG169" s="200"/>
      <c r="DH169" s="200"/>
      <c r="DI169" s="200"/>
      <c r="DJ169" s="200"/>
      <c r="DK169" s="200"/>
      <c r="DL169" s="200"/>
      <c r="DM169" s="200"/>
      <c r="DN169" s="200"/>
      <c r="DO169" s="200"/>
      <c r="DP169" s="200"/>
      <c r="DQ169" s="200"/>
      <c r="DR169" s="200"/>
      <c r="DS169" s="200"/>
      <c r="DT169" s="200"/>
      <c r="DU169" s="200"/>
      <c r="DV169" s="200"/>
      <c r="DW169" s="200"/>
      <c r="DX169" s="200"/>
      <c r="DY169" s="200"/>
      <c r="DZ169" s="200"/>
      <c r="EA169" s="200"/>
      <c r="EB169" s="200"/>
      <c r="EC169" s="200"/>
      <c r="ED169" s="200"/>
      <c r="EE169" s="200"/>
      <c r="EF169" s="200"/>
      <c r="EG169" s="200"/>
      <c r="EH169" s="200"/>
      <c r="EI169" s="200"/>
      <c r="EJ169" s="200"/>
      <c r="EK169" s="200"/>
      <c r="EL169" s="200"/>
      <c r="EM169" s="200"/>
      <c r="EN169" s="200"/>
      <c r="EO169" s="200"/>
      <c r="EP169" s="200"/>
      <c r="EQ169" s="200"/>
      <c r="ER169" s="200"/>
      <c r="ES169" s="200"/>
      <c r="ET169" s="200"/>
      <c r="EU169" s="200"/>
      <c r="EV169" s="200"/>
      <c r="EW169" s="200"/>
      <c r="EX169" s="200"/>
      <c r="EY169" s="200"/>
      <c r="EZ169" s="200"/>
      <c r="FA169" s="200"/>
      <c r="FB169" s="200"/>
      <c r="FC169" s="200"/>
      <c r="FD169" s="200"/>
      <c r="FE169" s="200"/>
      <c r="FF169" s="200"/>
      <c r="FG169" s="200"/>
      <c r="FH169" s="200"/>
      <c r="FI169" s="200"/>
      <c r="FJ169" s="200"/>
      <c r="FK169" s="200"/>
      <c r="FL169" s="200"/>
      <c r="FM169" s="200"/>
      <c r="FN169" s="200"/>
      <c r="FO169" s="200"/>
      <c r="FP169" s="200"/>
      <c r="FQ169" s="200"/>
      <c r="FR169" s="200"/>
      <c r="FS169" s="200"/>
      <c r="FT169" s="200"/>
      <c r="FU169" s="200"/>
      <c r="FV169" s="200"/>
      <c r="FW169" s="200"/>
      <c r="FX169" s="200"/>
      <c r="FY169" s="200"/>
      <c r="FZ169" s="200"/>
      <c r="GA169" s="200"/>
      <c r="GB169" s="200"/>
      <c r="GC169" s="200"/>
      <c r="GD169" s="200"/>
      <c r="GE169" s="200"/>
      <c r="GF169" s="200"/>
      <c r="GG169" s="200"/>
      <c r="GH169" s="200"/>
      <c r="GI169" s="200"/>
      <c r="GJ169" s="200"/>
      <c r="GK169" s="200"/>
      <c r="GL169" s="200"/>
      <c r="GM169" s="200"/>
      <c r="GN169" s="200"/>
      <c r="GO169" s="200"/>
      <c r="GP169" s="200"/>
      <c r="GQ169" s="200"/>
      <c r="GR169" s="200"/>
      <c r="GS169" s="200"/>
      <c r="GT169" s="200"/>
      <c r="GU169" s="200"/>
      <c r="GV169" s="200"/>
      <c r="GW169" s="200"/>
      <c r="GX169" s="200"/>
      <c r="GY169" s="200"/>
      <c r="GZ169" s="200"/>
      <c r="HA169" s="200"/>
      <c r="HB169" s="200"/>
      <c r="HC169" s="200"/>
      <c r="HD169" s="200"/>
      <c r="HE169" s="200"/>
      <c r="HF169" s="200"/>
      <c r="HG169" s="200"/>
      <c r="HH169" s="200"/>
      <c r="HI169" s="200"/>
      <c r="HJ169" s="200"/>
      <c r="HK169" s="200"/>
      <c r="HL169" s="200"/>
      <c r="HM169" s="200"/>
      <c r="HN169" s="200"/>
      <c r="HO169" s="200"/>
      <c r="HP169" s="200"/>
      <c r="HQ169" s="200"/>
      <c r="HR169" s="200"/>
      <c r="HS169" s="200"/>
      <c r="HT169" s="200"/>
      <c r="HU169" s="200"/>
      <c r="HV169" s="200"/>
      <c r="HW169" s="200"/>
      <c r="HX169" s="200"/>
      <c r="HY169" s="200"/>
      <c r="HZ169" s="200"/>
      <c r="IA169" s="200"/>
      <c r="IB169" s="200"/>
      <c r="IC169" s="200"/>
      <c r="ID169" s="200"/>
      <c r="IE169" s="200"/>
      <c r="IF169" s="200"/>
      <c r="IG169" s="200"/>
      <c r="IH169" s="200"/>
      <c r="II169" s="200"/>
      <c r="IJ169" s="200"/>
      <c r="IK169" s="200"/>
      <c r="IL169" s="200"/>
      <c r="IM169" s="200"/>
      <c r="IN169" s="200"/>
      <c r="IO169" s="200"/>
      <c r="IP169" s="200"/>
      <c r="IQ169" s="200"/>
      <c r="IR169" s="200"/>
      <c r="IS169" s="200"/>
      <c r="IT169" s="200"/>
      <c r="IU169" s="200"/>
      <c r="IV169" s="200"/>
      <c r="IW169" s="200"/>
      <c r="IX169" s="200"/>
      <c r="IY169" s="200"/>
      <c r="IZ169" s="200"/>
      <c r="JA169" s="200"/>
      <c r="JB169" s="200"/>
      <c r="JC169" s="200"/>
      <c r="JD169" s="200"/>
      <c r="JE169" s="200"/>
      <c r="JF169" s="200"/>
      <c r="JG169" s="200"/>
      <c r="JH169" s="200"/>
      <c r="JI169" s="200"/>
      <c r="JJ169" s="200"/>
      <c r="JK169" s="200"/>
      <c r="JL169" s="200"/>
      <c r="JM169" s="200"/>
      <c r="JN169" s="200"/>
      <c r="JO169" s="200"/>
      <c r="JP169" s="200"/>
      <c r="JQ169" s="200"/>
      <c r="JR169" s="200"/>
      <c r="JS169" s="200"/>
      <c r="JT169" s="200"/>
      <c r="JU169" s="200"/>
      <c r="JV169" s="200"/>
      <c r="JW169" s="200"/>
      <c r="JX169" s="200"/>
      <c r="JY169" s="200"/>
      <c r="JZ169" s="200"/>
      <c r="KA169" s="200"/>
      <c r="KB169" s="200"/>
      <c r="KC169" s="200"/>
      <c r="KD169" s="200"/>
      <c r="KE169" s="200"/>
      <c r="KF169" s="200"/>
      <c r="KG169" s="200"/>
      <c r="KH169" s="200"/>
      <c r="KI169" s="200"/>
      <c r="KJ169" s="200"/>
      <c r="KK169" s="200"/>
      <c r="KL169" s="200"/>
      <c r="KM169" s="200"/>
      <c r="KN169" s="200"/>
      <c r="KO169" s="200"/>
      <c r="KP169" s="200"/>
      <c r="KQ169" s="200"/>
      <c r="KR169" s="200"/>
      <c r="KS169" s="200"/>
      <c r="KT169" s="200"/>
      <c r="KU169" s="200"/>
      <c r="KV169" s="200"/>
      <c r="KW169" s="200"/>
      <c r="KX169" s="200"/>
      <c r="KY169" s="200"/>
      <c r="KZ169" s="200"/>
      <c r="LA169" s="200"/>
      <c r="LB169" s="200"/>
      <c r="LC169" s="200"/>
      <c r="LD169" s="200"/>
      <c r="LE169" s="200"/>
      <c r="LF169" s="200"/>
      <c r="LG169" s="200"/>
      <c r="LH169" s="200"/>
      <c r="LI169" s="200"/>
      <c r="LJ169" s="200"/>
      <c r="LK169" s="200"/>
      <c r="LL169" s="200"/>
      <c r="LM169" s="200"/>
      <c r="LN169" s="200"/>
      <c r="LO169" s="200"/>
      <c r="LP169" s="200"/>
      <c r="LQ169" s="200"/>
      <c r="LR169" s="200"/>
      <c r="LS169" s="200"/>
      <c r="LT169" s="200"/>
      <c r="LU169" s="200"/>
      <c r="LV169" s="200"/>
      <c r="LW169" s="200"/>
      <c r="LX169" s="200"/>
      <c r="LY169" s="200"/>
      <c r="LZ169" s="200"/>
      <c r="MA169" s="200"/>
      <c r="MB169" s="200"/>
      <c r="MC169" s="200"/>
      <c r="MD169" s="200"/>
      <c r="ME169" s="200"/>
      <c r="MF169" s="200"/>
      <c r="MG169" s="200"/>
      <c r="MH169" s="200"/>
      <c r="MI169" s="200"/>
      <c r="MJ169" s="200"/>
      <c r="MK169" s="200"/>
      <c r="ML169" s="200"/>
      <c r="MM169" s="200"/>
      <c r="MN169" s="200"/>
      <c r="MO169" s="200"/>
      <c r="MP169" s="200"/>
      <c r="MQ169" s="200"/>
      <c r="MR169" s="200"/>
      <c r="MS169" s="200"/>
      <c r="MT169" s="200"/>
      <c r="MU169" s="200"/>
      <c r="MV169" s="200"/>
      <c r="MW169" s="200"/>
      <c r="MX169" s="200"/>
      <c r="MY169" s="200"/>
      <c r="MZ169" s="200"/>
      <c r="NA169" s="200"/>
      <c r="NB169" s="200"/>
      <c r="NC169" s="200"/>
      <c r="ND169" s="200"/>
      <c r="NE169" s="200"/>
      <c r="NF169" s="200"/>
      <c r="NG169" s="200"/>
      <c r="NH169" s="200"/>
      <c r="NI169" s="200"/>
      <c r="NJ169" s="200"/>
      <c r="NK169" s="200"/>
      <c r="NL169" s="200"/>
      <c r="NM169" s="200"/>
      <c r="NN169" s="200"/>
      <c r="NO169" s="200"/>
      <c r="NP169" s="200"/>
      <c r="NQ169" s="200"/>
      <c r="NR169" s="200"/>
      <c r="NS169" s="200"/>
      <c r="NT169" s="200"/>
      <c r="NU169" s="200"/>
      <c r="NV169" s="200"/>
      <c r="NW169" s="200"/>
      <c r="NX169" s="200"/>
      <c r="NY169" s="200"/>
      <c r="NZ169" s="200"/>
      <c r="OA169" s="200"/>
      <c r="OB169" s="200"/>
      <c r="OC169" s="200"/>
      <c r="OD169" s="200"/>
      <c r="OE169" s="200"/>
      <c r="OF169" s="200"/>
      <c r="OG169" s="200"/>
      <c r="OH169" s="200"/>
      <c r="OI169" s="200"/>
      <c r="OJ169" s="200"/>
      <c r="OK169" s="200"/>
      <c r="OL169" s="200"/>
      <c r="OM169" s="200"/>
      <c r="ON169" s="200"/>
      <c r="OO169" s="200"/>
      <c r="OP169" s="200"/>
      <c r="OQ169" s="200"/>
      <c r="OR169" s="200"/>
      <c r="OS169" s="200"/>
      <c r="OT169" s="200"/>
      <c r="OU169" s="200"/>
      <c r="OV169" s="200"/>
      <c r="OW169" s="200"/>
      <c r="OX169" s="200"/>
      <c r="OY169" s="200"/>
      <c r="OZ169" s="200"/>
      <c r="PA169" s="200"/>
      <c r="PB169" s="200"/>
      <c r="PC169" s="200"/>
      <c r="PD169" s="200"/>
      <c r="PE169" s="200"/>
      <c r="PF169" s="200"/>
      <c r="PG169" s="200"/>
      <c r="PH169" s="200"/>
      <c r="PI169" s="200"/>
      <c r="PJ169" s="200"/>
      <c r="PK169" s="200"/>
      <c r="PL169" s="200"/>
      <c r="PM169" s="200"/>
      <c r="PN169" s="200"/>
      <c r="PO169" s="200"/>
      <c r="PP169" s="200"/>
      <c r="PQ169" s="200"/>
      <c r="PR169" s="200"/>
      <c r="PS169" s="200"/>
      <c r="PT169" s="200"/>
      <c r="PU169" s="200"/>
      <c r="PV169" s="200"/>
      <c r="PW169" s="200"/>
      <c r="PX169" s="200"/>
      <c r="PY169" s="200"/>
      <c r="PZ169" s="200"/>
      <c r="QA169" s="200"/>
      <c r="QB169" s="200"/>
      <c r="QC169" s="200"/>
      <c r="QD169" s="200"/>
      <c r="QE169" s="200"/>
      <c r="QF169" s="200"/>
      <c r="QG169" s="200"/>
      <c r="QH169" s="200"/>
      <c r="QI169" s="200"/>
      <c r="QJ169" s="200"/>
      <c r="QK169" s="200"/>
      <c r="QL169" s="200"/>
      <c r="QM169" s="200"/>
      <c r="QN169" s="200"/>
      <c r="QO169" s="200"/>
      <c r="QP169" s="200"/>
      <c r="QQ169" s="200"/>
      <c r="QR169" s="200"/>
      <c r="QS169" s="200"/>
      <c r="QT169" s="200"/>
      <c r="QU169" s="200"/>
      <c r="QV169" s="200"/>
      <c r="QW169" s="200"/>
      <c r="QX169" s="200"/>
      <c r="QY169" s="200"/>
      <c r="QZ169" s="200"/>
      <c r="RA169" s="200"/>
      <c r="RB169" s="200"/>
      <c r="RC169" s="200"/>
      <c r="RD169" s="200"/>
      <c r="RE169" s="200"/>
      <c r="RF169" s="200"/>
      <c r="RG169" s="200"/>
      <c r="RH169" s="200"/>
      <c r="RI169" s="200"/>
      <c r="RJ169" s="200"/>
      <c r="RK169" s="200"/>
      <c r="RL169" s="200"/>
      <c r="RM169" s="200"/>
      <c r="RN169" s="200"/>
      <c r="RO169" s="200"/>
      <c r="RP169" s="200"/>
      <c r="RQ169" s="200"/>
      <c r="RR169" s="200"/>
      <c r="RS169" s="200"/>
      <c r="RT169" s="200"/>
      <c r="RU169" s="200"/>
      <c r="RV169" s="200"/>
      <c r="RW169" s="200"/>
      <c r="RX169" s="200"/>
      <c r="RY169" s="200"/>
      <c r="RZ169" s="200"/>
      <c r="SA169" s="200"/>
      <c r="SB169" s="200"/>
      <c r="SC169" s="200"/>
      <c r="SD169" s="200"/>
      <c r="SE169" s="200"/>
      <c r="SF169" s="200"/>
      <c r="SG169" s="200"/>
      <c r="SH169" s="200"/>
      <c r="SI169" s="200"/>
      <c r="SJ169" s="200"/>
      <c r="SK169" s="200"/>
      <c r="SL169" s="200"/>
      <c r="SM169" s="200"/>
      <c r="SN169" s="200"/>
      <c r="SO169" s="200"/>
      <c r="SP169" s="200"/>
      <c r="SQ169" s="200"/>
      <c r="SR169" s="200"/>
      <c r="SS169" s="200"/>
      <c r="ST169" s="200"/>
      <c r="SU169" s="200"/>
      <c r="SV169" s="200"/>
      <c r="SW169" s="200"/>
      <c r="SX169" s="200"/>
      <c r="SY169" s="200"/>
      <c r="SZ169" s="200"/>
      <c r="TA169" s="200"/>
      <c r="TB169" s="200"/>
      <c r="TC169" s="200"/>
      <c r="TD169" s="200"/>
      <c r="TE169" s="200"/>
      <c r="TF169" s="200"/>
      <c r="TG169" s="200"/>
      <c r="TH169" s="200"/>
      <c r="TI169" s="200"/>
      <c r="TJ169" s="200"/>
      <c r="TK169" s="200"/>
      <c r="TL169" s="200"/>
      <c r="TM169" s="200"/>
      <c r="TN169" s="200"/>
      <c r="TO169" s="200"/>
      <c r="TP169" s="200"/>
      <c r="TQ169" s="200"/>
      <c r="TR169" s="200"/>
      <c r="TS169" s="200"/>
      <c r="TT169" s="200"/>
      <c r="TU169" s="200"/>
      <c r="TV169" s="200"/>
      <c r="TW169" s="200"/>
      <c r="TX169" s="200"/>
      <c r="TY169" s="200"/>
      <c r="TZ169" s="200"/>
      <c r="UA169" s="200"/>
      <c r="UB169" s="200"/>
      <c r="UC169" s="200"/>
      <c r="UD169" s="200"/>
      <c r="UE169" s="200"/>
      <c r="UF169" s="200"/>
      <c r="UG169" s="200"/>
      <c r="UH169" s="200"/>
      <c r="UI169" s="200"/>
      <c r="UJ169" s="200"/>
      <c r="UK169" s="200"/>
      <c r="UL169" s="200"/>
      <c r="UM169" s="200"/>
      <c r="UN169" s="200"/>
      <c r="UO169" s="200"/>
      <c r="UP169" s="200"/>
      <c r="UQ169" s="200"/>
      <c r="UR169" s="200"/>
      <c r="US169" s="200"/>
      <c r="UT169" s="200"/>
      <c r="UU169" s="200"/>
      <c r="UV169" s="200"/>
      <c r="UW169" s="200"/>
      <c r="UX169" s="200"/>
      <c r="UY169" s="200"/>
      <c r="UZ169" s="200"/>
      <c r="VA169" s="200"/>
      <c r="VB169" s="200"/>
      <c r="VC169" s="200"/>
      <c r="VD169" s="200"/>
      <c r="VE169" s="200"/>
      <c r="VF169" s="200"/>
      <c r="VG169" s="200"/>
      <c r="VH169" s="200"/>
      <c r="VI169" s="200"/>
      <c r="VJ169" s="200"/>
      <c r="VK169" s="200"/>
      <c r="VL169" s="200"/>
      <c r="VM169" s="200"/>
      <c r="VN169" s="200"/>
      <c r="VO169" s="200"/>
      <c r="VP169" s="200"/>
      <c r="VQ169" s="200"/>
      <c r="VR169" s="200"/>
      <c r="VS169" s="200"/>
      <c r="VT169" s="200"/>
      <c r="VU169" s="200"/>
      <c r="VV169" s="200"/>
      <c r="VW169" s="200"/>
      <c r="VX169" s="200"/>
      <c r="VY169" s="200"/>
      <c r="VZ169" s="200"/>
      <c r="WA169" s="200"/>
      <c r="WB169" s="200"/>
      <c r="WC169" s="200"/>
      <c r="WD169" s="200"/>
      <c r="WE169" s="200"/>
      <c r="WF169" s="200"/>
      <c r="WG169" s="200"/>
      <c r="WH169" s="200"/>
      <c r="WI169" s="200"/>
      <c r="WJ169" s="200"/>
      <c r="WK169" s="200"/>
      <c r="WL169" s="200"/>
      <c r="WM169" s="200"/>
      <c r="WN169" s="200"/>
      <c r="WO169" s="200"/>
      <c r="WP169" s="200"/>
      <c r="WQ169" s="200"/>
      <c r="WR169" s="200"/>
      <c r="WS169" s="200"/>
      <c r="WT169" s="200"/>
      <c r="WU169" s="200"/>
      <c r="WV169" s="200"/>
      <c r="WW169" s="200"/>
      <c r="WX169" s="200"/>
      <c r="WY169" s="200"/>
      <c r="WZ169" s="200"/>
      <c r="XA169" s="200"/>
      <c r="XB169" s="200"/>
      <c r="XC169" s="200"/>
      <c r="XD169" s="200"/>
      <c r="XE169" s="200"/>
      <c r="XF169" s="200"/>
      <c r="XG169" s="200"/>
      <c r="XH169" s="200"/>
      <c r="XI169" s="200"/>
      <c r="XJ169" s="200"/>
      <c r="XK169" s="200"/>
      <c r="XL169" s="200"/>
      <c r="XM169" s="200"/>
      <c r="XN169" s="200"/>
      <c r="XO169" s="200"/>
      <c r="XP169" s="200"/>
      <c r="XQ169" s="200"/>
      <c r="XR169" s="200"/>
      <c r="XS169" s="200"/>
      <c r="XT169" s="200"/>
      <c r="XU169" s="200"/>
      <c r="XV169" s="200"/>
      <c r="XW169" s="200"/>
      <c r="XX169" s="200"/>
      <c r="XY169" s="200"/>
      <c r="XZ169" s="200"/>
      <c r="YA169" s="200"/>
      <c r="YB169" s="200"/>
      <c r="YC169" s="200"/>
      <c r="YD169" s="200"/>
      <c r="YE169" s="200"/>
      <c r="YF169" s="200"/>
      <c r="YG169" s="200"/>
      <c r="YH169" s="200"/>
      <c r="YI169" s="200"/>
      <c r="YJ169" s="200"/>
      <c r="YK169" s="200"/>
      <c r="YL169" s="200"/>
      <c r="YM169" s="200"/>
      <c r="YN169" s="200"/>
      <c r="YO169" s="200"/>
      <c r="YP169" s="200"/>
      <c r="YQ169" s="200"/>
      <c r="YR169" s="200"/>
      <c r="YS169" s="200"/>
      <c r="YT169" s="200"/>
      <c r="YU169" s="200"/>
      <c r="YV169" s="200"/>
      <c r="YW169" s="200"/>
      <c r="YX169" s="200"/>
      <c r="YY169" s="200"/>
      <c r="YZ169" s="200"/>
      <c r="ZA169" s="200"/>
      <c r="ZB169" s="200"/>
      <c r="ZC169" s="200"/>
      <c r="ZD169" s="200"/>
      <c r="ZE169" s="200"/>
      <c r="ZF169" s="200"/>
      <c r="ZG169" s="200"/>
      <c r="ZH169" s="200"/>
      <c r="ZI169" s="200"/>
      <c r="ZJ169" s="200"/>
      <c r="ZK169" s="200"/>
      <c r="ZL169" s="200"/>
    </row>
    <row r="170" spans="1:688" s="155" customFormat="1">
      <c r="A170" s="361"/>
      <c r="B170" s="67" t="s">
        <v>320</v>
      </c>
      <c r="C170" s="243">
        <v>2231748</v>
      </c>
      <c r="D170" s="320">
        <f t="shared" ref="D170:D172" si="39">C170/C158-1</f>
        <v>0.19629364391879722</v>
      </c>
      <c r="E170" s="142"/>
      <c r="F170" s="134">
        <v>1930</v>
      </c>
      <c r="G170" s="320">
        <f t="shared" si="31"/>
        <v>0.55519742143432715</v>
      </c>
      <c r="H170" s="133">
        <v>607</v>
      </c>
      <c r="I170" s="320">
        <f t="shared" ref="I170" si="40">H170/H158-1</f>
        <v>-0.23743718592964824</v>
      </c>
      <c r="J170" s="133">
        <v>161</v>
      </c>
      <c r="K170" s="320">
        <f t="shared" ref="I170:K185" si="41">J170/J158-1</f>
        <v>-0.16580310880829019</v>
      </c>
      <c r="L170" s="316">
        <v>126</v>
      </c>
      <c r="M170" s="320">
        <f t="shared" ref="M170:M195" si="42">L170/L158-1</f>
        <v>-0.33333333333333337</v>
      </c>
      <c r="N170" s="133"/>
      <c r="O170" s="320"/>
      <c r="P170" s="133"/>
      <c r="Q170" s="320"/>
      <c r="R170" s="134"/>
      <c r="S170" s="320"/>
      <c r="T170" s="213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  <c r="AF170" s="200"/>
      <c r="AG170" s="200"/>
      <c r="AH170" s="200"/>
      <c r="AI170" s="200"/>
      <c r="AJ170" s="200"/>
      <c r="AK170" s="200"/>
      <c r="AL170" s="200"/>
      <c r="AM170" s="200"/>
      <c r="AN170" s="200"/>
      <c r="AO170" s="200"/>
      <c r="AP170" s="200"/>
      <c r="AQ170" s="200"/>
      <c r="AR170" s="200"/>
      <c r="AS170" s="200"/>
      <c r="AT170" s="200"/>
      <c r="AU170" s="200"/>
      <c r="AV170" s="200"/>
      <c r="AW170" s="200"/>
      <c r="AX170" s="200"/>
      <c r="AY170" s="200"/>
      <c r="AZ170" s="200"/>
      <c r="BA170" s="200"/>
      <c r="BB170" s="200"/>
      <c r="BC170" s="200"/>
      <c r="BD170" s="200"/>
      <c r="BE170" s="200"/>
      <c r="BF170" s="200"/>
      <c r="BG170" s="200"/>
      <c r="BH170" s="200"/>
      <c r="BI170" s="200"/>
      <c r="BJ170" s="200"/>
      <c r="BK170" s="200"/>
      <c r="BL170" s="200"/>
      <c r="BM170" s="200"/>
      <c r="BN170" s="200"/>
      <c r="BO170" s="200"/>
      <c r="BP170" s="200"/>
      <c r="BQ170" s="200"/>
      <c r="BR170" s="200"/>
      <c r="BS170" s="200"/>
      <c r="BT170" s="200"/>
      <c r="BU170" s="200"/>
      <c r="BV170" s="200"/>
      <c r="BW170" s="200"/>
      <c r="BX170" s="200"/>
      <c r="BY170" s="200"/>
      <c r="BZ170" s="200"/>
      <c r="CA170" s="200"/>
      <c r="CB170" s="200"/>
      <c r="CC170" s="200"/>
      <c r="CD170" s="200"/>
      <c r="CE170" s="200"/>
      <c r="CF170" s="200"/>
      <c r="CG170" s="200"/>
      <c r="CH170" s="200"/>
      <c r="CI170" s="200"/>
      <c r="CJ170" s="200"/>
      <c r="CK170" s="200"/>
      <c r="CL170" s="200"/>
      <c r="CM170" s="200"/>
      <c r="CN170" s="200"/>
      <c r="CO170" s="200"/>
      <c r="CP170" s="200"/>
      <c r="CQ170" s="200"/>
      <c r="CR170" s="200"/>
      <c r="CS170" s="200"/>
      <c r="CT170" s="200"/>
      <c r="CU170" s="200"/>
      <c r="CV170" s="200"/>
      <c r="CW170" s="200"/>
      <c r="CX170" s="200"/>
      <c r="CY170" s="200"/>
      <c r="CZ170" s="200"/>
      <c r="DA170" s="200"/>
      <c r="DB170" s="200"/>
      <c r="DC170" s="200"/>
      <c r="DD170" s="200"/>
      <c r="DE170" s="200"/>
      <c r="DF170" s="200"/>
      <c r="DG170" s="200"/>
      <c r="DH170" s="200"/>
      <c r="DI170" s="200"/>
      <c r="DJ170" s="200"/>
      <c r="DK170" s="200"/>
      <c r="DL170" s="200"/>
      <c r="DM170" s="200"/>
      <c r="DN170" s="200"/>
      <c r="DO170" s="200"/>
      <c r="DP170" s="200"/>
      <c r="DQ170" s="200"/>
      <c r="DR170" s="200"/>
      <c r="DS170" s="200"/>
      <c r="DT170" s="200"/>
      <c r="DU170" s="200"/>
      <c r="DV170" s="200"/>
      <c r="DW170" s="200"/>
      <c r="DX170" s="200"/>
      <c r="DY170" s="200"/>
      <c r="DZ170" s="200"/>
      <c r="EA170" s="200"/>
      <c r="EB170" s="200"/>
      <c r="EC170" s="200"/>
      <c r="ED170" s="200"/>
      <c r="EE170" s="200"/>
      <c r="EF170" s="200"/>
      <c r="EG170" s="200"/>
      <c r="EH170" s="200"/>
      <c r="EI170" s="200"/>
      <c r="EJ170" s="200"/>
      <c r="EK170" s="200"/>
      <c r="EL170" s="200"/>
      <c r="EM170" s="200"/>
      <c r="EN170" s="200"/>
      <c r="EO170" s="200"/>
      <c r="EP170" s="200"/>
      <c r="EQ170" s="200"/>
      <c r="ER170" s="200"/>
      <c r="ES170" s="200"/>
      <c r="ET170" s="200"/>
      <c r="EU170" s="200"/>
      <c r="EV170" s="200"/>
      <c r="EW170" s="200"/>
      <c r="EX170" s="200"/>
      <c r="EY170" s="200"/>
      <c r="EZ170" s="200"/>
      <c r="FA170" s="200"/>
      <c r="FB170" s="200"/>
      <c r="FC170" s="200"/>
      <c r="FD170" s="200"/>
      <c r="FE170" s="200"/>
      <c r="FF170" s="200"/>
      <c r="FG170" s="200"/>
      <c r="FH170" s="200"/>
      <c r="FI170" s="200"/>
      <c r="FJ170" s="200"/>
      <c r="FK170" s="200"/>
      <c r="FL170" s="200"/>
      <c r="FM170" s="200"/>
      <c r="FN170" s="200"/>
      <c r="FO170" s="200"/>
      <c r="FP170" s="200"/>
      <c r="FQ170" s="200"/>
      <c r="FR170" s="200"/>
      <c r="FS170" s="200"/>
      <c r="FT170" s="200"/>
      <c r="FU170" s="200"/>
      <c r="FV170" s="200"/>
      <c r="FW170" s="200"/>
      <c r="FX170" s="200"/>
      <c r="FY170" s="200"/>
      <c r="FZ170" s="200"/>
      <c r="GA170" s="200"/>
      <c r="GB170" s="200"/>
      <c r="GC170" s="200"/>
      <c r="GD170" s="200"/>
      <c r="GE170" s="200"/>
      <c r="GF170" s="200"/>
      <c r="GG170" s="200"/>
      <c r="GH170" s="200"/>
      <c r="GI170" s="200"/>
      <c r="GJ170" s="200"/>
      <c r="GK170" s="200"/>
      <c r="GL170" s="200"/>
      <c r="GM170" s="200"/>
      <c r="GN170" s="200"/>
      <c r="GO170" s="200"/>
      <c r="GP170" s="200"/>
      <c r="GQ170" s="200"/>
      <c r="GR170" s="200"/>
      <c r="GS170" s="200"/>
      <c r="GT170" s="200"/>
      <c r="GU170" s="200"/>
      <c r="GV170" s="200"/>
      <c r="GW170" s="200"/>
      <c r="GX170" s="200"/>
      <c r="GY170" s="200"/>
      <c r="GZ170" s="200"/>
      <c r="HA170" s="200"/>
      <c r="HB170" s="200"/>
      <c r="HC170" s="200"/>
      <c r="HD170" s="200"/>
      <c r="HE170" s="200"/>
      <c r="HF170" s="200"/>
      <c r="HG170" s="200"/>
      <c r="HH170" s="200"/>
      <c r="HI170" s="200"/>
      <c r="HJ170" s="200"/>
      <c r="HK170" s="200"/>
      <c r="HL170" s="200"/>
      <c r="HM170" s="200"/>
      <c r="HN170" s="200"/>
      <c r="HO170" s="200"/>
      <c r="HP170" s="200"/>
      <c r="HQ170" s="200"/>
      <c r="HR170" s="200"/>
      <c r="HS170" s="200"/>
      <c r="HT170" s="200"/>
      <c r="HU170" s="200"/>
      <c r="HV170" s="200"/>
      <c r="HW170" s="200"/>
      <c r="HX170" s="200"/>
      <c r="HY170" s="200"/>
      <c r="HZ170" s="200"/>
      <c r="IA170" s="200"/>
      <c r="IB170" s="200"/>
      <c r="IC170" s="200"/>
      <c r="ID170" s="200"/>
      <c r="IE170" s="200"/>
      <c r="IF170" s="200"/>
      <c r="IG170" s="200"/>
      <c r="IH170" s="200"/>
      <c r="II170" s="200"/>
      <c r="IJ170" s="200"/>
      <c r="IK170" s="200"/>
      <c r="IL170" s="200"/>
      <c r="IM170" s="200"/>
      <c r="IN170" s="200"/>
      <c r="IO170" s="200"/>
      <c r="IP170" s="200"/>
      <c r="IQ170" s="200"/>
      <c r="IR170" s="200"/>
      <c r="IS170" s="200"/>
      <c r="IT170" s="200"/>
      <c r="IU170" s="200"/>
      <c r="IV170" s="200"/>
      <c r="IW170" s="200"/>
      <c r="IX170" s="200"/>
      <c r="IY170" s="200"/>
      <c r="IZ170" s="200"/>
      <c r="JA170" s="200"/>
      <c r="JB170" s="200"/>
      <c r="JC170" s="200"/>
      <c r="JD170" s="200"/>
      <c r="JE170" s="200"/>
      <c r="JF170" s="200"/>
      <c r="JG170" s="200"/>
      <c r="JH170" s="200"/>
      <c r="JI170" s="200"/>
      <c r="JJ170" s="200"/>
      <c r="JK170" s="200"/>
      <c r="JL170" s="200"/>
      <c r="JM170" s="200"/>
      <c r="JN170" s="200"/>
      <c r="JO170" s="200"/>
      <c r="JP170" s="200"/>
      <c r="JQ170" s="200"/>
      <c r="JR170" s="200"/>
      <c r="JS170" s="200"/>
      <c r="JT170" s="200"/>
      <c r="JU170" s="200"/>
      <c r="JV170" s="200"/>
      <c r="JW170" s="200"/>
      <c r="JX170" s="200"/>
      <c r="JY170" s="200"/>
      <c r="JZ170" s="200"/>
      <c r="KA170" s="200"/>
      <c r="KB170" s="200"/>
      <c r="KC170" s="200"/>
      <c r="KD170" s="200"/>
      <c r="KE170" s="200"/>
      <c r="KF170" s="200"/>
      <c r="KG170" s="200"/>
      <c r="KH170" s="200"/>
      <c r="KI170" s="200"/>
      <c r="KJ170" s="200"/>
      <c r="KK170" s="200"/>
      <c r="KL170" s="200"/>
      <c r="KM170" s="200"/>
      <c r="KN170" s="200"/>
      <c r="KO170" s="200"/>
      <c r="KP170" s="200"/>
      <c r="KQ170" s="200"/>
      <c r="KR170" s="200"/>
      <c r="KS170" s="200"/>
      <c r="KT170" s="200"/>
      <c r="KU170" s="200"/>
      <c r="KV170" s="200"/>
      <c r="KW170" s="200"/>
      <c r="KX170" s="200"/>
      <c r="KY170" s="200"/>
      <c r="KZ170" s="200"/>
      <c r="LA170" s="200"/>
      <c r="LB170" s="200"/>
      <c r="LC170" s="200"/>
      <c r="LD170" s="200"/>
      <c r="LE170" s="200"/>
      <c r="LF170" s="200"/>
      <c r="LG170" s="200"/>
      <c r="LH170" s="200"/>
      <c r="LI170" s="200"/>
      <c r="LJ170" s="200"/>
      <c r="LK170" s="200"/>
      <c r="LL170" s="200"/>
      <c r="LM170" s="200"/>
      <c r="LN170" s="200"/>
      <c r="LO170" s="200"/>
      <c r="LP170" s="200"/>
      <c r="LQ170" s="200"/>
      <c r="LR170" s="200"/>
      <c r="LS170" s="200"/>
      <c r="LT170" s="200"/>
      <c r="LU170" s="200"/>
      <c r="LV170" s="200"/>
      <c r="LW170" s="200"/>
      <c r="LX170" s="200"/>
      <c r="LY170" s="200"/>
      <c r="LZ170" s="200"/>
      <c r="MA170" s="200"/>
      <c r="MB170" s="200"/>
      <c r="MC170" s="200"/>
      <c r="MD170" s="200"/>
      <c r="ME170" s="200"/>
      <c r="MF170" s="200"/>
      <c r="MG170" s="200"/>
      <c r="MH170" s="200"/>
      <c r="MI170" s="200"/>
      <c r="MJ170" s="200"/>
      <c r="MK170" s="200"/>
      <c r="ML170" s="200"/>
      <c r="MM170" s="200"/>
      <c r="MN170" s="200"/>
      <c r="MO170" s="200"/>
      <c r="MP170" s="200"/>
      <c r="MQ170" s="200"/>
      <c r="MR170" s="200"/>
      <c r="MS170" s="200"/>
      <c r="MT170" s="200"/>
      <c r="MU170" s="200"/>
      <c r="MV170" s="200"/>
      <c r="MW170" s="200"/>
      <c r="MX170" s="200"/>
      <c r="MY170" s="200"/>
      <c r="MZ170" s="200"/>
      <c r="NA170" s="200"/>
      <c r="NB170" s="200"/>
      <c r="NC170" s="200"/>
      <c r="ND170" s="200"/>
      <c r="NE170" s="200"/>
      <c r="NF170" s="200"/>
      <c r="NG170" s="200"/>
      <c r="NH170" s="200"/>
      <c r="NI170" s="200"/>
      <c r="NJ170" s="200"/>
      <c r="NK170" s="200"/>
      <c r="NL170" s="200"/>
      <c r="NM170" s="200"/>
      <c r="NN170" s="200"/>
      <c r="NO170" s="200"/>
      <c r="NP170" s="200"/>
      <c r="NQ170" s="200"/>
      <c r="NR170" s="200"/>
      <c r="NS170" s="200"/>
      <c r="NT170" s="200"/>
      <c r="NU170" s="200"/>
      <c r="NV170" s="200"/>
      <c r="NW170" s="200"/>
      <c r="NX170" s="200"/>
      <c r="NY170" s="200"/>
      <c r="NZ170" s="200"/>
      <c r="OA170" s="200"/>
      <c r="OB170" s="200"/>
      <c r="OC170" s="200"/>
      <c r="OD170" s="200"/>
      <c r="OE170" s="200"/>
      <c r="OF170" s="200"/>
      <c r="OG170" s="200"/>
      <c r="OH170" s="200"/>
      <c r="OI170" s="200"/>
      <c r="OJ170" s="200"/>
      <c r="OK170" s="200"/>
      <c r="OL170" s="200"/>
      <c r="OM170" s="200"/>
      <c r="ON170" s="200"/>
      <c r="OO170" s="200"/>
      <c r="OP170" s="200"/>
      <c r="OQ170" s="200"/>
      <c r="OR170" s="200"/>
      <c r="OS170" s="200"/>
      <c r="OT170" s="200"/>
      <c r="OU170" s="200"/>
      <c r="OV170" s="200"/>
      <c r="OW170" s="200"/>
      <c r="OX170" s="200"/>
      <c r="OY170" s="200"/>
      <c r="OZ170" s="200"/>
      <c r="PA170" s="200"/>
      <c r="PB170" s="200"/>
      <c r="PC170" s="200"/>
      <c r="PD170" s="200"/>
      <c r="PE170" s="200"/>
      <c r="PF170" s="200"/>
      <c r="PG170" s="200"/>
      <c r="PH170" s="200"/>
      <c r="PI170" s="200"/>
      <c r="PJ170" s="200"/>
      <c r="PK170" s="200"/>
      <c r="PL170" s="200"/>
      <c r="PM170" s="200"/>
      <c r="PN170" s="200"/>
      <c r="PO170" s="200"/>
      <c r="PP170" s="200"/>
      <c r="PQ170" s="200"/>
      <c r="PR170" s="200"/>
      <c r="PS170" s="200"/>
      <c r="PT170" s="200"/>
      <c r="PU170" s="200"/>
      <c r="PV170" s="200"/>
      <c r="PW170" s="200"/>
      <c r="PX170" s="200"/>
      <c r="PY170" s="200"/>
      <c r="PZ170" s="200"/>
      <c r="QA170" s="200"/>
      <c r="QB170" s="200"/>
      <c r="QC170" s="200"/>
      <c r="QD170" s="200"/>
      <c r="QE170" s="200"/>
      <c r="QF170" s="200"/>
      <c r="QG170" s="200"/>
      <c r="QH170" s="200"/>
      <c r="QI170" s="200"/>
      <c r="QJ170" s="200"/>
      <c r="QK170" s="200"/>
      <c r="QL170" s="200"/>
      <c r="QM170" s="200"/>
      <c r="QN170" s="200"/>
      <c r="QO170" s="200"/>
      <c r="QP170" s="200"/>
      <c r="QQ170" s="200"/>
      <c r="QR170" s="200"/>
      <c r="QS170" s="200"/>
      <c r="QT170" s="200"/>
      <c r="QU170" s="200"/>
      <c r="QV170" s="200"/>
      <c r="QW170" s="200"/>
      <c r="QX170" s="200"/>
      <c r="QY170" s="200"/>
      <c r="QZ170" s="200"/>
      <c r="RA170" s="200"/>
      <c r="RB170" s="200"/>
      <c r="RC170" s="200"/>
      <c r="RD170" s="200"/>
      <c r="RE170" s="200"/>
      <c r="RF170" s="200"/>
      <c r="RG170" s="200"/>
      <c r="RH170" s="200"/>
      <c r="RI170" s="200"/>
      <c r="RJ170" s="200"/>
      <c r="RK170" s="200"/>
      <c r="RL170" s="200"/>
      <c r="RM170" s="200"/>
      <c r="RN170" s="200"/>
      <c r="RO170" s="200"/>
      <c r="RP170" s="200"/>
      <c r="RQ170" s="200"/>
      <c r="RR170" s="200"/>
      <c r="RS170" s="200"/>
      <c r="RT170" s="200"/>
      <c r="RU170" s="200"/>
      <c r="RV170" s="200"/>
      <c r="RW170" s="200"/>
      <c r="RX170" s="200"/>
      <c r="RY170" s="200"/>
      <c r="RZ170" s="200"/>
      <c r="SA170" s="200"/>
      <c r="SB170" s="200"/>
      <c r="SC170" s="200"/>
      <c r="SD170" s="200"/>
      <c r="SE170" s="200"/>
      <c r="SF170" s="200"/>
      <c r="SG170" s="200"/>
      <c r="SH170" s="200"/>
      <c r="SI170" s="200"/>
      <c r="SJ170" s="200"/>
      <c r="SK170" s="200"/>
      <c r="SL170" s="200"/>
      <c r="SM170" s="200"/>
      <c r="SN170" s="200"/>
      <c r="SO170" s="200"/>
      <c r="SP170" s="200"/>
      <c r="SQ170" s="200"/>
      <c r="SR170" s="200"/>
      <c r="SS170" s="200"/>
      <c r="ST170" s="200"/>
      <c r="SU170" s="200"/>
      <c r="SV170" s="200"/>
      <c r="SW170" s="200"/>
      <c r="SX170" s="200"/>
      <c r="SY170" s="200"/>
      <c r="SZ170" s="200"/>
      <c r="TA170" s="200"/>
      <c r="TB170" s="200"/>
      <c r="TC170" s="200"/>
      <c r="TD170" s="200"/>
      <c r="TE170" s="200"/>
      <c r="TF170" s="200"/>
      <c r="TG170" s="200"/>
      <c r="TH170" s="200"/>
      <c r="TI170" s="200"/>
      <c r="TJ170" s="200"/>
      <c r="TK170" s="200"/>
      <c r="TL170" s="200"/>
      <c r="TM170" s="200"/>
      <c r="TN170" s="200"/>
      <c r="TO170" s="200"/>
      <c r="TP170" s="200"/>
      <c r="TQ170" s="200"/>
      <c r="TR170" s="200"/>
      <c r="TS170" s="200"/>
      <c r="TT170" s="200"/>
      <c r="TU170" s="200"/>
      <c r="TV170" s="200"/>
      <c r="TW170" s="200"/>
      <c r="TX170" s="200"/>
      <c r="TY170" s="200"/>
      <c r="TZ170" s="200"/>
      <c r="UA170" s="200"/>
      <c r="UB170" s="200"/>
      <c r="UC170" s="200"/>
      <c r="UD170" s="200"/>
      <c r="UE170" s="200"/>
      <c r="UF170" s="200"/>
      <c r="UG170" s="200"/>
      <c r="UH170" s="200"/>
      <c r="UI170" s="200"/>
      <c r="UJ170" s="200"/>
      <c r="UK170" s="200"/>
      <c r="UL170" s="200"/>
      <c r="UM170" s="200"/>
      <c r="UN170" s="200"/>
      <c r="UO170" s="200"/>
      <c r="UP170" s="200"/>
      <c r="UQ170" s="200"/>
      <c r="UR170" s="200"/>
      <c r="US170" s="200"/>
      <c r="UT170" s="200"/>
      <c r="UU170" s="200"/>
      <c r="UV170" s="200"/>
      <c r="UW170" s="200"/>
      <c r="UX170" s="200"/>
      <c r="UY170" s="200"/>
      <c r="UZ170" s="200"/>
      <c r="VA170" s="200"/>
      <c r="VB170" s="200"/>
      <c r="VC170" s="200"/>
      <c r="VD170" s="200"/>
      <c r="VE170" s="200"/>
      <c r="VF170" s="200"/>
      <c r="VG170" s="200"/>
      <c r="VH170" s="200"/>
      <c r="VI170" s="200"/>
      <c r="VJ170" s="200"/>
      <c r="VK170" s="200"/>
      <c r="VL170" s="200"/>
      <c r="VM170" s="200"/>
      <c r="VN170" s="200"/>
      <c r="VO170" s="200"/>
      <c r="VP170" s="200"/>
      <c r="VQ170" s="200"/>
      <c r="VR170" s="200"/>
      <c r="VS170" s="200"/>
      <c r="VT170" s="200"/>
      <c r="VU170" s="200"/>
      <c r="VV170" s="200"/>
      <c r="VW170" s="200"/>
      <c r="VX170" s="200"/>
      <c r="VY170" s="200"/>
      <c r="VZ170" s="200"/>
      <c r="WA170" s="200"/>
      <c r="WB170" s="200"/>
      <c r="WC170" s="200"/>
      <c r="WD170" s="200"/>
      <c r="WE170" s="200"/>
      <c r="WF170" s="200"/>
      <c r="WG170" s="200"/>
      <c r="WH170" s="200"/>
      <c r="WI170" s="200"/>
      <c r="WJ170" s="200"/>
      <c r="WK170" s="200"/>
      <c r="WL170" s="200"/>
      <c r="WM170" s="200"/>
      <c r="WN170" s="200"/>
      <c r="WO170" s="200"/>
      <c r="WP170" s="200"/>
      <c r="WQ170" s="200"/>
      <c r="WR170" s="200"/>
      <c r="WS170" s="200"/>
      <c r="WT170" s="200"/>
      <c r="WU170" s="200"/>
      <c r="WV170" s="200"/>
      <c r="WW170" s="200"/>
      <c r="WX170" s="200"/>
      <c r="WY170" s="200"/>
      <c r="WZ170" s="200"/>
      <c r="XA170" s="200"/>
      <c r="XB170" s="200"/>
      <c r="XC170" s="200"/>
      <c r="XD170" s="200"/>
      <c r="XE170" s="200"/>
      <c r="XF170" s="200"/>
      <c r="XG170" s="200"/>
      <c r="XH170" s="200"/>
      <c r="XI170" s="200"/>
      <c r="XJ170" s="200"/>
      <c r="XK170" s="200"/>
      <c r="XL170" s="200"/>
      <c r="XM170" s="200"/>
      <c r="XN170" s="200"/>
      <c r="XO170" s="200"/>
      <c r="XP170" s="200"/>
      <c r="XQ170" s="200"/>
      <c r="XR170" s="200"/>
      <c r="XS170" s="200"/>
      <c r="XT170" s="200"/>
      <c r="XU170" s="200"/>
      <c r="XV170" s="200"/>
      <c r="XW170" s="200"/>
      <c r="XX170" s="200"/>
      <c r="XY170" s="200"/>
      <c r="XZ170" s="200"/>
      <c r="YA170" s="200"/>
      <c r="YB170" s="200"/>
      <c r="YC170" s="200"/>
      <c r="YD170" s="200"/>
      <c r="YE170" s="200"/>
      <c r="YF170" s="200"/>
      <c r="YG170" s="200"/>
      <c r="YH170" s="200"/>
      <c r="YI170" s="200"/>
      <c r="YJ170" s="200"/>
      <c r="YK170" s="200"/>
      <c r="YL170" s="200"/>
      <c r="YM170" s="200"/>
      <c r="YN170" s="200"/>
      <c r="YO170" s="200"/>
      <c r="YP170" s="200"/>
      <c r="YQ170" s="200"/>
      <c r="YR170" s="200"/>
      <c r="YS170" s="200"/>
      <c r="YT170" s="200"/>
      <c r="YU170" s="200"/>
      <c r="YV170" s="200"/>
      <c r="YW170" s="200"/>
      <c r="YX170" s="200"/>
      <c r="YY170" s="200"/>
      <c r="YZ170" s="200"/>
      <c r="ZA170" s="200"/>
      <c r="ZB170" s="200"/>
      <c r="ZC170" s="200"/>
      <c r="ZD170" s="200"/>
      <c r="ZE170" s="200"/>
      <c r="ZF170" s="200"/>
      <c r="ZG170" s="200"/>
      <c r="ZH170" s="200"/>
      <c r="ZI170" s="200"/>
      <c r="ZJ170" s="200"/>
      <c r="ZK170" s="200"/>
      <c r="ZL170" s="200"/>
    </row>
    <row r="171" spans="1:688" s="155" customFormat="1">
      <c r="A171" s="361"/>
      <c r="B171" s="67" t="s">
        <v>321</v>
      </c>
      <c r="C171" s="243">
        <v>2227747</v>
      </c>
      <c r="D171" s="320">
        <f t="shared" si="39"/>
        <v>0.22021459154593215</v>
      </c>
      <c r="E171" s="142"/>
      <c r="F171" s="134">
        <v>1663</v>
      </c>
      <c r="G171" s="320">
        <f t="shared" si="31"/>
        <v>0.14060356652949246</v>
      </c>
      <c r="H171" s="133">
        <v>1049</v>
      </c>
      <c r="I171" s="320">
        <f t="shared" si="41"/>
        <v>0.13528138528138522</v>
      </c>
      <c r="J171" s="133">
        <v>127</v>
      </c>
      <c r="K171" s="320">
        <f t="shared" si="41"/>
        <v>-0.20125786163522008</v>
      </c>
      <c r="L171" s="316">
        <v>180</v>
      </c>
      <c r="M171" s="320">
        <f t="shared" si="42"/>
        <v>-0.1964285714285714</v>
      </c>
      <c r="N171" s="133"/>
      <c r="O171" s="320"/>
      <c r="P171" s="133"/>
      <c r="Q171" s="320"/>
      <c r="R171" s="134"/>
      <c r="S171" s="320"/>
      <c r="T171" s="213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  <c r="AF171" s="200"/>
      <c r="AG171" s="200"/>
      <c r="AH171" s="200"/>
      <c r="AI171" s="200"/>
      <c r="AJ171" s="200"/>
      <c r="AK171" s="200"/>
      <c r="AL171" s="200"/>
      <c r="AM171" s="200"/>
      <c r="AN171" s="200"/>
      <c r="AO171" s="200"/>
      <c r="AP171" s="200"/>
      <c r="AQ171" s="200"/>
      <c r="AR171" s="200"/>
      <c r="AS171" s="200"/>
      <c r="AT171" s="200"/>
      <c r="AU171" s="200"/>
      <c r="AV171" s="200"/>
      <c r="AW171" s="200"/>
      <c r="AX171" s="200"/>
      <c r="AY171" s="200"/>
      <c r="AZ171" s="200"/>
      <c r="BA171" s="200"/>
      <c r="BB171" s="200"/>
      <c r="BC171" s="200"/>
      <c r="BD171" s="200"/>
      <c r="BE171" s="200"/>
      <c r="BF171" s="200"/>
      <c r="BG171" s="200"/>
      <c r="BH171" s="200"/>
      <c r="BI171" s="200"/>
      <c r="BJ171" s="200"/>
      <c r="BK171" s="200"/>
      <c r="BL171" s="200"/>
      <c r="BM171" s="200"/>
      <c r="BN171" s="200"/>
      <c r="BO171" s="200"/>
      <c r="BP171" s="200"/>
      <c r="BQ171" s="200"/>
      <c r="BR171" s="200"/>
      <c r="BS171" s="200"/>
      <c r="BT171" s="200"/>
      <c r="BU171" s="200"/>
      <c r="BV171" s="200"/>
      <c r="BW171" s="200"/>
      <c r="BX171" s="200"/>
      <c r="BY171" s="200"/>
      <c r="BZ171" s="200"/>
      <c r="CA171" s="200"/>
      <c r="CB171" s="200"/>
      <c r="CC171" s="200"/>
      <c r="CD171" s="200"/>
      <c r="CE171" s="200"/>
      <c r="CF171" s="200"/>
      <c r="CG171" s="200"/>
      <c r="CH171" s="200"/>
      <c r="CI171" s="200"/>
      <c r="CJ171" s="200"/>
      <c r="CK171" s="200"/>
      <c r="CL171" s="200"/>
      <c r="CM171" s="200"/>
      <c r="CN171" s="200"/>
      <c r="CO171" s="200"/>
      <c r="CP171" s="200"/>
      <c r="CQ171" s="200"/>
      <c r="CR171" s="200"/>
      <c r="CS171" s="200"/>
      <c r="CT171" s="200"/>
      <c r="CU171" s="200"/>
      <c r="CV171" s="200"/>
      <c r="CW171" s="200"/>
      <c r="CX171" s="200"/>
      <c r="CY171" s="200"/>
      <c r="CZ171" s="200"/>
      <c r="DA171" s="200"/>
      <c r="DB171" s="200"/>
      <c r="DC171" s="200"/>
      <c r="DD171" s="200"/>
      <c r="DE171" s="200"/>
      <c r="DF171" s="200"/>
      <c r="DG171" s="200"/>
      <c r="DH171" s="200"/>
      <c r="DI171" s="200"/>
      <c r="DJ171" s="200"/>
      <c r="DK171" s="200"/>
      <c r="DL171" s="200"/>
      <c r="DM171" s="200"/>
      <c r="DN171" s="200"/>
      <c r="DO171" s="200"/>
      <c r="DP171" s="200"/>
      <c r="DQ171" s="200"/>
      <c r="DR171" s="200"/>
      <c r="DS171" s="200"/>
      <c r="DT171" s="200"/>
      <c r="DU171" s="200"/>
      <c r="DV171" s="200"/>
      <c r="DW171" s="200"/>
      <c r="DX171" s="200"/>
      <c r="DY171" s="200"/>
      <c r="DZ171" s="200"/>
      <c r="EA171" s="200"/>
      <c r="EB171" s="200"/>
      <c r="EC171" s="200"/>
      <c r="ED171" s="200"/>
      <c r="EE171" s="200"/>
      <c r="EF171" s="200"/>
      <c r="EG171" s="200"/>
      <c r="EH171" s="200"/>
      <c r="EI171" s="200"/>
      <c r="EJ171" s="200"/>
      <c r="EK171" s="200"/>
      <c r="EL171" s="200"/>
      <c r="EM171" s="200"/>
      <c r="EN171" s="200"/>
      <c r="EO171" s="200"/>
      <c r="EP171" s="200"/>
      <c r="EQ171" s="200"/>
      <c r="ER171" s="200"/>
      <c r="ES171" s="200"/>
      <c r="ET171" s="200"/>
      <c r="EU171" s="200"/>
      <c r="EV171" s="200"/>
      <c r="EW171" s="200"/>
      <c r="EX171" s="200"/>
      <c r="EY171" s="200"/>
      <c r="EZ171" s="200"/>
      <c r="FA171" s="200"/>
      <c r="FB171" s="200"/>
      <c r="FC171" s="200"/>
      <c r="FD171" s="200"/>
      <c r="FE171" s="200"/>
      <c r="FF171" s="200"/>
      <c r="FG171" s="200"/>
      <c r="FH171" s="200"/>
      <c r="FI171" s="200"/>
      <c r="FJ171" s="200"/>
      <c r="FK171" s="200"/>
      <c r="FL171" s="200"/>
      <c r="FM171" s="200"/>
      <c r="FN171" s="200"/>
      <c r="FO171" s="200"/>
      <c r="FP171" s="200"/>
      <c r="FQ171" s="200"/>
      <c r="FR171" s="200"/>
      <c r="FS171" s="200"/>
      <c r="FT171" s="200"/>
      <c r="FU171" s="200"/>
      <c r="FV171" s="200"/>
      <c r="FW171" s="200"/>
      <c r="FX171" s="200"/>
      <c r="FY171" s="200"/>
      <c r="FZ171" s="200"/>
      <c r="GA171" s="200"/>
      <c r="GB171" s="200"/>
      <c r="GC171" s="200"/>
      <c r="GD171" s="200"/>
      <c r="GE171" s="200"/>
      <c r="GF171" s="200"/>
      <c r="GG171" s="200"/>
      <c r="GH171" s="200"/>
      <c r="GI171" s="200"/>
      <c r="GJ171" s="200"/>
      <c r="GK171" s="200"/>
      <c r="GL171" s="200"/>
      <c r="GM171" s="200"/>
      <c r="GN171" s="200"/>
      <c r="GO171" s="200"/>
      <c r="GP171" s="200"/>
      <c r="GQ171" s="200"/>
      <c r="GR171" s="200"/>
      <c r="GS171" s="200"/>
      <c r="GT171" s="200"/>
      <c r="GU171" s="200"/>
      <c r="GV171" s="200"/>
      <c r="GW171" s="200"/>
      <c r="GX171" s="200"/>
      <c r="GY171" s="200"/>
      <c r="GZ171" s="200"/>
      <c r="HA171" s="200"/>
      <c r="HB171" s="200"/>
      <c r="HC171" s="200"/>
      <c r="HD171" s="200"/>
      <c r="HE171" s="200"/>
      <c r="HF171" s="200"/>
      <c r="HG171" s="200"/>
      <c r="HH171" s="200"/>
      <c r="HI171" s="200"/>
      <c r="HJ171" s="200"/>
      <c r="HK171" s="200"/>
      <c r="HL171" s="200"/>
      <c r="HM171" s="200"/>
      <c r="HN171" s="200"/>
      <c r="HO171" s="200"/>
      <c r="HP171" s="200"/>
      <c r="HQ171" s="200"/>
      <c r="HR171" s="200"/>
      <c r="HS171" s="200"/>
      <c r="HT171" s="200"/>
      <c r="HU171" s="200"/>
      <c r="HV171" s="200"/>
      <c r="HW171" s="200"/>
      <c r="HX171" s="200"/>
      <c r="HY171" s="200"/>
      <c r="HZ171" s="200"/>
      <c r="IA171" s="200"/>
      <c r="IB171" s="200"/>
      <c r="IC171" s="200"/>
      <c r="ID171" s="200"/>
      <c r="IE171" s="200"/>
      <c r="IF171" s="200"/>
      <c r="IG171" s="200"/>
      <c r="IH171" s="200"/>
      <c r="II171" s="200"/>
      <c r="IJ171" s="200"/>
      <c r="IK171" s="200"/>
      <c r="IL171" s="200"/>
      <c r="IM171" s="200"/>
      <c r="IN171" s="200"/>
      <c r="IO171" s="200"/>
      <c r="IP171" s="200"/>
      <c r="IQ171" s="200"/>
      <c r="IR171" s="200"/>
      <c r="IS171" s="200"/>
      <c r="IT171" s="200"/>
      <c r="IU171" s="200"/>
      <c r="IV171" s="200"/>
      <c r="IW171" s="200"/>
      <c r="IX171" s="200"/>
      <c r="IY171" s="200"/>
      <c r="IZ171" s="200"/>
      <c r="JA171" s="200"/>
      <c r="JB171" s="200"/>
      <c r="JC171" s="200"/>
      <c r="JD171" s="200"/>
      <c r="JE171" s="200"/>
      <c r="JF171" s="200"/>
      <c r="JG171" s="200"/>
      <c r="JH171" s="200"/>
      <c r="JI171" s="200"/>
      <c r="JJ171" s="200"/>
      <c r="JK171" s="200"/>
      <c r="JL171" s="200"/>
      <c r="JM171" s="200"/>
      <c r="JN171" s="200"/>
      <c r="JO171" s="200"/>
      <c r="JP171" s="200"/>
      <c r="JQ171" s="200"/>
      <c r="JR171" s="200"/>
      <c r="JS171" s="200"/>
      <c r="JT171" s="200"/>
      <c r="JU171" s="200"/>
      <c r="JV171" s="200"/>
      <c r="JW171" s="200"/>
      <c r="JX171" s="200"/>
      <c r="JY171" s="200"/>
      <c r="JZ171" s="200"/>
      <c r="KA171" s="200"/>
      <c r="KB171" s="200"/>
      <c r="KC171" s="200"/>
      <c r="KD171" s="200"/>
      <c r="KE171" s="200"/>
      <c r="KF171" s="200"/>
      <c r="KG171" s="200"/>
      <c r="KH171" s="200"/>
      <c r="KI171" s="200"/>
      <c r="KJ171" s="200"/>
      <c r="KK171" s="200"/>
      <c r="KL171" s="200"/>
      <c r="KM171" s="200"/>
      <c r="KN171" s="200"/>
      <c r="KO171" s="200"/>
      <c r="KP171" s="200"/>
      <c r="KQ171" s="200"/>
      <c r="KR171" s="200"/>
      <c r="KS171" s="200"/>
      <c r="KT171" s="200"/>
      <c r="KU171" s="200"/>
      <c r="KV171" s="200"/>
      <c r="KW171" s="200"/>
      <c r="KX171" s="200"/>
      <c r="KY171" s="200"/>
      <c r="KZ171" s="200"/>
      <c r="LA171" s="200"/>
      <c r="LB171" s="200"/>
      <c r="LC171" s="200"/>
      <c r="LD171" s="200"/>
      <c r="LE171" s="200"/>
      <c r="LF171" s="200"/>
      <c r="LG171" s="200"/>
      <c r="LH171" s="200"/>
      <c r="LI171" s="200"/>
      <c r="LJ171" s="200"/>
      <c r="LK171" s="200"/>
      <c r="LL171" s="200"/>
      <c r="LM171" s="200"/>
      <c r="LN171" s="200"/>
      <c r="LO171" s="200"/>
      <c r="LP171" s="200"/>
      <c r="LQ171" s="200"/>
      <c r="LR171" s="200"/>
      <c r="LS171" s="200"/>
      <c r="LT171" s="200"/>
      <c r="LU171" s="200"/>
      <c r="LV171" s="200"/>
      <c r="LW171" s="200"/>
      <c r="LX171" s="200"/>
      <c r="LY171" s="200"/>
      <c r="LZ171" s="200"/>
      <c r="MA171" s="200"/>
      <c r="MB171" s="200"/>
      <c r="MC171" s="200"/>
      <c r="MD171" s="200"/>
      <c r="ME171" s="200"/>
      <c r="MF171" s="200"/>
      <c r="MG171" s="200"/>
      <c r="MH171" s="200"/>
      <c r="MI171" s="200"/>
      <c r="MJ171" s="200"/>
      <c r="MK171" s="200"/>
      <c r="ML171" s="200"/>
      <c r="MM171" s="200"/>
      <c r="MN171" s="200"/>
      <c r="MO171" s="200"/>
      <c r="MP171" s="200"/>
      <c r="MQ171" s="200"/>
      <c r="MR171" s="200"/>
      <c r="MS171" s="200"/>
      <c r="MT171" s="200"/>
      <c r="MU171" s="200"/>
      <c r="MV171" s="200"/>
      <c r="MW171" s="200"/>
      <c r="MX171" s="200"/>
      <c r="MY171" s="200"/>
      <c r="MZ171" s="200"/>
      <c r="NA171" s="200"/>
      <c r="NB171" s="200"/>
      <c r="NC171" s="200"/>
      <c r="ND171" s="200"/>
      <c r="NE171" s="200"/>
      <c r="NF171" s="200"/>
      <c r="NG171" s="200"/>
      <c r="NH171" s="200"/>
      <c r="NI171" s="200"/>
      <c r="NJ171" s="200"/>
      <c r="NK171" s="200"/>
      <c r="NL171" s="200"/>
      <c r="NM171" s="200"/>
      <c r="NN171" s="200"/>
      <c r="NO171" s="200"/>
      <c r="NP171" s="200"/>
      <c r="NQ171" s="200"/>
      <c r="NR171" s="200"/>
      <c r="NS171" s="200"/>
      <c r="NT171" s="200"/>
      <c r="NU171" s="200"/>
      <c r="NV171" s="200"/>
      <c r="NW171" s="200"/>
      <c r="NX171" s="200"/>
      <c r="NY171" s="200"/>
      <c r="NZ171" s="200"/>
      <c r="OA171" s="200"/>
      <c r="OB171" s="200"/>
      <c r="OC171" s="200"/>
      <c r="OD171" s="200"/>
      <c r="OE171" s="200"/>
      <c r="OF171" s="200"/>
      <c r="OG171" s="200"/>
      <c r="OH171" s="200"/>
      <c r="OI171" s="200"/>
      <c r="OJ171" s="200"/>
      <c r="OK171" s="200"/>
      <c r="OL171" s="200"/>
      <c r="OM171" s="200"/>
      <c r="ON171" s="200"/>
      <c r="OO171" s="200"/>
      <c r="OP171" s="200"/>
      <c r="OQ171" s="200"/>
      <c r="OR171" s="200"/>
      <c r="OS171" s="200"/>
      <c r="OT171" s="200"/>
      <c r="OU171" s="200"/>
      <c r="OV171" s="200"/>
      <c r="OW171" s="200"/>
      <c r="OX171" s="200"/>
      <c r="OY171" s="200"/>
      <c r="OZ171" s="200"/>
      <c r="PA171" s="200"/>
      <c r="PB171" s="200"/>
      <c r="PC171" s="200"/>
      <c r="PD171" s="200"/>
      <c r="PE171" s="200"/>
      <c r="PF171" s="200"/>
      <c r="PG171" s="200"/>
      <c r="PH171" s="200"/>
      <c r="PI171" s="200"/>
      <c r="PJ171" s="200"/>
      <c r="PK171" s="200"/>
      <c r="PL171" s="200"/>
      <c r="PM171" s="200"/>
      <c r="PN171" s="200"/>
      <c r="PO171" s="200"/>
      <c r="PP171" s="200"/>
      <c r="PQ171" s="200"/>
      <c r="PR171" s="200"/>
      <c r="PS171" s="200"/>
      <c r="PT171" s="200"/>
      <c r="PU171" s="200"/>
      <c r="PV171" s="200"/>
      <c r="PW171" s="200"/>
      <c r="PX171" s="200"/>
      <c r="PY171" s="200"/>
      <c r="PZ171" s="200"/>
      <c r="QA171" s="200"/>
      <c r="QB171" s="200"/>
      <c r="QC171" s="200"/>
      <c r="QD171" s="200"/>
      <c r="QE171" s="200"/>
      <c r="QF171" s="200"/>
      <c r="QG171" s="200"/>
      <c r="QH171" s="200"/>
      <c r="QI171" s="200"/>
      <c r="QJ171" s="200"/>
      <c r="QK171" s="200"/>
      <c r="QL171" s="200"/>
      <c r="QM171" s="200"/>
      <c r="QN171" s="200"/>
      <c r="QO171" s="200"/>
      <c r="QP171" s="200"/>
      <c r="QQ171" s="200"/>
      <c r="QR171" s="200"/>
      <c r="QS171" s="200"/>
      <c r="QT171" s="200"/>
      <c r="QU171" s="200"/>
      <c r="QV171" s="200"/>
      <c r="QW171" s="200"/>
      <c r="QX171" s="200"/>
      <c r="QY171" s="200"/>
      <c r="QZ171" s="200"/>
      <c r="RA171" s="200"/>
      <c r="RB171" s="200"/>
      <c r="RC171" s="200"/>
      <c r="RD171" s="200"/>
      <c r="RE171" s="200"/>
      <c r="RF171" s="200"/>
      <c r="RG171" s="200"/>
      <c r="RH171" s="200"/>
      <c r="RI171" s="200"/>
      <c r="RJ171" s="200"/>
      <c r="RK171" s="200"/>
      <c r="RL171" s="200"/>
      <c r="RM171" s="200"/>
      <c r="RN171" s="200"/>
      <c r="RO171" s="200"/>
      <c r="RP171" s="200"/>
      <c r="RQ171" s="200"/>
      <c r="RR171" s="200"/>
      <c r="RS171" s="200"/>
      <c r="RT171" s="200"/>
      <c r="RU171" s="200"/>
      <c r="RV171" s="200"/>
      <c r="RW171" s="200"/>
      <c r="RX171" s="200"/>
      <c r="RY171" s="200"/>
      <c r="RZ171" s="200"/>
      <c r="SA171" s="200"/>
      <c r="SB171" s="200"/>
      <c r="SC171" s="200"/>
      <c r="SD171" s="200"/>
      <c r="SE171" s="200"/>
      <c r="SF171" s="200"/>
      <c r="SG171" s="200"/>
      <c r="SH171" s="200"/>
      <c r="SI171" s="200"/>
      <c r="SJ171" s="200"/>
      <c r="SK171" s="200"/>
      <c r="SL171" s="200"/>
      <c r="SM171" s="200"/>
      <c r="SN171" s="200"/>
      <c r="SO171" s="200"/>
      <c r="SP171" s="200"/>
      <c r="SQ171" s="200"/>
      <c r="SR171" s="200"/>
      <c r="SS171" s="200"/>
      <c r="ST171" s="200"/>
      <c r="SU171" s="200"/>
      <c r="SV171" s="200"/>
      <c r="SW171" s="200"/>
      <c r="SX171" s="200"/>
      <c r="SY171" s="200"/>
      <c r="SZ171" s="200"/>
      <c r="TA171" s="200"/>
      <c r="TB171" s="200"/>
      <c r="TC171" s="200"/>
      <c r="TD171" s="200"/>
      <c r="TE171" s="200"/>
      <c r="TF171" s="200"/>
      <c r="TG171" s="200"/>
      <c r="TH171" s="200"/>
      <c r="TI171" s="200"/>
      <c r="TJ171" s="200"/>
      <c r="TK171" s="200"/>
      <c r="TL171" s="200"/>
      <c r="TM171" s="200"/>
      <c r="TN171" s="200"/>
      <c r="TO171" s="200"/>
      <c r="TP171" s="200"/>
      <c r="TQ171" s="200"/>
      <c r="TR171" s="200"/>
      <c r="TS171" s="200"/>
      <c r="TT171" s="200"/>
      <c r="TU171" s="200"/>
      <c r="TV171" s="200"/>
      <c r="TW171" s="200"/>
      <c r="TX171" s="200"/>
      <c r="TY171" s="200"/>
      <c r="TZ171" s="200"/>
      <c r="UA171" s="200"/>
      <c r="UB171" s="200"/>
      <c r="UC171" s="200"/>
      <c r="UD171" s="200"/>
      <c r="UE171" s="200"/>
      <c r="UF171" s="200"/>
      <c r="UG171" s="200"/>
      <c r="UH171" s="200"/>
      <c r="UI171" s="200"/>
      <c r="UJ171" s="200"/>
      <c r="UK171" s="200"/>
      <c r="UL171" s="200"/>
      <c r="UM171" s="200"/>
      <c r="UN171" s="200"/>
      <c r="UO171" s="200"/>
      <c r="UP171" s="200"/>
      <c r="UQ171" s="200"/>
      <c r="UR171" s="200"/>
      <c r="US171" s="200"/>
      <c r="UT171" s="200"/>
      <c r="UU171" s="200"/>
      <c r="UV171" s="200"/>
      <c r="UW171" s="200"/>
      <c r="UX171" s="200"/>
      <c r="UY171" s="200"/>
      <c r="UZ171" s="200"/>
      <c r="VA171" s="200"/>
      <c r="VB171" s="200"/>
      <c r="VC171" s="200"/>
      <c r="VD171" s="200"/>
      <c r="VE171" s="200"/>
      <c r="VF171" s="200"/>
      <c r="VG171" s="200"/>
      <c r="VH171" s="200"/>
      <c r="VI171" s="200"/>
      <c r="VJ171" s="200"/>
      <c r="VK171" s="200"/>
      <c r="VL171" s="200"/>
      <c r="VM171" s="200"/>
      <c r="VN171" s="200"/>
      <c r="VO171" s="200"/>
      <c r="VP171" s="200"/>
      <c r="VQ171" s="200"/>
      <c r="VR171" s="200"/>
      <c r="VS171" s="200"/>
      <c r="VT171" s="200"/>
      <c r="VU171" s="200"/>
      <c r="VV171" s="200"/>
      <c r="VW171" s="200"/>
      <c r="VX171" s="200"/>
      <c r="VY171" s="200"/>
      <c r="VZ171" s="200"/>
      <c r="WA171" s="200"/>
      <c r="WB171" s="200"/>
      <c r="WC171" s="200"/>
      <c r="WD171" s="200"/>
      <c r="WE171" s="200"/>
      <c r="WF171" s="200"/>
      <c r="WG171" s="200"/>
      <c r="WH171" s="200"/>
      <c r="WI171" s="200"/>
      <c r="WJ171" s="200"/>
      <c r="WK171" s="200"/>
      <c r="WL171" s="200"/>
      <c r="WM171" s="200"/>
      <c r="WN171" s="200"/>
      <c r="WO171" s="200"/>
      <c r="WP171" s="200"/>
      <c r="WQ171" s="200"/>
      <c r="WR171" s="200"/>
      <c r="WS171" s="200"/>
      <c r="WT171" s="200"/>
      <c r="WU171" s="200"/>
      <c r="WV171" s="200"/>
      <c r="WW171" s="200"/>
      <c r="WX171" s="200"/>
      <c r="WY171" s="200"/>
      <c r="WZ171" s="200"/>
      <c r="XA171" s="200"/>
      <c r="XB171" s="200"/>
      <c r="XC171" s="200"/>
      <c r="XD171" s="200"/>
      <c r="XE171" s="200"/>
      <c r="XF171" s="200"/>
      <c r="XG171" s="200"/>
      <c r="XH171" s="200"/>
      <c r="XI171" s="200"/>
      <c r="XJ171" s="200"/>
      <c r="XK171" s="200"/>
      <c r="XL171" s="200"/>
      <c r="XM171" s="200"/>
      <c r="XN171" s="200"/>
      <c r="XO171" s="200"/>
      <c r="XP171" s="200"/>
      <c r="XQ171" s="200"/>
      <c r="XR171" s="200"/>
      <c r="XS171" s="200"/>
      <c r="XT171" s="200"/>
      <c r="XU171" s="200"/>
      <c r="XV171" s="200"/>
      <c r="XW171" s="200"/>
      <c r="XX171" s="200"/>
      <c r="XY171" s="200"/>
      <c r="XZ171" s="200"/>
      <c r="YA171" s="200"/>
      <c r="YB171" s="200"/>
      <c r="YC171" s="200"/>
      <c r="YD171" s="200"/>
      <c r="YE171" s="200"/>
      <c r="YF171" s="200"/>
      <c r="YG171" s="200"/>
      <c r="YH171" s="200"/>
      <c r="YI171" s="200"/>
      <c r="YJ171" s="200"/>
      <c r="YK171" s="200"/>
      <c r="YL171" s="200"/>
      <c r="YM171" s="200"/>
      <c r="YN171" s="200"/>
      <c r="YO171" s="200"/>
      <c r="YP171" s="200"/>
      <c r="YQ171" s="200"/>
      <c r="YR171" s="200"/>
      <c r="YS171" s="200"/>
      <c r="YT171" s="200"/>
      <c r="YU171" s="200"/>
      <c r="YV171" s="200"/>
      <c r="YW171" s="200"/>
      <c r="YX171" s="200"/>
      <c r="YY171" s="200"/>
      <c r="YZ171" s="200"/>
      <c r="ZA171" s="200"/>
      <c r="ZB171" s="200"/>
      <c r="ZC171" s="200"/>
      <c r="ZD171" s="200"/>
      <c r="ZE171" s="200"/>
      <c r="ZF171" s="200"/>
      <c r="ZG171" s="200"/>
      <c r="ZH171" s="200"/>
      <c r="ZI171" s="200"/>
      <c r="ZJ171" s="200"/>
      <c r="ZK171" s="200"/>
      <c r="ZL171" s="200"/>
    </row>
    <row r="172" spans="1:688" s="155" customFormat="1">
      <c r="A172" s="362"/>
      <c r="B172" s="225" t="s">
        <v>307</v>
      </c>
      <c r="C172" s="244">
        <v>2404942</v>
      </c>
      <c r="D172" s="321">
        <f t="shared" si="39"/>
        <v>0.19825613404848452</v>
      </c>
      <c r="E172" s="142"/>
      <c r="F172" s="221">
        <v>1834</v>
      </c>
      <c r="G172" s="321">
        <f t="shared" si="31"/>
        <v>-2.4468085106382986E-2</v>
      </c>
      <c r="H172" s="220">
        <v>667</v>
      </c>
      <c r="I172" s="321">
        <f t="shared" si="41"/>
        <v>0.17223198594024614</v>
      </c>
      <c r="J172" s="220">
        <v>5</v>
      </c>
      <c r="K172" s="321">
        <f t="shared" si="41"/>
        <v>-0.97409326424870468</v>
      </c>
      <c r="L172" s="317">
        <v>154</v>
      </c>
      <c r="M172" s="321">
        <f t="shared" si="42"/>
        <v>0.21259842519685046</v>
      </c>
      <c r="N172" s="220"/>
      <c r="O172" s="321"/>
      <c r="P172" s="220"/>
      <c r="Q172" s="321"/>
      <c r="R172" s="221"/>
      <c r="S172" s="321"/>
      <c r="T172" s="213"/>
      <c r="U172" s="200"/>
      <c r="V172" s="200"/>
      <c r="W172" s="200"/>
      <c r="X172" s="200"/>
      <c r="Y172" s="200"/>
      <c r="Z172" s="200"/>
      <c r="AA172" s="200"/>
      <c r="AB172" s="200"/>
      <c r="AC172" s="200"/>
      <c r="AD172" s="200"/>
      <c r="AE172" s="200"/>
      <c r="AF172" s="200"/>
      <c r="AG172" s="200"/>
      <c r="AH172" s="200"/>
      <c r="AI172" s="200"/>
      <c r="AJ172" s="200"/>
      <c r="AK172" s="200"/>
      <c r="AL172" s="200"/>
      <c r="AM172" s="200"/>
      <c r="AN172" s="200"/>
      <c r="AO172" s="200"/>
      <c r="AP172" s="200"/>
      <c r="AQ172" s="200"/>
      <c r="AR172" s="200"/>
      <c r="AS172" s="200"/>
      <c r="AT172" s="200"/>
      <c r="AU172" s="200"/>
      <c r="AV172" s="200"/>
      <c r="AW172" s="200"/>
      <c r="AX172" s="200"/>
      <c r="AY172" s="200"/>
      <c r="AZ172" s="200"/>
      <c r="BA172" s="200"/>
      <c r="BB172" s="200"/>
      <c r="BC172" s="200"/>
      <c r="BD172" s="200"/>
      <c r="BE172" s="200"/>
      <c r="BF172" s="200"/>
      <c r="BG172" s="200"/>
      <c r="BH172" s="200"/>
      <c r="BI172" s="200"/>
      <c r="BJ172" s="200"/>
      <c r="BK172" s="200"/>
      <c r="BL172" s="200"/>
      <c r="BM172" s="200"/>
      <c r="BN172" s="200"/>
      <c r="BO172" s="200"/>
      <c r="BP172" s="200"/>
      <c r="BQ172" s="200"/>
      <c r="BR172" s="200"/>
      <c r="BS172" s="200"/>
      <c r="BT172" s="200"/>
      <c r="BU172" s="200"/>
      <c r="BV172" s="200"/>
      <c r="BW172" s="200"/>
      <c r="BX172" s="200"/>
      <c r="BY172" s="200"/>
      <c r="BZ172" s="200"/>
      <c r="CA172" s="200"/>
      <c r="CB172" s="200"/>
      <c r="CC172" s="200"/>
      <c r="CD172" s="200"/>
      <c r="CE172" s="200"/>
      <c r="CF172" s="200"/>
      <c r="CG172" s="200"/>
      <c r="CH172" s="200"/>
      <c r="CI172" s="200"/>
      <c r="CJ172" s="200"/>
      <c r="CK172" s="200"/>
      <c r="CL172" s="200"/>
      <c r="CM172" s="200"/>
      <c r="CN172" s="200"/>
      <c r="CO172" s="200"/>
      <c r="CP172" s="200"/>
      <c r="CQ172" s="200"/>
      <c r="CR172" s="200"/>
      <c r="CS172" s="200"/>
      <c r="CT172" s="200"/>
      <c r="CU172" s="200"/>
      <c r="CV172" s="200"/>
      <c r="CW172" s="200"/>
      <c r="CX172" s="200"/>
      <c r="CY172" s="200"/>
      <c r="CZ172" s="200"/>
      <c r="DA172" s="200"/>
      <c r="DB172" s="200"/>
      <c r="DC172" s="200"/>
      <c r="DD172" s="200"/>
      <c r="DE172" s="200"/>
      <c r="DF172" s="200"/>
      <c r="DG172" s="200"/>
      <c r="DH172" s="200"/>
      <c r="DI172" s="200"/>
      <c r="DJ172" s="200"/>
      <c r="DK172" s="200"/>
      <c r="DL172" s="200"/>
      <c r="DM172" s="200"/>
      <c r="DN172" s="200"/>
      <c r="DO172" s="200"/>
      <c r="DP172" s="200"/>
      <c r="DQ172" s="200"/>
      <c r="DR172" s="200"/>
      <c r="DS172" s="200"/>
      <c r="DT172" s="200"/>
      <c r="DU172" s="200"/>
      <c r="DV172" s="200"/>
      <c r="DW172" s="200"/>
      <c r="DX172" s="200"/>
      <c r="DY172" s="200"/>
      <c r="DZ172" s="200"/>
      <c r="EA172" s="200"/>
      <c r="EB172" s="200"/>
      <c r="EC172" s="200"/>
      <c r="ED172" s="200"/>
      <c r="EE172" s="200"/>
      <c r="EF172" s="200"/>
      <c r="EG172" s="200"/>
      <c r="EH172" s="200"/>
      <c r="EI172" s="200"/>
      <c r="EJ172" s="200"/>
      <c r="EK172" s="200"/>
      <c r="EL172" s="200"/>
      <c r="EM172" s="200"/>
      <c r="EN172" s="200"/>
      <c r="EO172" s="200"/>
      <c r="EP172" s="200"/>
      <c r="EQ172" s="200"/>
      <c r="ER172" s="200"/>
      <c r="ES172" s="200"/>
      <c r="ET172" s="200"/>
      <c r="EU172" s="200"/>
      <c r="EV172" s="200"/>
      <c r="EW172" s="200"/>
      <c r="EX172" s="200"/>
      <c r="EY172" s="200"/>
      <c r="EZ172" s="200"/>
      <c r="FA172" s="200"/>
      <c r="FB172" s="200"/>
      <c r="FC172" s="200"/>
      <c r="FD172" s="200"/>
      <c r="FE172" s="200"/>
      <c r="FF172" s="200"/>
      <c r="FG172" s="200"/>
      <c r="FH172" s="200"/>
      <c r="FI172" s="200"/>
      <c r="FJ172" s="200"/>
      <c r="FK172" s="200"/>
      <c r="FL172" s="200"/>
      <c r="FM172" s="200"/>
      <c r="FN172" s="200"/>
      <c r="FO172" s="200"/>
      <c r="FP172" s="200"/>
      <c r="FQ172" s="200"/>
      <c r="FR172" s="200"/>
      <c r="FS172" s="200"/>
      <c r="FT172" s="200"/>
      <c r="FU172" s="200"/>
      <c r="FV172" s="200"/>
      <c r="FW172" s="200"/>
      <c r="FX172" s="200"/>
      <c r="FY172" s="200"/>
      <c r="FZ172" s="200"/>
      <c r="GA172" s="200"/>
      <c r="GB172" s="200"/>
      <c r="GC172" s="200"/>
      <c r="GD172" s="200"/>
      <c r="GE172" s="200"/>
      <c r="GF172" s="200"/>
      <c r="GG172" s="200"/>
      <c r="GH172" s="200"/>
      <c r="GI172" s="200"/>
      <c r="GJ172" s="200"/>
      <c r="GK172" s="200"/>
      <c r="GL172" s="200"/>
      <c r="GM172" s="200"/>
      <c r="GN172" s="200"/>
      <c r="GO172" s="200"/>
      <c r="GP172" s="200"/>
      <c r="GQ172" s="200"/>
      <c r="GR172" s="200"/>
      <c r="GS172" s="200"/>
      <c r="GT172" s="200"/>
      <c r="GU172" s="200"/>
      <c r="GV172" s="200"/>
      <c r="GW172" s="200"/>
      <c r="GX172" s="200"/>
      <c r="GY172" s="200"/>
      <c r="GZ172" s="200"/>
      <c r="HA172" s="200"/>
      <c r="HB172" s="200"/>
      <c r="HC172" s="200"/>
      <c r="HD172" s="200"/>
      <c r="HE172" s="200"/>
      <c r="HF172" s="200"/>
      <c r="HG172" s="200"/>
      <c r="HH172" s="200"/>
      <c r="HI172" s="200"/>
      <c r="HJ172" s="200"/>
      <c r="HK172" s="200"/>
      <c r="HL172" s="200"/>
      <c r="HM172" s="200"/>
      <c r="HN172" s="200"/>
      <c r="HO172" s="200"/>
      <c r="HP172" s="200"/>
      <c r="HQ172" s="200"/>
      <c r="HR172" s="200"/>
      <c r="HS172" s="200"/>
      <c r="HT172" s="200"/>
      <c r="HU172" s="200"/>
      <c r="HV172" s="200"/>
      <c r="HW172" s="200"/>
      <c r="HX172" s="200"/>
      <c r="HY172" s="200"/>
      <c r="HZ172" s="200"/>
      <c r="IA172" s="200"/>
      <c r="IB172" s="200"/>
      <c r="IC172" s="200"/>
      <c r="ID172" s="200"/>
      <c r="IE172" s="200"/>
      <c r="IF172" s="200"/>
      <c r="IG172" s="200"/>
      <c r="IH172" s="200"/>
      <c r="II172" s="200"/>
      <c r="IJ172" s="200"/>
      <c r="IK172" s="200"/>
      <c r="IL172" s="200"/>
      <c r="IM172" s="200"/>
      <c r="IN172" s="200"/>
      <c r="IO172" s="200"/>
      <c r="IP172" s="200"/>
      <c r="IQ172" s="200"/>
      <c r="IR172" s="200"/>
      <c r="IS172" s="200"/>
      <c r="IT172" s="200"/>
      <c r="IU172" s="200"/>
      <c r="IV172" s="200"/>
      <c r="IW172" s="200"/>
      <c r="IX172" s="200"/>
      <c r="IY172" s="200"/>
      <c r="IZ172" s="200"/>
      <c r="JA172" s="200"/>
      <c r="JB172" s="200"/>
      <c r="JC172" s="200"/>
      <c r="JD172" s="200"/>
      <c r="JE172" s="200"/>
      <c r="JF172" s="200"/>
      <c r="JG172" s="200"/>
      <c r="JH172" s="200"/>
      <c r="JI172" s="200"/>
      <c r="JJ172" s="200"/>
      <c r="JK172" s="200"/>
      <c r="JL172" s="200"/>
      <c r="JM172" s="200"/>
      <c r="JN172" s="200"/>
      <c r="JO172" s="200"/>
      <c r="JP172" s="200"/>
      <c r="JQ172" s="200"/>
      <c r="JR172" s="200"/>
      <c r="JS172" s="200"/>
      <c r="JT172" s="200"/>
      <c r="JU172" s="200"/>
      <c r="JV172" s="200"/>
      <c r="JW172" s="200"/>
      <c r="JX172" s="200"/>
      <c r="JY172" s="200"/>
      <c r="JZ172" s="200"/>
      <c r="KA172" s="200"/>
      <c r="KB172" s="200"/>
      <c r="KC172" s="200"/>
      <c r="KD172" s="200"/>
      <c r="KE172" s="200"/>
      <c r="KF172" s="200"/>
      <c r="KG172" s="200"/>
      <c r="KH172" s="200"/>
      <c r="KI172" s="200"/>
      <c r="KJ172" s="200"/>
      <c r="KK172" s="200"/>
      <c r="KL172" s="200"/>
      <c r="KM172" s="200"/>
      <c r="KN172" s="200"/>
      <c r="KO172" s="200"/>
      <c r="KP172" s="200"/>
      <c r="KQ172" s="200"/>
      <c r="KR172" s="200"/>
      <c r="KS172" s="200"/>
      <c r="KT172" s="200"/>
      <c r="KU172" s="200"/>
      <c r="KV172" s="200"/>
      <c r="KW172" s="200"/>
      <c r="KX172" s="200"/>
      <c r="KY172" s="200"/>
      <c r="KZ172" s="200"/>
      <c r="LA172" s="200"/>
      <c r="LB172" s="200"/>
      <c r="LC172" s="200"/>
      <c r="LD172" s="200"/>
      <c r="LE172" s="200"/>
      <c r="LF172" s="200"/>
      <c r="LG172" s="200"/>
      <c r="LH172" s="200"/>
      <c r="LI172" s="200"/>
      <c r="LJ172" s="200"/>
      <c r="LK172" s="200"/>
      <c r="LL172" s="200"/>
      <c r="LM172" s="200"/>
      <c r="LN172" s="200"/>
      <c r="LO172" s="200"/>
      <c r="LP172" s="200"/>
      <c r="LQ172" s="200"/>
      <c r="LR172" s="200"/>
      <c r="LS172" s="200"/>
      <c r="LT172" s="200"/>
      <c r="LU172" s="200"/>
      <c r="LV172" s="200"/>
      <c r="LW172" s="200"/>
      <c r="LX172" s="200"/>
      <c r="LY172" s="200"/>
      <c r="LZ172" s="200"/>
      <c r="MA172" s="200"/>
      <c r="MB172" s="200"/>
      <c r="MC172" s="200"/>
      <c r="MD172" s="200"/>
      <c r="ME172" s="200"/>
      <c r="MF172" s="200"/>
      <c r="MG172" s="200"/>
      <c r="MH172" s="200"/>
      <c r="MI172" s="200"/>
      <c r="MJ172" s="200"/>
      <c r="MK172" s="200"/>
      <c r="ML172" s="200"/>
      <c r="MM172" s="200"/>
      <c r="MN172" s="200"/>
      <c r="MO172" s="200"/>
      <c r="MP172" s="200"/>
      <c r="MQ172" s="200"/>
      <c r="MR172" s="200"/>
      <c r="MS172" s="200"/>
      <c r="MT172" s="200"/>
      <c r="MU172" s="200"/>
      <c r="MV172" s="200"/>
      <c r="MW172" s="200"/>
      <c r="MX172" s="200"/>
      <c r="MY172" s="200"/>
      <c r="MZ172" s="200"/>
      <c r="NA172" s="200"/>
      <c r="NB172" s="200"/>
      <c r="NC172" s="200"/>
      <c r="ND172" s="200"/>
      <c r="NE172" s="200"/>
      <c r="NF172" s="200"/>
      <c r="NG172" s="200"/>
      <c r="NH172" s="200"/>
      <c r="NI172" s="200"/>
      <c r="NJ172" s="200"/>
      <c r="NK172" s="200"/>
      <c r="NL172" s="200"/>
      <c r="NM172" s="200"/>
      <c r="NN172" s="200"/>
      <c r="NO172" s="200"/>
      <c r="NP172" s="200"/>
      <c r="NQ172" s="200"/>
      <c r="NR172" s="200"/>
      <c r="NS172" s="200"/>
      <c r="NT172" s="200"/>
      <c r="NU172" s="200"/>
      <c r="NV172" s="200"/>
      <c r="NW172" s="200"/>
      <c r="NX172" s="200"/>
      <c r="NY172" s="200"/>
      <c r="NZ172" s="200"/>
      <c r="OA172" s="200"/>
      <c r="OB172" s="200"/>
      <c r="OC172" s="200"/>
      <c r="OD172" s="200"/>
      <c r="OE172" s="200"/>
      <c r="OF172" s="200"/>
      <c r="OG172" s="200"/>
      <c r="OH172" s="200"/>
      <c r="OI172" s="200"/>
      <c r="OJ172" s="200"/>
      <c r="OK172" s="200"/>
      <c r="OL172" s="200"/>
      <c r="OM172" s="200"/>
      <c r="ON172" s="200"/>
      <c r="OO172" s="200"/>
      <c r="OP172" s="200"/>
      <c r="OQ172" s="200"/>
      <c r="OR172" s="200"/>
      <c r="OS172" s="200"/>
      <c r="OT172" s="200"/>
      <c r="OU172" s="200"/>
      <c r="OV172" s="200"/>
      <c r="OW172" s="200"/>
      <c r="OX172" s="200"/>
      <c r="OY172" s="200"/>
      <c r="OZ172" s="200"/>
      <c r="PA172" s="200"/>
      <c r="PB172" s="200"/>
      <c r="PC172" s="200"/>
      <c r="PD172" s="200"/>
      <c r="PE172" s="200"/>
      <c r="PF172" s="200"/>
      <c r="PG172" s="200"/>
      <c r="PH172" s="200"/>
      <c r="PI172" s="200"/>
      <c r="PJ172" s="200"/>
      <c r="PK172" s="200"/>
      <c r="PL172" s="200"/>
      <c r="PM172" s="200"/>
      <c r="PN172" s="200"/>
      <c r="PO172" s="200"/>
      <c r="PP172" s="200"/>
      <c r="PQ172" s="200"/>
      <c r="PR172" s="200"/>
      <c r="PS172" s="200"/>
      <c r="PT172" s="200"/>
      <c r="PU172" s="200"/>
      <c r="PV172" s="200"/>
      <c r="PW172" s="200"/>
      <c r="PX172" s="200"/>
      <c r="PY172" s="200"/>
      <c r="PZ172" s="200"/>
      <c r="QA172" s="200"/>
      <c r="QB172" s="200"/>
      <c r="QC172" s="200"/>
      <c r="QD172" s="200"/>
      <c r="QE172" s="200"/>
      <c r="QF172" s="200"/>
      <c r="QG172" s="200"/>
      <c r="QH172" s="200"/>
      <c r="QI172" s="200"/>
      <c r="QJ172" s="200"/>
      <c r="QK172" s="200"/>
      <c r="QL172" s="200"/>
      <c r="QM172" s="200"/>
      <c r="QN172" s="200"/>
      <c r="QO172" s="200"/>
      <c r="QP172" s="200"/>
      <c r="QQ172" s="200"/>
      <c r="QR172" s="200"/>
      <c r="QS172" s="200"/>
      <c r="QT172" s="200"/>
      <c r="QU172" s="200"/>
      <c r="QV172" s="200"/>
      <c r="QW172" s="200"/>
      <c r="QX172" s="200"/>
      <c r="QY172" s="200"/>
      <c r="QZ172" s="200"/>
      <c r="RA172" s="200"/>
      <c r="RB172" s="200"/>
      <c r="RC172" s="200"/>
      <c r="RD172" s="200"/>
      <c r="RE172" s="200"/>
      <c r="RF172" s="200"/>
      <c r="RG172" s="200"/>
      <c r="RH172" s="200"/>
      <c r="RI172" s="200"/>
      <c r="RJ172" s="200"/>
      <c r="RK172" s="200"/>
      <c r="RL172" s="200"/>
      <c r="RM172" s="200"/>
      <c r="RN172" s="200"/>
      <c r="RO172" s="200"/>
      <c r="RP172" s="200"/>
      <c r="RQ172" s="200"/>
      <c r="RR172" s="200"/>
      <c r="RS172" s="200"/>
      <c r="RT172" s="200"/>
      <c r="RU172" s="200"/>
      <c r="RV172" s="200"/>
      <c r="RW172" s="200"/>
      <c r="RX172" s="200"/>
      <c r="RY172" s="200"/>
      <c r="RZ172" s="200"/>
      <c r="SA172" s="200"/>
      <c r="SB172" s="200"/>
      <c r="SC172" s="200"/>
      <c r="SD172" s="200"/>
      <c r="SE172" s="200"/>
      <c r="SF172" s="200"/>
      <c r="SG172" s="200"/>
      <c r="SH172" s="200"/>
      <c r="SI172" s="200"/>
      <c r="SJ172" s="200"/>
      <c r="SK172" s="200"/>
      <c r="SL172" s="200"/>
      <c r="SM172" s="200"/>
      <c r="SN172" s="200"/>
      <c r="SO172" s="200"/>
      <c r="SP172" s="200"/>
      <c r="SQ172" s="200"/>
      <c r="SR172" s="200"/>
      <c r="SS172" s="200"/>
      <c r="ST172" s="200"/>
      <c r="SU172" s="200"/>
      <c r="SV172" s="200"/>
      <c r="SW172" s="200"/>
      <c r="SX172" s="200"/>
      <c r="SY172" s="200"/>
      <c r="SZ172" s="200"/>
      <c r="TA172" s="200"/>
      <c r="TB172" s="200"/>
      <c r="TC172" s="200"/>
      <c r="TD172" s="200"/>
      <c r="TE172" s="200"/>
      <c r="TF172" s="200"/>
      <c r="TG172" s="200"/>
      <c r="TH172" s="200"/>
      <c r="TI172" s="200"/>
      <c r="TJ172" s="200"/>
      <c r="TK172" s="200"/>
      <c r="TL172" s="200"/>
      <c r="TM172" s="200"/>
      <c r="TN172" s="200"/>
      <c r="TO172" s="200"/>
      <c r="TP172" s="200"/>
      <c r="TQ172" s="200"/>
      <c r="TR172" s="200"/>
      <c r="TS172" s="200"/>
      <c r="TT172" s="200"/>
      <c r="TU172" s="200"/>
      <c r="TV172" s="200"/>
      <c r="TW172" s="200"/>
      <c r="TX172" s="200"/>
      <c r="TY172" s="200"/>
      <c r="TZ172" s="200"/>
      <c r="UA172" s="200"/>
      <c r="UB172" s="200"/>
      <c r="UC172" s="200"/>
      <c r="UD172" s="200"/>
      <c r="UE172" s="200"/>
      <c r="UF172" s="200"/>
      <c r="UG172" s="200"/>
      <c r="UH172" s="200"/>
      <c r="UI172" s="200"/>
      <c r="UJ172" s="200"/>
      <c r="UK172" s="200"/>
      <c r="UL172" s="200"/>
      <c r="UM172" s="200"/>
      <c r="UN172" s="200"/>
      <c r="UO172" s="200"/>
      <c r="UP172" s="200"/>
      <c r="UQ172" s="200"/>
      <c r="UR172" s="200"/>
      <c r="US172" s="200"/>
      <c r="UT172" s="200"/>
      <c r="UU172" s="200"/>
      <c r="UV172" s="200"/>
      <c r="UW172" s="200"/>
      <c r="UX172" s="200"/>
      <c r="UY172" s="200"/>
      <c r="UZ172" s="200"/>
      <c r="VA172" s="200"/>
      <c r="VB172" s="200"/>
      <c r="VC172" s="200"/>
      <c r="VD172" s="200"/>
      <c r="VE172" s="200"/>
      <c r="VF172" s="200"/>
      <c r="VG172" s="200"/>
      <c r="VH172" s="200"/>
      <c r="VI172" s="200"/>
      <c r="VJ172" s="200"/>
      <c r="VK172" s="200"/>
      <c r="VL172" s="200"/>
      <c r="VM172" s="200"/>
      <c r="VN172" s="200"/>
      <c r="VO172" s="200"/>
      <c r="VP172" s="200"/>
      <c r="VQ172" s="200"/>
      <c r="VR172" s="200"/>
      <c r="VS172" s="200"/>
      <c r="VT172" s="200"/>
      <c r="VU172" s="200"/>
      <c r="VV172" s="200"/>
      <c r="VW172" s="200"/>
      <c r="VX172" s="200"/>
      <c r="VY172" s="200"/>
      <c r="VZ172" s="200"/>
      <c r="WA172" s="200"/>
      <c r="WB172" s="200"/>
      <c r="WC172" s="200"/>
      <c r="WD172" s="200"/>
      <c r="WE172" s="200"/>
      <c r="WF172" s="200"/>
      <c r="WG172" s="200"/>
      <c r="WH172" s="200"/>
      <c r="WI172" s="200"/>
      <c r="WJ172" s="200"/>
      <c r="WK172" s="200"/>
      <c r="WL172" s="200"/>
      <c r="WM172" s="200"/>
      <c r="WN172" s="200"/>
      <c r="WO172" s="200"/>
      <c r="WP172" s="200"/>
      <c r="WQ172" s="200"/>
      <c r="WR172" s="200"/>
      <c r="WS172" s="200"/>
      <c r="WT172" s="200"/>
      <c r="WU172" s="200"/>
      <c r="WV172" s="200"/>
      <c r="WW172" s="200"/>
      <c r="WX172" s="200"/>
      <c r="WY172" s="200"/>
      <c r="WZ172" s="200"/>
      <c r="XA172" s="200"/>
      <c r="XB172" s="200"/>
      <c r="XC172" s="200"/>
      <c r="XD172" s="200"/>
      <c r="XE172" s="200"/>
      <c r="XF172" s="200"/>
      <c r="XG172" s="200"/>
      <c r="XH172" s="200"/>
      <c r="XI172" s="200"/>
      <c r="XJ172" s="200"/>
      <c r="XK172" s="200"/>
      <c r="XL172" s="200"/>
      <c r="XM172" s="200"/>
      <c r="XN172" s="200"/>
      <c r="XO172" s="200"/>
      <c r="XP172" s="200"/>
      <c r="XQ172" s="200"/>
      <c r="XR172" s="200"/>
      <c r="XS172" s="200"/>
      <c r="XT172" s="200"/>
      <c r="XU172" s="200"/>
      <c r="XV172" s="200"/>
      <c r="XW172" s="200"/>
      <c r="XX172" s="200"/>
      <c r="XY172" s="200"/>
      <c r="XZ172" s="200"/>
      <c r="YA172" s="200"/>
      <c r="YB172" s="200"/>
      <c r="YC172" s="200"/>
      <c r="YD172" s="200"/>
      <c r="YE172" s="200"/>
      <c r="YF172" s="200"/>
      <c r="YG172" s="200"/>
      <c r="YH172" s="200"/>
      <c r="YI172" s="200"/>
      <c r="YJ172" s="200"/>
      <c r="YK172" s="200"/>
      <c r="YL172" s="200"/>
      <c r="YM172" s="200"/>
      <c r="YN172" s="200"/>
      <c r="YO172" s="200"/>
      <c r="YP172" s="200"/>
      <c r="YQ172" s="200"/>
      <c r="YR172" s="200"/>
      <c r="YS172" s="200"/>
      <c r="YT172" s="200"/>
      <c r="YU172" s="200"/>
      <c r="YV172" s="200"/>
      <c r="YW172" s="200"/>
      <c r="YX172" s="200"/>
      <c r="YY172" s="200"/>
      <c r="YZ172" s="200"/>
      <c r="ZA172" s="200"/>
      <c r="ZB172" s="200"/>
      <c r="ZC172" s="200"/>
      <c r="ZD172" s="200"/>
      <c r="ZE172" s="200"/>
      <c r="ZF172" s="200"/>
      <c r="ZG172" s="200"/>
      <c r="ZH172" s="200"/>
      <c r="ZI172" s="200"/>
      <c r="ZJ172" s="200"/>
      <c r="ZK172" s="200"/>
      <c r="ZL172" s="200"/>
    </row>
    <row r="173" spans="1:688" s="155" customFormat="1">
      <c r="A173" s="413" t="s">
        <v>366</v>
      </c>
      <c r="B173" s="150" t="s">
        <v>309</v>
      </c>
      <c r="C173" s="242">
        <v>2866780</v>
      </c>
      <c r="D173" s="278">
        <f>C173/C161-1</f>
        <v>0.22352593715536351</v>
      </c>
      <c r="E173" s="142"/>
      <c r="F173" s="154">
        <v>3201</v>
      </c>
      <c r="G173" s="278">
        <f t="shared" si="31"/>
        <v>4.8476907959384308E-2</v>
      </c>
      <c r="H173" s="149">
        <v>422</v>
      </c>
      <c r="I173" s="278">
        <f t="shared" si="41"/>
        <v>-8.6580086580086535E-2</v>
      </c>
      <c r="J173" s="149">
        <v>156</v>
      </c>
      <c r="K173" s="278">
        <f t="shared" si="41"/>
        <v>-0.35802469135802473</v>
      </c>
      <c r="L173" s="315">
        <v>130</v>
      </c>
      <c r="M173" s="278">
        <f t="shared" si="42"/>
        <v>0.11111111111111116</v>
      </c>
      <c r="N173" s="149"/>
      <c r="O173" s="278"/>
      <c r="P173" s="149"/>
      <c r="Q173" s="278"/>
      <c r="R173" s="154"/>
      <c r="S173" s="278"/>
      <c r="T173" s="213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  <c r="AF173" s="200"/>
      <c r="AG173" s="200"/>
      <c r="AH173" s="200"/>
      <c r="AI173" s="200"/>
      <c r="AJ173" s="200"/>
      <c r="AK173" s="200"/>
      <c r="AL173" s="200"/>
      <c r="AM173" s="200"/>
      <c r="AN173" s="200"/>
      <c r="AO173" s="200"/>
      <c r="AP173" s="200"/>
      <c r="AQ173" s="200"/>
      <c r="AR173" s="200"/>
      <c r="AS173" s="200"/>
      <c r="AT173" s="200"/>
      <c r="AU173" s="200"/>
      <c r="AV173" s="200"/>
      <c r="AW173" s="200"/>
      <c r="AX173" s="200"/>
      <c r="AY173" s="200"/>
      <c r="AZ173" s="200"/>
      <c r="BA173" s="200"/>
      <c r="BB173" s="200"/>
      <c r="BC173" s="200"/>
      <c r="BD173" s="200"/>
      <c r="BE173" s="200"/>
      <c r="BF173" s="200"/>
      <c r="BG173" s="200"/>
      <c r="BH173" s="200"/>
      <c r="BI173" s="200"/>
      <c r="BJ173" s="200"/>
      <c r="BK173" s="200"/>
      <c r="BL173" s="200"/>
      <c r="BM173" s="200"/>
      <c r="BN173" s="200"/>
      <c r="BO173" s="200"/>
      <c r="BP173" s="200"/>
      <c r="BQ173" s="200"/>
      <c r="BR173" s="200"/>
      <c r="BS173" s="200"/>
      <c r="BT173" s="200"/>
      <c r="BU173" s="200"/>
      <c r="BV173" s="200"/>
      <c r="BW173" s="200"/>
      <c r="BX173" s="200"/>
      <c r="BY173" s="200"/>
      <c r="BZ173" s="200"/>
      <c r="CA173" s="200"/>
      <c r="CB173" s="200"/>
      <c r="CC173" s="200"/>
      <c r="CD173" s="200"/>
      <c r="CE173" s="200"/>
      <c r="CF173" s="200"/>
      <c r="CG173" s="200"/>
      <c r="CH173" s="200"/>
      <c r="CI173" s="200"/>
      <c r="CJ173" s="200"/>
      <c r="CK173" s="200"/>
      <c r="CL173" s="200"/>
      <c r="CM173" s="200"/>
      <c r="CN173" s="200"/>
      <c r="CO173" s="200"/>
      <c r="CP173" s="200"/>
      <c r="CQ173" s="200"/>
      <c r="CR173" s="200"/>
      <c r="CS173" s="200"/>
      <c r="CT173" s="200"/>
      <c r="CU173" s="200"/>
      <c r="CV173" s="200"/>
      <c r="CW173" s="200"/>
      <c r="CX173" s="200"/>
      <c r="CY173" s="200"/>
      <c r="CZ173" s="200"/>
      <c r="DA173" s="200"/>
      <c r="DB173" s="200"/>
      <c r="DC173" s="200"/>
      <c r="DD173" s="200"/>
      <c r="DE173" s="200"/>
      <c r="DF173" s="200"/>
      <c r="DG173" s="200"/>
      <c r="DH173" s="200"/>
      <c r="DI173" s="200"/>
      <c r="DJ173" s="200"/>
      <c r="DK173" s="200"/>
      <c r="DL173" s="200"/>
      <c r="DM173" s="200"/>
      <c r="DN173" s="200"/>
      <c r="DO173" s="200"/>
      <c r="DP173" s="200"/>
      <c r="DQ173" s="200"/>
      <c r="DR173" s="200"/>
      <c r="DS173" s="200"/>
      <c r="DT173" s="200"/>
      <c r="DU173" s="200"/>
      <c r="DV173" s="200"/>
      <c r="DW173" s="200"/>
      <c r="DX173" s="200"/>
      <c r="DY173" s="200"/>
      <c r="DZ173" s="200"/>
      <c r="EA173" s="200"/>
      <c r="EB173" s="200"/>
      <c r="EC173" s="200"/>
      <c r="ED173" s="200"/>
      <c r="EE173" s="200"/>
      <c r="EF173" s="200"/>
      <c r="EG173" s="200"/>
      <c r="EH173" s="200"/>
      <c r="EI173" s="200"/>
      <c r="EJ173" s="200"/>
      <c r="EK173" s="200"/>
      <c r="EL173" s="200"/>
      <c r="EM173" s="200"/>
      <c r="EN173" s="200"/>
      <c r="EO173" s="200"/>
      <c r="EP173" s="200"/>
      <c r="EQ173" s="200"/>
      <c r="ER173" s="200"/>
      <c r="ES173" s="200"/>
      <c r="ET173" s="200"/>
      <c r="EU173" s="200"/>
      <c r="EV173" s="200"/>
      <c r="EW173" s="200"/>
      <c r="EX173" s="200"/>
      <c r="EY173" s="200"/>
      <c r="EZ173" s="200"/>
      <c r="FA173" s="200"/>
      <c r="FB173" s="200"/>
      <c r="FC173" s="200"/>
      <c r="FD173" s="200"/>
      <c r="FE173" s="200"/>
      <c r="FF173" s="200"/>
      <c r="FG173" s="200"/>
      <c r="FH173" s="200"/>
      <c r="FI173" s="200"/>
      <c r="FJ173" s="200"/>
      <c r="FK173" s="200"/>
      <c r="FL173" s="200"/>
      <c r="FM173" s="200"/>
      <c r="FN173" s="200"/>
      <c r="FO173" s="200"/>
      <c r="FP173" s="200"/>
      <c r="FQ173" s="200"/>
      <c r="FR173" s="200"/>
      <c r="FS173" s="200"/>
      <c r="FT173" s="200"/>
      <c r="FU173" s="200"/>
      <c r="FV173" s="200"/>
      <c r="FW173" s="200"/>
      <c r="FX173" s="200"/>
      <c r="FY173" s="200"/>
      <c r="FZ173" s="200"/>
      <c r="GA173" s="200"/>
      <c r="GB173" s="200"/>
      <c r="GC173" s="200"/>
      <c r="GD173" s="200"/>
      <c r="GE173" s="200"/>
      <c r="GF173" s="200"/>
      <c r="GG173" s="200"/>
      <c r="GH173" s="200"/>
      <c r="GI173" s="200"/>
      <c r="GJ173" s="200"/>
      <c r="GK173" s="200"/>
      <c r="GL173" s="200"/>
      <c r="GM173" s="200"/>
      <c r="GN173" s="200"/>
      <c r="GO173" s="200"/>
      <c r="GP173" s="200"/>
      <c r="GQ173" s="200"/>
      <c r="GR173" s="200"/>
      <c r="GS173" s="200"/>
      <c r="GT173" s="200"/>
      <c r="GU173" s="200"/>
      <c r="GV173" s="200"/>
      <c r="GW173" s="200"/>
      <c r="GX173" s="200"/>
      <c r="GY173" s="200"/>
      <c r="GZ173" s="200"/>
      <c r="HA173" s="200"/>
      <c r="HB173" s="200"/>
      <c r="HC173" s="200"/>
      <c r="HD173" s="200"/>
      <c r="HE173" s="200"/>
      <c r="HF173" s="200"/>
      <c r="HG173" s="200"/>
      <c r="HH173" s="200"/>
      <c r="HI173" s="200"/>
      <c r="HJ173" s="200"/>
      <c r="HK173" s="200"/>
      <c r="HL173" s="200"/>
      <c r="HM173" s="200"/>
      <c r="HN173" s="200"/>
      <c r="HO173" s="200"/>
      <c r="HP173" s="200"/>
      <c r="HQ173" s="200"/>
      <c r="HR173" s="200"/>
      <c r="HS173" s="200"/>
      <c r="HT173" s="200"/>
      <c r="HU173" s="200"/>
      <c r="HV173" s="200"/>
      <c r="HW173" s="200"/>
      <c r="HX173" s="200"/>
      <c r="HY173" s="200"/>
      <c r="HZ173" s="200"/>
      <c r="IA173" s="200"/>
      <c r="IB173" s="200"/>
      <c r="IC173" s="200"/>
      <c r="ID173" s="200"/>
      <c r="IE173" s="200"/>
      <c r="IF173" s="200"/>
      <c r="IG173" s="200"/>
      <c r="IH173" s="200"/>
      <c r="II173" s="200"/>
      <c r="IJ173" s="200"/>
      <c r="IK173" s="200"/>
      <c r="IL173" s="200"/>
      <c r="IM173" s="200"/>
      <c r="IN173" s="200"/>
      <c r="IO173" s="200"/>
      <c r="IP173" s="200"/>
      <c r="IQ173" s="200"/>
      <c r="IR173" s="200"/>
      <c r="IS173" s="200"/>
      <c r="IT173" s="200"/>
      <c r="IU173" s="200"/>
      <c r="IV173" s="200"/>
      <c r="IW173" s="200"/>
      <c r="IX173" s="200"/>
      <c r="IY173" s="200"/>
      <c r="IZ173" s="200"/>
      <c r="JA173" s="200"/>
      <c r="JB173" s="200"/>
      <c r="JC173" s="200"/>
      <c r="JD173" s="200"/>
      <c r="JE173" s="200"/>
      <c r="JF173" s="200"/>
      <c r="JG173" s="200"/>
      <c r="JH173" s="200"/>
      <c r="JI173" s="200"/>
      <c r="JJ173" s="200"/>
      <c r="JK173" s="200"/>
      <c r="JL173" s="200"/>
      <c r="JM173" s="200"/>
      <c r="JN173" s="200"/>
      <c r="JO173" s="200"/>
      <c r="JP173" s="200"/>
      <c r="JQ173" s="200"/>
      <c r="JR173" s="200"/>
      <c r="JS173" s="200"/>
      <c r="JT173" s="200"/>
      <c r="JU173" s="200"/>
      <c r="JV173" s="200"/>
      <c r="JW173" s="200"/>
      <c r="JX173" s="200"/>
      <c r="JY173" s="200"/>
      <c r="JZ173" s="200"/>
      <c r="KA173" s="200"/>
      <c r="KB173" s="200"/>
      <c r="KC173" s="200"/>
      <c r="KD173" s="200"/>
      <c r="KE173" s="200"/>
      <c r="KF173" s="200"/>
      <c r="KG173" s="200"/>
      <c r="KH173" s="200"/>
      <c r="KI173" s="200"/>
      <c r="KJ173" s="200"/>
      <c r="KK173" s="200"/>
      <c r="KL173" s="200"/>
      <c r="KM173" s="200"/>
      <c r="KN173" s="200"/>
      <c r="KO173" s="200"/>
      <c r="KP173" s="200"/>
      <c r="KQ173" s="200"/>
      <c r="KR173" s="200"/>
      <c r="KS173" s="200"/>
      <c r="KT173" s="200"/>
      <c r="KU173" s="200"/>
      <c r="KV173" s="200"/>
      <c r="KW173" s="200"/>
      <c r="KX173" s="200"/>
      <c r="KY173" s="200"/>
      <c r="KZ173" s="200"/>
      <c r="LA173" s="200"/>
      <c r="LB173" s="200"/>
      <c r="LC173" s="200"/>
      <c r="LD173" s="200"/>
      <c r="LE173" s="200"/>
      <c r="LF173" s="200"/>
      <c r="LG173" s="200"/>
      <c r="LH173" s="200"/>
      <c r="LI173" s="200"/>
      <c r="LJ173" s="200"/>
      <c r="LK173" s="200"/>
      <c r="LL173" s="200"/>
      <c r="LM173" s="200"/>
      <c r="LN173" s="200"/>
      <c r="LO173" s="200"/>
      <c r="LP173" s="200"/>
      <c r="LQ173" s="200"/>
      <c r="LR173" s="200"/>
      <c r="LS173" s="200"/>
      <c r="LT173" s="200"/>
      <c r="LU173" s="200"/>
      <c r="LV173" s="200"/>
      <c r="LW173" s="200"/>
      <c r="LX173" s="200"/>
      <c r="LY173" s="200"/>
      <c r="LZ173" s="200"/>
      <c r="MA173" s="200"/>
      <c r="MB173" s="200"/>
      <c r="MC173" s="200"/>
      <c r="MD173" s="200"/>
      <c r="ME173" s="200"/>
      <c r="MF173" s="200"/>
      <c r="MG173" s="200"/>
      <c r="MH173" s="200"/>
      <c r="MI173" s="200"/>
      <c r="MJ173" s="200"/>
      <c r="MK173" s="200"/>
      <c r="ML173" s="200"/>
      <c r="MM173" s="200"/>
      <c r="MN173" s="200"/>
      <c r="MO173" s="200"/>
      <c r="MP173" s="200"/>
      <c r="MQ173" s="200"/>
      <c r="MR173" s="200"/>
      <c r="MS173" s="200"/>
      <c r="MT173" s="200"/>
      <c r="MU173" s="200"/>
      <c r="MV173" s="200"/>
      <c r="MW173" s="200"/>
      <c r="MX173" s="200"/>
      <c r="MY173" s="200"/>
      <c r="MZ173" s="200"/>
      <c r="NA173" s="200"/>
      <c r="NB173" s="200"/>
      <c r="NC173" s="200"/>
      <c r="ND173" s="200"/>
      <c r="NE173" s="200"/>
      <c r="NF173" s="200"/>
      <c r="NG173" s="200"/>
      <c r="NH173" s="200"/>
      <c r="NI173" s="200"/>
      <c r="NJ173" s="200"/>
      <c r="NK173" s="200"/>
      <c r="NL173" s="200"/>
      <c r="NM173" s="200"/>
      <c r="NN173" s="200"/>
      <c r="NO173" s="200"/>
      <c r="NP173" s="200"/>
      <c r="NQ173" s="200"/>
      <c r="NR173" s="200"/>
      <c r="NS173" s="200"/>
      <c r="NT173" s="200"/>
      <c r="NU173" s="200"/>
      <c r="NV173" s="200"/>
      <c r="NW173" s="200"/>
      <c r="NX173" s="200"/>
      <c r="NY173" s="200"/>
      <c r="NZ173" s="200"/>
      <c r="OA173" s="200"/>
      <c r="OB173" s="200"/>
      <c r="OC173" s="200"/>
      <c r="OD173" s="200"/>
      <c r="OE173" s="200"/>
      <c r="OF173" s="200"/>
      <c r="OG173" s="200"/>
      <c r="OH173" s="200"/>
      <c r="OI173" s="200"/>
      <c r="OJ173" s="200"/>
      <c r="OK173" s="200"/>
      <c r="OL173" s="200"/>
      <c r="OM173" s="200"/>
      <c r="ON173" s="200"/>
      <c r="OO173" s="200"/>
      <c r="OP173" s="200"/>
      <c r="OQ173" s="200"/>
      <c r="OR173" s="200"/>
      <c r="OS173" s="200"/>
      <c r="OT173" s="200"/>
      <c r="OU173" s="200"/>
      <c r="OV173" s="200"/>
      <c r="OW173" s="200"/>
      <c r="OX173" s="200"/>
      <c r="OY173" s="200"/>
      <c r="OZ173" s="200"/>
      <c r="PA173" s="200"/>
      <c r="PB173" s="200"/>
      <c r="PC173" s="200"/>
      <c r="PD173" s="200"/>
      <c r="PE173" s="200"/>
      <c r="PF173" s="200"/>
      <c r="PG173" s="200"/>
      <c r="PH173" s="200"/>
      <c r="PI173" s="200"/>
      <c r="PJ173" s="200"/>
      <c r="PK173" s="200"/>
      <c r="PL173" s="200"/>
      <c r="PM173" s="200"/>
      <c r="PN173" s="200"/>
      <c r="PO173" s="200"/>
      <c r="PP173" s="200"/>
      <c r="PQ173" s="200"/>
      <c r="PR173" s="200"/>
      <c r="PS173" s="200"/>
      <c r="PT173" s="200"/>
      <c r="PU173" s="200"/>
      <c r="PV173" s="200"/>
      <c r="PW173" s="200"/>
      <c r="PX173" s="200"/>
      <c r="PY173" s="200"/>
      <c r="PZ173" s="200"/>
      <c r="QA173" s="200"/>
      <c r="QB173" s="200"/>
      <c r="QC173" s="200"/>
      <c r="QD173" s="200"/>
      <c r="QE173" s="200"/>
      <c r="QF173" s="200"/>
      <c r="QG173" s="200"/>
      <c r="QH173" s="200"/>
      <c r="QI173" s="200"/>
      <c r="QJ173" s="200"/>
      <c r="QK173" s="200"/>
      <c r="QL173" s="200"/>
      <c r="QM173" s="200"/>
      <c r="QN173" s="200"/>
      <c r="QO173" s="200"/>
      <c r="QP173" s="200"/>
      <c r="QQ173" s="200"/>
      <c r="QR173" s="200"/>
      <c r="QS173" s="200"/>
      <c r="QT173" s="200"/>
      <c r="QU173" s="200"/>
      <c r="QV173" s="200"/>
      <c r="QW173" s="200"/>
      <c r="QX173" s="200"/>
      <c r="QY173" s="200"/>
      <c r="QZ173" s="200"/>
      <c r="RA173" s="200"/>
      <c r="RB173" s="200"/>
      <c r="RC173" s="200"/>
      <c r="RD173" s="200"/>
      <c r="RE173" s="200"/>
      <c r="RF173" s="200"/>
      <c r="RG173" s="200"/>
      <c r="RH173" s="200"/>
      <c r="RI173" s="200"/>
      <c r="RJ173" s="200"/>
      <c r="RK173" s="200"/>
      <c r="RL173" s="200"/>
      <c r="RM173" s="200"/>
      <c r="RN173" s="200"/>
      <c r="RO173" s="200"/>
      <c r="RP173" s="200"/>
      <c r="RQ173" s="200"/>
      <c r="RR173" s="200"/>
      <c r="RS173" s="200"/>
      <c r="RT173" s="200"/>
      <c r="RU173" s="200"/>
      <c r="RV173" s="200"/>
      <c r="RW173" s="200"/>
      <c r="RX173" s="200"/>
      <c r="RY173" s="200"/>
      <c r="RZ173" s="200"/>
      <c r="SA173" s="200"/>
      <c r="SB173" s="200"/>
      <c r="SC173" s="200"/>
      <c r="SD173" s="200"/>
      <c r="SE173" s="200"/>
      <c r="SF173" s="200"/>
      <c r="SG173" s="200"/>
      <c r="SH173" s="200"/>
      <c r="SI173" s="200"/>
      <c r="SJ173" s="200"/>
      <c r="SK173" s="200"/>
      <c r="SL173" s="200"/>
      <c r="SM173" s="200"/>
      <c r="SN173" s="200"/>
      <c r="SO173" s="200"/>
      <c r="SP173" s="200"/>
      <c r="SQ173" s="200"/>
      <c r="SR173" s="200"/>
      <c r="SS173" s="200"/>
      <c r="ST173" s="200"/>
      <c r="SU173" s="200"/>
      <c r="SV173" s="200"/>
      <c r="SW173" s="200"/>
      <c r="SX173" s="200"/>
      <c r="SY173" s="200"/>
      <c r="SZ173" s="200"/>
      <c r="TA173" s="200"/>
      <c r="TB173" s="200"/>
      <c r="TC173" s="200"/>
      <c r="TD173" s="200"/>
      <c r="TE173" s="200"/>
      <c r="TF173" s="200"/>
      <c r="TG173" s="200"/>
      <c r="TH173" s="200"/>
      <c r="TI173" s="200"/>
      <c r="TJ173" s="200"/>
      <c r="TK173" s="200"/>
      <c r="TL173" s="200"/>
      <c r="TM173" s="200"/>
      <c r="TN173" s="200"/>
      <c r="TO173" s="200"/>
      <c r="TP173" s="200"/>
      <c r="TQ173" s="200"/>
      <c r="TR173" s="200"/>
      <c r="TS173" s="200"/>
      <c r="TT173" s="200"/>
      <c r="TU173" s="200"/>
      <c r="TV173" s="200"/>
      <c r="TW173" s="200"/>
      <c r="TX173" s="200"/>
      <c r="TY173" s="200"/>
      <c r="TZ173" s="200"/>
      <c r="UA173" s="200"/>
      <c r="UB173" s="200"/>
      <c r="UC173" s="200"/>
      <c r="UD173" s="200"/>
      <c r="UE173" s="200"/>
      <c r="UF173" s="200"/>
      <c r="UG173" s="200"/>
      <c r="UH173" s="200"/>
      <c r="UI173" s="200"/>
      <c r="UJ173" s="200"/>
      <c r="UK173" s="200"/>
      <c r="UL173" s="200"/>
      <c r="UM173" s="200"/>
      <c r="UN173" s="200"/>
      <c r="UO173" s="200"/>
      <c r="UP173" s="200"/>
      <c r="UQ173" s="200"/>
      <c r="UR173" s="200"/>
      <c r="US173" s="200"/>
      <c r="UT173" s="200"/>
      <c r="UU173" s="200"/>
      <c r="UV173" s="200"/>
      <c r="UW173" s="200"/>
      <c r="UX173" s="200"/>
      <c r="UY173" s="200"/>
      <c r="UZ173" s="200"/>
      <c r="VA173" s="200"/>
      <c r="VB173" s="200"/>
      <c r="VC173" s="200"/>
      <c r="VD173" s="200"/>
      <c r="VE173" s="200"/>
      <c r="VF173" s="200"/>
      <c r="VG173" s="200"/>
      <c r="VH173" s="200"/>
      <c r="VI173" s="200"/>
      <c r="VJ173" s="200"/>
      <c r="VK173" s="200"/>
      <c r="VL173" s="200"/>
      <c r="VM173" s="200"/>
      <c r="VN173" s="200"/>
      <c r="VO173" s="200"/>
      <c r="VP173" s="200"/>
      <c r="VQ173" s="200"/>
      <c r="VR173" s="200"/>
      <c r="VS173" s="200"/>
      <c r="VT173" s="200"/>
      <c r="VU173" s="200"/>
      <c r="VV173" s="200"/>
      <c r="VW173" s="200"/>
      <c r="VX173" s="200"/>
      <c r="VY173" s="200"/>
      <c r="VZ173" s="200"/>
      <c r="WA173" s="200"/>
      <c r="WB173" s="200"/>
      <c r="WC173" s="200"/>
      <c r="WD173" s="200"/>
      <c r="WE173" s="200"/>
      <c r="WF173" s="200"/>
      <c r="WG173" s="200"/>
      <c r="WH173" s="200"/>
      <c r="WI173" s="200"/>
      <c r="WJ173" s="200"/>
      <c r="WK173" s="200"/>
      <c r="WL173" s="200"/>
      <c r="WM173" s="200"/>
      <c r="WN173" s="200"/>
      <c r="WO173" s="200"/>
      <c r="WP173" s="200"/>
      <c r="WQ173" s="200"/>
      <c r="WR173" s="200"/>
      <c r="WS173" s="200"/>
      <c r="WT173" s="200"/>
      <c r="WU173" s="200"/>
      <c r="WV173" s="200"/>
      <c r="WW173" s="200"/>
      <c r="WX173" s="200"/>
      <c r="WY173" s="200"/>
      <c r="WZ173" s="200"/>
      <c r="XA173" s="200"/>
      <c r="XB173" s="200"/>
      <c r="XC173" s="200"/>
      <c r="XD173" s="200"/>
      <c r="XE173" s="200"/>
      <c r="XF173" s="200"/>
      <c r="XG173" s="200"/>
      <c r="XH173" s="200"/>
      <c r="XI173" s="200"/>
      <c r="XJ173" s="200"/>
      <c r="XK173" s="200"/>
      <c r="XL173" s="200"/>
      <c r="XM173" s="200"/>
      <c r="XN173" s="200"/>
      <c r="XO173" s="200"/>
      <c r="XP173" s="200"/>
      <c r="XQ173" s="200"/>
      <c r="XR173" s="200"/>
      <c r="XS173" s="200"/>
      <c r="XT173" s="200"/>
      <c r="XU173" s="200"/>
      <c r="XV173" s="200"/>
      <c r="XW173" s="200"/>
      <c r="XX173" s="200"/>
      <c r="XY173" s="200"/>
      <c r="XZ173" s="200"/>
      <c r="YA173" s="200"/>
      <c r="YB173" s="200"/>
      <c r="YC173" s="200"/>
      <c r="YD173" s="200"/>
      <c r="YE173" s="200"/>
      <c r="YF173" s="200"/>
      <c r="YG173" s="200"/>
      <c r="YH173" s="200"/>
      <c r="YI173" s="200"/>
      <c r="YJ173" s="200"/>
      <c r="YK173" s="200"/>
      <c r="YL173" s="200"/>
      <c r="YM173" s="200"/>
      <c r="YN173" s="200"/>
      <c r="YO173" s="200"/>
      <c r="YP173" s="200"/>
      <c r="YQ173" s="200"/>
      <c r="YR173" s="200"/>
      <c r="YS173" s="200"/>
      <c r="YT173" s="200"/>
      <c r="YU173" s="200"/>
      <c r="YV173" s="200"/>
      <c r="YW173" s="200"/>
      <c r="YX173" s="200"/>
      <c r="YY173" s="200"/>
      <c r="YZ173" s="200"/>
      <c r="ZA173" s="200"/>
      <c r="ZB173" s="200"/>
      <c r="ZC173" s="200"/>
      <c r="ZD173" s="200"/>
      <c r="ZE173" s="200"/>
      <c r="ZF173" s="200"/>
      <c r="ZG173" s="200"/>
      <c r="ZH173" s="200"/>
      <c r="ZI173" s="200"/>
      <c r="ZJ173" s="200"/>
      <c r="ZK173" s="200"/>
      <c r="ZL173" s="200"/>
    </row>
    <row r="174" spans="1:688" s="155" customFormat="1">
      <c r="A174" s="414"/>
      <c r="B174" s="67" t="s">
        <v>310</v>
      </c>
      <c r="C174" s="243">
        <v>2311009</v>
      </c>
      <c r="D174" s="320">
        <f t="shared" ref="D174:D184" si="43">C174/C162-1</f>
        <v>3.5737510806630679E-2</v>
      </c>
      <c r="E174" s="142"/>
      <c r="F174" s="134">
        <v>1939</v>
      </c>
      <c r="G174" s="320">
        <f t="shared" si="31"/>
        <v>-0.13860506441581522</v>
      </c>
      <c r="H174" s="133">
        <v>350</v>
      </c>
      <c r="I174" s="320">
        <f t="shared" si="41"/>
        <v>-0.29435483870967738</v>
      </c>
      <c r="J174" s="133">
        <v>129</v>
      </c>
      <c r="K174" s="320">
        <f t="shared" ref="K174:K175" si="44">J174/J162-1</f>
        <v>-0.43421052631578949</v>
      </c>
      <c r="L174" s="316">
        <v>132</v>
      </c>
      <c r="M174" s="320">
        <f t="shared" si="42"/>
        <v>-0.16455696202531644</v>
      </c>
      <c r="N174" s="133"/>
      <c r="O174" s="320"/>
      <c r="P174" s="133"/>
      <c r="Q174" s="320"/>
      <c r="R174" s="134"/>
      <c r="S174" s="320"/>
      <c r="T174" s="213"/>
      <c r="U174" s="200"/>
      <c r="V174" s="200"/>
      <c r="W174" s="200"/>
      <c r="X174" s="200"/>
      <c r="Y174" s="200"/>
      <c r="Z174" s="200"/>
      <c r="AA174" s="200"/>
      <c r="AB174" s="200"/>
      <c r="AC174" s="200"/>
      <c r="AD174" s="200"/>
      <c r="AE174" s="200"/>
      <c r="AF174" s="200"/>
      <c r="AG174" s="200"/>
      <c r="AH174" s="200"/>
      <c r="AI174" s="200"/>
      <c r="AJ174" s="200"/>
      <c r="AK174" s="200"/>
      <c r="AL174" s="200"/>
      <c r="AM174" s="200"/>
      <c r="AN174" s="200"/>
      <c r="AO174" s="200"/>
      <c r="AP174" s="200"/>
      <c r="AQ174" s="200"/>
      <c r="AR174" s="200"/>
      <c r="AS174" s="200"/>
      <c r="AT174" s="200"/>
      <c r="AU174" s="200"/>
      <c r="AV174" s="200"/>
      <c r="AW174" s="200"/>
      <c r="AX174" s="200"/>
      <c r="AY174" s="200"/>
      <c r="AZ174" s="200"/>
      <c r="BA174" s="200"/>
      <c r="BB174" s="200"/>
      <c r="BC174" s="200"/>
      <c r="BD174" s="200"/>
      <c r="BE174" s="200"/>
      <c r="BF174" s="200"/>
      <c r="BG174" s="200"/>
      <c r="BH174" s="200"/>
      <c r="BI174" s="200"/>
      <c r="BJ174" s="200"/>
      <c r="BK174" s="200"/>
      <c r="BL174" s="200"/>
      <c r="BM174" s="200"/>
      <c r="BN174" s="200"/>
      <c r="BO174" s="200"/>
      <c r="BP174" s="200"/>
      <c r="BQ174" s="200"/>
      <c r="BR174" s="200"/>
      <c r="BS174" s="200"/>
      <c r="BT174" s="200"/>
      <c r="BU174" s="200"/>
      <c r="BV174" s="200"/>
      <c r="BW174" s="200"/>
      <c r="BX174" s="200"/>
      <c r="BY174" s="200"/>
      <c r="BZ174" s="200"/>
      <c r="CA174" s="200"/>
      <c r="CB174" s="200"/>
      <c r="CC174" s="200"/>
      <c r="CD174" s="200"/>
      <c r="CE174" s="200"/>
      <c r="CF174" s="200"/>
      <c r="CG174" s="200"/>
      <c r="CH174" s="200"/>
      <c r="CI174" s="200"/>
      <c r="CJ174" s="200"/>
      <c r="CK174" s="200"/>
      <c r="CL174" s="200"/>
      <c r="CM174" s="200"/>
      <c r="CN174" s="200"/>
      <c r="CO174" s="200"/>
      <c r="CP174" s="200"/>
      <c r="CQ174" s="200"/>
      <c r="CR174" s="200"/>
      <c r="CS174" s="200"/>
      <c r="CT174" s="200"/>
      <c r="CU174" s="200"/>
      <c r="CV174" s="200"/>
      <c r="CW174" s="200"/>
      <c r="CX174" s="200"/>
      <c r="CY174" s="200"/>
      <c r="CZ174" s="200"/>
      <c r="DA174" s="200"/>
      <c r="DB174" s="200"/>
      <c r="DC174" s="200"/>
      <c r="DD174" s="200"/>
      <c r="DE174" s="200"/>
      <c r="DF174" s="200"/>
      <c r="DG174" s="200"/>
      <c r="DH174" s="200"/>
      <c r="DI174" s="200"/>
      <c r="DJ174" s="200"/>
      <c r="DK174" s="200"/>
      <c r="DL174" s="200"/>
      <c r="DM174" s="200"/>
      <c r="DN174" s="200"/>
      <c r="DO174" s="200"/>
      <c r="DP174" s="200"/>
      <c r="DQ174" s="200"/>
      <c r="DR174" s="200"/>
      <c r="DS174" s="200"/>
      <c r="DT174" s="200"/>
      <c r="DU174" s="200"/>
      <c r="DV174" s="200"/>
      <c r="DW174" s="200"/>
      <c r="DX174" s="200"/>
      <c r="DY174" s="200"/>
      <c r="DZ174" s="200"/>
      <c r="EA174" s="200"/>
      <c r="EB174" s="200"/>
      <c r="EC174" s="200"/>
      <c r="ED174" s="200"/>
      <c r="EE174" s="200"/>
      <c r="EF174" s="200"/>
      <c r="EG174" s="200"/>
      <c r="EH174" s="200"/>
      <c r="EI174" s="200"/>
      <c r="EJ174" s="200"/>
      <c r="EK174" s="200"/>
      <c r="EL174" s="200"/>
      <c r="EM174" s="200"/>
      <c r="EN174" s="200"/>
      <c r="EO174" s="200"/>
      <c r="EP174" s="200"/>
      <c r="EQ174" s="200"/>
      <c r="ER174" s="200"/>
      <c r="ES174" s="200"/>
      <c r="ET174" s="200"/>
      <c r="EU174" s="200"/>
      <c r="EV174" s="200"/>
      <c r="EW174" s="200"/>
      <c r="EX174" s="200"/>
      <c r="EY174" s="200"/>
      <c r="EZ174" s="200"/>
      <c r="FA174" s="200"/>
      <c r="FB174" s="200"/>
      <c r="FC174" s="200"/>
      <c r="FD174" s="200"/>
      <c r="FE174" s="200"/>
      <c r="FF174" s="200"/>
      <c r="FG174" s="200"/>
      <c r="FH174" s="200"/>
      <c r="FI174" s="200"/>
      <c r="FJ174" s="200"/>
      <c r="FK174" s="200"/>
      <c r="FL174" s="200"/>
      <c r="FM174" s="200"/>
      <c r="FN174" s="200"/>
      <c r="FO174" s="200"/>
      <c r="FP174" s="200"/>
      <c r="FQ174" s="200"/>
      <c r="FR174" s="200"/>
      <c r="FS174" s="200"/>
      <c r="FT174" s="200"/>
      <c r="FU174" s="200"/>
      <c r="FV174" s="200"/>
      <c r="FW174" s="200"/>
      <c r="FX174" s="200"/>
      <c r="FY174" s="200"/>
      <c r="FZ174" s="200"/>
      <c r="GA174" s="200"/>
      <c r="GB174" s="200"/>
      <c r="GC174" s="200"/>
      <c r="GD174" s="200"/>
      <c r="GE174" s="200"/>
      <c r="GF174" s="200"/>
      <c r="GG174" s="200"/>
      <c r="GH174" s="200"/>
      <c r="GI174" s="200"/>
      <c r="GJ174" s="200"/>
      <c r="GK174" s="200"/>
      <c r="GL174" s="200"/>
      <c r="GM174" s="200"/>
      <c r="GN174" s="200"/>
      <c r="GO174" s="200"/>
      <c r="GP174" s="200"/>
      <c r="GQ174" s="200"/>
      <c r="GR174" s="200"/>
      <c r="GS174" s="200"/>
      <c r="GT174" s="200"/>
      <c r="GU174" s="200"/>
      <c r="GV174" s="200"/>
      <c r="GW174" s="200"/>
      <c r="GX174" s="200"/>
      <c r="GY174" s="200"/>
      <c r="GZ174" s="200"/>
      <c r="HA174" s="200"/>
      <c r="HB174" s="200"/>
      <c r="HC174" s="200"/>
      <c r="HD174" s="200"/>
      <c r="HE174" s="200"/>
      <c r="HF174" s="200"/>
      <c r="HG174" s="200"/>
      <c r="HH174" s="200"/>
      <c r="HI174" s="200"/>
      <c r="HJ174" s="200"/>
      <c r="HK174" s="200"/>
      <c r="HL174" s="200"/>
      <c r="HM174" s="200"/>
      <c r="HN174" s="200"/>
      <c r="HO174" s="200"/>
      <c r="HP174" s="200"/>
      <c r="HQ174" s="200"/>
      <c r="HR174" s="200"/>
      <c r="HS174" s="200"/>
      <c r="HT174" s="200"/>
      <c r="HU174" s="200"/>
      <c r="HV174" s="200"/>
      <c r="HW174" s="200"/>
      <c r="HX174" s="200"/>
      <c r="HY174" s="200"/>
      <c r="HZ174" s="200"/>
      <c r="IA174" s="200"/>
      <c r="IB174" s="200"/>
      <c r="IC174" s="200"/>
      <c r="ID174" s="200"/>
      <c r="IE174" s="200"/>
      <c r="IF174" s="200"/>
      <c r="IG174" s="200"/>
      <c r="IH174" s="200"/>
      <c r="II174" s="200"/>
      <c r="IJ174" s="200"/>
      <c r="IK174" s="200"/>
      <c r="IL174" s="200"/>
      <c r="IM174" s="200"/>
      <c r="IN174" s="200"/>
      <c r="IO174" s="200"/>
      <c r="IP174" s="200"/>
      <c r="IQ174" s="200"/>
      <c r="IR174" s="200"/>
      <c r="IS174" s="200"/>
      <c r="IT174" s="200"/>
      <c r="IU174" s="200"/>
      <c r="IV174" s="200"/>
      <c r="IW174" s="200"/>
      <c r="IX174" s="200"/>
      <c r="IY174" s="200"/>
      <c r="IZ174" s="200"/>
      <c r="JA174" s="200"/>
      <c r="JB174" s="200"/>
      <c r="JC174" s="200"/>
      <c r="JD174" s="200"/>
      <c r="JE174" s="200"/>
      <c r="JF174" s="200"/>
      <c r="JG174" s="200"/>
      <c r="JH174" s="200"/>
      <c r="JI174" s="200"/>
      <c r="JJ174" s="200"/>
      <c r="JK174" s="200"/>
      <c r="JL174" s="200"/>
      <c r="JM174" s="200"/>
      <c r="JN174" s="200"/>
      <c r="JO174" s="200"/>
      <c r="JP174" s="200"/>
      <c r="JQ174" s="200"/>
      <c r="JR174" s="200"/>
      <c r="JS174" s="200"/>
      <c r="JT174" s="200"/>
      <c r="JU174" s="200"/>
      <c r="JV174" s="200"/>
      <c r="JW174" s="200"/>
      <c r="JX174" s="200"/>
      <c r="JY174" s="200"/>
      <c r="JZ174" s="200"/>
      <c r="KA174" s="200"/>
      <c r="KB174" s="200"/>
      <c r="KC174" s="200"/>
      <c r="KD174" s="200"/>
      <c r="KE174" s="200"/>
      <c r="KF174" s="200"/>
      <c r="KG174" s="200"/>
      <c r="KH174" s="200"/>
      <c r="KI174" s="200"/>
      <c r="KJ174" s="200"/>
      <c r="KK174" s="200"/>
      <c r="KL174" s="200"/>
      <c r="KM174" s="200"/>
      <c r="KN174" s="200"/>
      <c r="KO174" s="200"/>
      <c r="KP174" s="200"/>
      <c r="KQ174" s="200"/>
      <c r="KR174" s="200"/>
      <c r="KS174" s="200"/>
      <c r="KT174" s="200"/>
      <c r="KU174" s="200"/>
      <c r="KV174" s="200"/>
      <c r="KW174" s="200"/>
      <c r="KX174" s="200"/>
      <c r="KY174" s="200"/>
      <c r="KZ174" s="200"/>
      <c r="LA174" s="200"/>
      <c r="LB174" s="200"/>
      <c r="LC174" s="200"/>
      <c r="LD174" s="200"/>
      <c r="LE174" s="200"/>
      <c r="LF174" s="200"/>
      <c r="LG174" s="200"/>
      <c r="LH174" s="200"/>
      <c r="LI174" s="200"/>
      <c r="LJ174" s="200"/>
      <c r="LK174" s="200"/>
      <c r="LL174" s="200"/>
      <c r="LM174" s="200"/>
      <c r="LN174" s="200"/>
      <c r="LO174" s="200"/>
      <c r="LP174" s="200"/>
      <c r="LQ174" s="200"/>
      <c r="LR174" s="200"/>
      <c r="LS174" s="200"/>
      <c r="LT174" s="200"/>
      <c r="LU174" s="200"/>
      <c r="LV174" s="200"/>
      <c r="LW174" s="200"/>
      <c r="LX174" s="200"/>
      <c r="LY174" s="200"/>
      <c r="LZ174" s="200"/>
      <c r="MA174" s="200"/>
      <c r="MB174" s="200"/>
      <c r="MC174" s="200"/>
      <c r="MD174" s="200"/>
      <c r="ME174" s="200"/>
      <c r="MF174" s="200"/>
      <c r="MG174" s="200"/>
      <c r="MH174" s="200"/>
      <c r="MI174" s="200"/>
      <c r="MJ174" s="200"/>
      <c r="MK174" s="200"/>
      <c r="ML174" s="200"/>
      <c r="MM174" s="200"/>
      <c r="MN174" s="200"/>
      <c r="MO174" s="200"/>
      <c r="MP174" s="200"/>
      <c r="MQ174" s="200"/>
      <c r="MR174" s="200"/>
      <c r="MS174" s="200"/>
      <c r="MT174" s="200"/>
      <c r="MU174" s="200"/>
      <c r="MV174" s="200"/>
      <c r="MW174" s="200"/>
      <c r="MX174" s="200"/>
      <c r="MY174" s="200"/>
      <c r="MZ174" s="200"/>
      <c r="NA174" s="200"/>
      <c r="NB174" s="200"/>
      <c r="NC174" s="200"/>
      <c r="ND174" s="200"/>
      <c r="NE174" s="200"/>
      <c r="NF174" s="200"/>
      <c r="NG174" s="200"/>
      <c r="NH174" s="200"/>
      <c r="NI174" s="200"/>
      <c r="NJ174" s="200"/>
      <c r="NK174" s="200"/>
      <c r="NL174" s="200"/>
      <c r="NM174" s="200"/>
      <c r="NN174" s="200"/>
      <c r="NO174" s="200"/>
      <c r="NP174" s="200"/>
      <c r="NQ174" s="200"/>
      <c r="NR174" s="200"/>
      <c r="NS174" s="200"/>
      <c r="NT174" s="200"/>
      <c r="NU174" s="200"/>
      <c r="NV174" s="200"/>
      <c r="NW174" s="200"/>
      <c r="NX174" s="200"/>
      <c r="NY174" s="200"/>
      <c r="NZ174" s="200"/>
      <c r="OA174" s="200"/>
      <c r="OB174" s="200"/>
      <c r="OC174" s="200"/>
      <c r="OD174" s="200"/>
      <c r="OE174" s="200"/>
      <c r="OF174" s="200"/>
      <c r="OG174" s="200"/>
      <c r="OH174" s="200"/>
      <c r="OI174" s="200"/>
      <c r="OJ174" s="200"/>
      <c r="OK174" s="200"/>
      <c r="OL174" s="200"/>
      <c r="OM174" s="200"/>
      <c r="ON174" s="200"/>
      <c r="OO174" s="200"/>
      <c r="OP174" s="200"/>
      <c r="OQ174" s="200"/>
      <c r="OR174" s="200"/>
      <c r="OS174" s="200"/>
      <c r="OT174" s="200"/>
      <c r="OU174" s="200"/>
      <c r="OV174" s="200"/>
      <c r="OW174" s="200"/>
      <c r="OX174" s="200"/>
      <c r="OY174" s="200"/>
      <c r="OZ174" s="200"/>
      <c r="PA174" s="200"/>
      <c r="PB174" s="200"/>
      <c r="PC174" s="200"/>
      <c r="PD174" s="200"/>
      <c r="PE174" s="200"/>
      <c r="PF174" s="200"/>
      <c r="PG174" s="200"/>
      <c r="PH174" s="200"/>
      <c r="PI174" s="200"/>
      <c r="PJ174" s="200"/>
      <c r="PK174" s="200"/>
      <c r="PL174" s="200"/>
      <c r="PM174" s="200"/>
      <c r="PN174" s="200"/>
      <c r="PO174" s="200"/>
      <c r="PP174" s="200"/>
      <c r="PQ174" s="200"/>
      <c r="PR174" s="200"/>
      <c r="PS174" s="200"/>
      <c r="PT174" s="200"/>
      <c r="PU174" s="200"/>
      <c r="PV174" s="200"/>
      <c r="PW174" s="200"/>
      <c r="PX174" s="200"/>
      <c r="PY174" s="200"/>
      <c r="PZ174" s="200"/>
      <c r="QA174" s="200"/>
      <c r="QB174" s="200"/>
      <c r="QC174" s="200"/>
      <c r="QD174" s="200"/>
      <c r="QE174" s="200"/>
      <c r="QF174" s="200"/>
      <c r="QG174" s="200"/>
      <c r="QH174" s="200"/>
      <c r="QI174" s="200"/>
      <c r="QJ174" s="200"/>
      <c r="QK174" s="200"/>
      <c r="QL174" s="200"/>
      <c r="QM174" s="200"/>
      <c r="QN174" s="200"/>
      <c r="QO174" s="200"/>
      <c r="QP174" s="200"/>
      <c r="QQ174" s="200"/>
      <c r="QR174" s="200"/>
      <c r="QS174" s="200"/>
      <c r="QT174" s="200"/>
      <c r="QU174" s="200"/>
      <c r="QV174" s="200"/>
      <c r="QW174" s="200"/>
      <c r="QX174" s="200"/>
      <c r="QY174" s="200"/>
      <c r="QZ174" s="200"/>
      <c r="RA174" s="200"/>
      <c r="RB174" s="200"/>
      <c r="RC174" s="200"/>
      <c r="RD174" s="200"/>
      <c r="RE174" s="200"/>
      <c r="RF174" s="200"/>
      <c r="RG174" s="200"/>
      <c r="RH174" s="200"/>
      <c r="RI174" s="200"/>
      <c r="RJ174" s="200"/>
      <c r="RK174" s="200"/>
      <c r="RL174" s="200"/>
      <c r="RM174" s="200"/>
      <c r="RN174" s="200"/>
      <c r="RO174" s="200"/>
      <c r="RP174" s="200"/>
      <c r="RQ174" s="200"/>
      <c r="RR174" s="200"/>
      <c r="RS174" s="200"/>
      <c r="RT174" s="200"/>
      <c r="RU174" s="200"/>
      <c r="RV174" s="200"/>
      <c r="RW174" s="200"/>
      <c r="RX174" s="200"/>
      <c r="RY174" s="200"/>
      <c r="RZ174" s="200"/>
      <c r="SA174" s="200"/>
      <c r="SB174" s="200"/>
      <c r="SC174" s="200"/>
      <c r="SD174" s="200"/>
      <c r="SE174" s="200"/>
      <c r="SF174" s="200"/>
      <c r="SG174" s="200"/>
      <c r="SH174" s="200"/>
      <c r="SI174" s="200"/>
      <c r="SJ174" s="200"/>
      <c r="SK174" s="200"/>
      <c r="SL174" s="200"/>
      <c r="SM174" s="200"/>
      <c r="SN174" s="200"/>
      <c r="SO174" s="200"/>
      <c r="SP174" s="200"/>
      <c r="SQ174" s="200"/>
      <c r="SR174" s="200"/>
      <c r="SS174" s="200"/>
      <c r="ST174" s="200"/>
      <c r="SU174" s="200"/>
      <c r="SV174" s="200"/>
      <c r="SW174" s="200"/>
      <c r="SX174" s="200"/>
      <c r="SY174" s="200"/>
      <c r="SZ174" s="200"/>
      <c r="TA174" s="200"/>
      <c r="TB174" s="200"/>
      <c r="TC174" s="200"/>
      <c r="TD174" s="200"/>
      <c r="TE174" s="200"/>
      <c r="TF174" s="200"/>
      <c r="TG174" s="200"/>
      <c r="TH174" s="200"/>
      <c r="TI174" s="200"/>
      <c r="TJ174" s="200"/>
      <c r="TK174" s="200"/>
      <c r="TL174" s="200"/>
      <c r="TM174" s="200"/>
      <c r="TN174" s="200"/>
      <c r="TO174" s="200"/>
      <c r="TP174" s="200"/>
      <c r="TQ174" s="200"/>
      <c r="TR174" s="200"/>
      <c r="TS174" s="200"/>
      <c r="TT174" s="200"/>
      <c r="TU174" s="200"/>
      <c r="TV174" s="200"/>
      <c r="TW174" s="200"/>
      <c r="TX174" s="200"/>
      <c r="TY174" s="200"/>
      <c r="TZ174" s="200"/>
      <c r="UA174" s="200"/>
      <c r="UB174" s="200"/>
      <c r="UC174" s="200"/>
      <c r="UD174" s="200"/>
      <c r="UE174" s="200"/>
      <c r="UF174" s="200"/>
      <c r="UG174" s="200"/>
      <c r="UH174" s="200"/>
      <c r="UI174" s="200"/>
      <c r="UJ174" s="200"/>
      <c r="UK174" s="200"/>
      <c r="UL174" s="200"/>
      <c r="UM174" s="200"/>
      <c r="UN174" s="200"/>
      <c r="UO174" s="200"/>
      <c r="UP174" s="200"/>
      <c r="UQ174" s="200"/>
      <c r="UR174" s="200"/>
      <c r="US174" s="200"/>
      <c r="UT174" s="200"/>
      <c r="UU174" s="200"/>
      <c r="UV174" s="200"/>
      <c r="UW174" s="200"/>
      <c r="UX174" s="200"/>
      <c r="UY174" s="200"/>
      <c r="UZ174" s="200"/>
      <c r="VA174" s="200"/>
      <c r="VB174" s="200"/>
      <c r="VC174" s="200"/>
      <c r="VD174" s="200"/>
      <c r="VE174" s="200"/>
      <c r="VF174" s="200"/>
      <c r="VG174" s="200"/>
      <c r="VH174" s="200"/>
      <c r="VI174" s="200"/>
      <c r="VJ174" s="200"/>
      <c r="VK174" s="200"/>
      <c r="VL174" s="200"/>
      <c r="VM174" s="200"/>
      <c r="VN174" s="200"/>
      <c r="VO174" s="200"/>
      <c r="VP174" s="200"/>
      <c r="VQ174" s="200"/>
      <c r="VR174" s="200"/>
      <c r="VS174" s="200"/>
      <c r="VT174" s="200"/>
      <c r="VU174" s="200"/>
      <c r="VV174" s="200"/>
      <c r="VW174" s="200"/>
      <c r="VX174" s="200"/>
      <c r="VY174" s="200"/>
      <c r="VZ174" s="200"/>
      <c r="WA174" s="200"/>
      <c r="WB174" s="200"/>
      <c r="WC174" s="200"/>
      <c r="WD174" s="200"/>
      <c r="WE174" s="200"/>
      <c r="WF174" s="200"/>
      <c r="WG174" s="200"/>
      <c r="WH174" s="200"/>
      <c r="WI174" s="200"/>
      <c r="WJ174" s="200"/>
      <c r="WK174" s="200"/>
      <c r="WL174" s="200"/>
      <c r="WM174" s="200"/>
      <c r="WN174" s="200"/>
      <c r="WO174" s="200"/>
      <c r="WP174" s="200"/>
      <c r="WQ174" s="200"/>
      <c r="WR174" s="200"/>
      <c r="WS174" s="200"/>
      <c r="WT174" s="200"/>
      <c r="WU174" s="200"/>
      <c r="WV174" s="200"/>
      <c r="WW174" s="200"/>
      <c r="WX174" s="200"/>
      <c r="WY174" s="200"/>
      <c r="WZ174" s="200"/>
      <c r="XA174" s="200"/>
      <c r="XB174" s="200"/>
      <c r="XC174" s="200"/>
      <c r="XD174" s="200"/>
      <c r="XE174" s="200"/>
      <c r="XF174" s="200"/>
      <c r="XG174" s="200"/>
      <c r="XH174" s="200"/>
      <c r="XI174" s="200"/>
      <c r="XJ174" s="200"/>
      <c r="XK174" s="200"/>
      <c r="XL174" s="200"/>
      <c r="XM174" s="200"/>
      <c r="XN174" s="200"/>
      <c r="XO174" s="200"/>
      <c r="XP174" s="200"/>
      <c r="XQ174" s="200"/>
      <c r="XR174" s="200"/>
      <c r="XS174" s="200"/>
      <c r="XT174" s="200"/>
      <c r="XU174" s="200"/>
      <c r="XV174" s="200"/>
      <c r="XW174" s="200"/>
      <c r="XX174" s="200"/>
      <c r="XY174" s="200"/>
      <c r="XZ174" s="200"/>
      <c r="YA174" s="200"/>
      <c r="YB174" s="200"/>
      <c r="YC174" s="200"/>
      <c r="YD174" s="200"/>
      <c r="YE174" s="200"/>
      <c r="YF174" s="200"/>
      <c r="YG174" s="200"/>
      <c r="YH174" s="200"/>
      <c r="YI174" s="200"/>
      <c r="YJ174" s="200"/>
      <c r="YK174" s="200"/>
      <c r="YL174" s="200"/>
      <c r="YM174" s="200"/>
      <c r="YN174" s="200"/>
      <c r="YO174" s="200"/>
      <c r="YP174" s="200"/>
      <c r="YQ174" s="200"/>
      <c r="YR174" s="200"/>
      <c r="YS174" s="200"/>
      <c r="YT174" s="200"/>
      <c r="YU174" s="200"/>
      <c r="YV174" s="200"/>
      <c r="YW174" s="200"/>
      <c r="YX174" s="200"/>
      <c r="YY174" s="200"/>
      <c r="YZ174" s="200"/>
      <c r="ZA174" s="200"/>
      <c r="ZB174" s="200"/>
      <c r="ZC174" s="200"/>
      <c r="ZD174" s="200"/>
      <c r="ZE174" s="200"/>
      <c r="ZF174" s="200"/>
      <c r="ZG174" s="200"/>
      <c r="ZH174" s="200"/>
      <c r="ZI174" s="200"/>
      <c r="ZJ174" s="200"/>
      <c r="ZK174" s="200"/>
      <c r="ZL174" s="200"/>
    </row>
    <row r="175" spans="1:688" s="155" customFormat="1">
      <c r="A175" s="414"/>
      <c r="B175" s="67" t="s">
        <v>313</v>
      </c>
      <c r="C175" s="243">
        <v>2252565</v>
      </c>
      <c r="D175" s="320">
        <f t="shared" si="43"/>
        <v>0.16079167572770903</v>
      </c>
      <c r="E175" s="142"/>
      <c r="F175" s="134">
        <v>1942</v>
      </c>
      <c r="G175" s="320">
        <f t="shared" si="31"/>
        <v>0.25777202072538863</v>
      </c>
      <c r="H175" s="133">
        <v>511</v>
      </c>
      <c r="I175" s="320">
        <f t="shared" si="41"/>
        <v>-7.4275362318840576E-2</v>
      </c>
      <c r="J175" s="133">
        <v>238</v>
      </c>
      <c r="K175" s="320">
        <f t="shared" si="44"/>
        <v>1.2242990654205608</v>
      </c>
      <c r="L175" s="316">
        <v>81</v>
      </c>
      <c r="M175" s="320">
        <f t="shared" si="42"/>
        <v>-0.31932773109243695</v>
      </c>
      <c r="N175" s="133"/>
      <c r="O175" s="320"/>
      <c r="P175" s="133"/>
      <c r="Q175" s="320"/>
      <c r="R175" s="134"/>
      <c r="S175" s="320"/>
      <c r="T175" s="213"/>
      <c r="U175" s="200"/>
      <c r="V175" s="200"/>
      <c r="W175" s="200"/>
      <c r="X175" s="200"/>
      <c r="Y175" s="200"/>
      <c r="Z175" s="200"/>
      <c r="AA175" s="200"/>
      <c r="AB175" s="200"/>
      <c r="AC175" s="200"/>
      <c r="AD175" s="200"/>
      <c r="AE175" s="200"/>
      <c r="AF175" s="200"/>
      <c r="AG175" s="200"/>
      <c r="AH175" s="200"/>
      <c r="AI175" s="200"/>
      <c r="AJ175" s="200"/>
      <c r="AK175" s="200"/>
      <c r="AL175" s="200"/>
      <c r="AM175" s="200"/>
      <c r="AN175" s="200"/>
      <c r="AO175" s="200"/>
      <c r="AP175" s="200"/>
      <c r="AQ175" s="200"/>
      <c r="AR175" s="200"/>
      <c r="AS175" s="200"/>
      <c r="AT175" s="200"/>
      <c r="AU175" s="200"/>
      <c r="AV175" s="200"/>
      <c r="AW175" s="200"/>
      <c r="AX175" s="200"/>
      <c r="AY175" s="200"/>
      <c r="AZ175" s="200"/>
      <c r="BA175" s="200"/>
      <c r="BB175" s="200"/>
      <c r="BC175" s="200"/>
      <c r="BD175" s="200"/>
      <c r="BE175" s="200"/>
      <c r="BF175" s="200"/>
      <c r="BG175" s="200"/>
      <c r="BH175" s="200"/>
      <c r="BI175" s="200"/>
      <c r="BJ175" s="200"/>
      <c r="BK175" s="200"/>
      <c r="BL175" s="200"/>
      <c r="BM175" s="200"/>
      <c r="BN175" s="200"/>
      <c r="BO175" s="200"/>
      <c r="BP175" s="200"/>
      <c r="BQ175" s="200"/>
      <c r="BR175" s="200"/>
      <c r="BS175" s="200"/>
      <c r="BT175" s="200"/>
      <c r="BU175" s="200"/>
      <c r="BV175" s="200"/>
      <c r="BW175" s="200"/>
      <c r="BX175" s="200"/>
      <c r="BY175" s="200"/>
      <c r="BZ175" s="200"/>
      <c r="CA175" s="200"/>
      <c r="CB175" s="200"/>
      <c r="CC175" s="200"/>
      <c r="CD175" s="200"/>
      <c r="CE175" s="200"/>
      <c r="CF175" s="200"/>
      <c r="CG175" s="200"/>
      <c r="CH175" s="200"/>
      <c r="CI175" s="200"/>
      <c r="CJ175" s="200"/>
      <c r="CK175" s="200"/>
      <c r="CL175" s="200"/>
      <c r="CM175" s="200"/>
      <c r="CN175" s="200"/>
      <c r="CO175" s="200"/>
      <c r="CP175" s="200"/>
      <c r="CQ175" s="200"/>
      <c r="CR175" s="200"/>
      <c r="CS175" s="200"/>
      <c r="CT175" s="200"/>
      <c r="CU175" s="200"/>
      <c r="CV175" s="200"/>
      <c r="CW175" s="200"/>
      <c r="CX175" s="200"/>
      <c r="CY175" s="200"/>
      <c r="CZ175" s="200"/>
      <c r="DA175" s="200"/>
      <c r="DB175" s="200"/>
      <c r="DC175" s="200"/>
      <c r="DD175" s="200"/>
      <c r="DE175" s="200"/>
      <c r="DF175" s="200"/>
      <c r="DG175" s="200"/>
      <c r="DH175" s="200"/>
      <c r="DI175" s="200"/>
      <c r="DJ175" s="200"/>
      <c r="DK175" s="200"/>
      <c r="DL175" s="200"/>
      <c r="DM175" s="200"/>
      <c r="DN175" s="200"/>
      <c r="DO175" s="200"/>
      <c r="DP175" s="200"/>
      <c r="DQ175" s="200"/>
      <c r="DR175" s="200"/>
      <c r="DS175" s="200"/>
      <c r="DT175" s="200"/>
      <c r="DU175" s="200"/>
      <c r="DV175" s="200"/>
      <c r="DW175" s="200"/>
      <c r="DX175" s="200"/>
      <c r="DY175" s="200"/>
      <c r="DZ175" s="200"/>
      <c r="EA175" s="200"/>
      <c r="EB175" s="200"/>
      <c r="EC175" s="200"/>
      <c r="ED175" s="200"/>
      <c r="EE175" s="200"/>
      <c r="EF175" s="200"/>
      <c r="EG175" s="200"/>
      <c r="EH175" s="200"/>
      <c r="EI175" s="200"/>
      <c r="EJ175" s="200"/>
      <c r="EK175" s="200"/>
      <c r="EL175" s="200"/>
      <c r="EM175" s="200"/>
      <c r="EN175" s="200"/>
      <c r="EO175" s="200"/>
      <c r="EP175" s="200"/>
      <c r="EQ175" s="200"/>
      <c r="ER175" s="200"/>
      <c r="ES175" s="200"/>
      <c r="ET175" s="200"/>
      <c r="EU175" s="200"/>
      <c r="EV175" s="200"/>
      <c r="EW175" s="200"/>
      <c r="EX175" s="200"/>
      <c r="EY175" s="200"/>
      <c r="EZ175" s="200"/>
      <c r="FA175" s="200"/>
      <c r="FB175" s="200"/>
      <c r="FC175" s="200"/>
      <c r="FD175" s="200"/>
      <c r="FE175" s="200"/>
      <c r="FF175" s="200"/>
      <c r="FG175" s="200"/>
      <c r="FH175" s="200"/>
      <c r="FI175" s="200"/>
      <c r="FJ175" s="200"/>
      <c r="FK175" s="200"/>
      <c r="FL175" s="200"/>
      <c r="FM175" s="200"/>
      <c r="FN175" s="200"/>
      <c r="FO175" s="200"/>
      <c r="FP175" s="200"/>
      <c r="FQ175" s="200"/>
      <c r="FR175" s="200"/>
      <c r="FS175" s="200"/>
      <c r="FT175" s="200"/>
      <c r="FU175" s="200"/>
      <c r="FV175" s="200"/>
      <c r="FW175" s="200"/>
      <c r="FX175" s="200"/>
      <c r="FY175" s="200"/>
      <c r="FZ175" s="200"/>
      <c r="GA175" s="200"/>
      <c r="GB175" s="200"/>
      <c r="GC175" s="200"/>
      <c r="GD175" s="200"/>
      <c r="GE175" s="200"/>
      <c r="GF175" s="200"/>
      <c r="GG175" s="200"/>
      <c r="GH175" s="200"/>
      <c r="GI175" s="200"/>
      <c r="GJ175" s="200"/>
      <c r="GK175" s="200"/>
      <c r="GL175" s="200"/>
      <c r="GM175" s="200"/>
      <c r="GN175" s="200"/>
      <c r="GO175" s="200"/>
      <c r="GP175" s="200"/>
      <c r="GQ175" s="200"/>
      <c r="GR175" s="200"/>
      <c r="GS175" s="200"/>
      <c r="GT175" s="200"/>
      <c r="GU175" s="200"/>
      <c r="GV175" s="200"/>
      <c r="GW175" s="200"/>
      <c r="GX175" s="200"/>
      <c r="GY175" s="200"/>
      <c r="GZ175" s="200"/>
      <c r="HA175" s="200"/>
      <c r="HB175" s="200"/>
      <c r="HC175" s="200"/>
      <c r="HD175" s="200"/>
      <c r="HE175" s="200"/>
      <c r="HF175" s="200"/>
      <c r="HG175" s="200"/>
      <c r="HH175" s="200"/>
      <c r="HI175" s="200"/>
      <c r="HJ175" s="200"/>
      <c r="HK175" s="200"/>
      <c r="HL175" s="200"/>
      <c r="HM175" s="200"/>
      <c r="HN175" s="200"/>
      <c r="HO175" s="200"/>
      <c r="HP175" s="200"/>
      <c r="HQ175" s="200"/>
      <c r="HR175" s="200"/>
      <c r="HS175" s="200"/>
      <c r="HT175" s="200"/>
      <c r="HU175" s="200"/>
      <c r="HV175" s="200"/>
      <c r="HW175" s="200"/>
      <c r="HX175" s="200"/>
      <c r="HY175" s="200"/>
      <c r="HZ175" s="200"/>
      <c r="IA175" s="200"/>
      <c r="IB175" s="200"/>
      <c r="IC175" s="200"/>
      <c r="ID175" s="200"/>
      <c r="IE175" s="200"/>
      <c r="IF175" s="200"/>
      <c r="IG175" s="200"/>
      <c r="IH175" s="200"/>
      <c r="II175" s="200"/>
      <c r="IJ175" s="200"/>
      <c r="IK175" s="200"/>
      <c r="IL175" s="200"/>
      <c r="IM175" s="200"/>
      <c r="IN175" s="200"/>
      <c r="IO175" s="200"/>
      <c r="IP175" s="200"/>
      <c r="IQ175" s="200"/>
      <c r="IR175" s="200"/>
      <c r="IS175" s="200"/>
      <c r="IT175" s="200"/>
      <c r="IU175" s="200"/>
      <c r="IV175" s="200"/>
      <c r="IW175" s="200"/>
      <c r="IX175" s="200"/>
      <c r="IY175" s="200"/>
      <c r="IZ175" s="200"/>
      <c r="JA175" s="200"/>
      <c r="JB175" s="200"/>
      <c r="JC175" s="200"/>
      <c r="JD175" s="200"/>
      <c r="JE175" s="200"/>
      <c r="JF175" s="200"/>
      <c r="JG175" s="200"/>
      <c r="JH175" s="200"/>
      <c r="JI175" s="200"/>
      <c r="JJ175" s="200"/>
      <c r="JK175" s="200"/>
      <c r="JL175" s="200"/>
      <c r="JM175" s="200"/>
      <c r="JN175" s="200"/>
      <c r="JO175" s="200"/>
      <c r="JP175" s="200"/>
      <c r="JQ175" s="200"/>
      <c r="JR175" s="200"/>
      <c r="JS175" s="200"/>
      <c r="JT175" s="200"/>
      <c r="JU175" s="200"/>
      <c r="JV175" s="200"/>
      <c r="JW175" s="200"/>
      <c r="JX175" s="200"/>
      <c r="JY175" s="200"/>
      <c r="JZ175" s="200"/>
      <c r="KA175" s="200"/>
      <c r="KB175" s="200"/>
      <c r="KC175" s="200"/>
      <c r="KD175" s="200"/>
      <c r="KE175" s="200"/>
      <c r="KF175" s="200"/>
      <c r="KG175" s="200"/>
      <c r="KH175" s="200"/>
      <c r="KI175" s="200"/>
      <c r="KJ175" s="200"/>
      <c r="KK175" s="200"/>
      <c r="KL175" s="200"/>
      <c r="KM175" s="200"/>
      <c r="KN175" s="200"/>
      <c r="KO175" s="200"/>
      <c r="KP175" s="200"/>
      <c r="KQ175" s="200"/>
      <c r="KR175" s="200"/>
      <c r="KS175" s="200"/>
      <c r="KT175" s="200"/>
      <c r="KU175" s="200"/>
      <c r="KV175" s="200"/>
      <c r="KW175" s="200"/>
      <c r="KX175" s="200"/>
      <c r="KY175" s="200"/>
      <c r="KZ175" s="200"/>
      <c r="LA175" s="200"/>
      <c r="LB175" s="200"/>
      <c r="LC175" s="200"/>
      <c r="LD175" s="200"/>
      <c r="LE175" s="200"/>
      <c r="LF175" s="200"/>
      <c r="LG175" s="200"/>
      <c r="LH175" s="200"/>
      <c r="LI175" s="200"/>
      <c r="LJ175" s="200"/>
      <c r="LK175" s="200"/>
      <c r="LL175" s="200"/>
      <c r="LM175" s="200"/>
      <c r="LN175" s="200"/>
      <c r="LO175" s="200"/>
      <c r="LP175" s="200"/>
      <c r="LQ175" s="200"/>
      <c r="LR175" s="200"/>
      <c r="LS175" s="200"/>
      <c r="LT175" s="200"/>
      <c r="LU175" s="200"/>
      <c r="LV175" s="200"/>
      <c r="LW175" s="200"/>
      <c r="LX175" s="200"/>
      <c r="LY175" s="200"/>
      <c r="LZ175" s="200"/>
      <c r="MA175" s="200"/>
      <c r="MB175" s="200"/>
      <c r="MC175" s="200"/>
      <c r="MD175" s="200"/>
      <c r="ME175" s="200"/>
      <c r="MF175" s="200"/>
      <c r="MG175" s="200"/>
      <c r="MH175" s="200"/>
      <c r="MI175" s="200"/>
      <c r="MJ175" s="200"/>
      <c r="MK175" s="200"/>
      <c r="ML175" s="200"/>
      <c r="MM175" s="200"/>
      <c r="MN175" s="200"/>
      <c r="MO175" s="200"/>
      <c r="MP175" s="200"/>
      <c r="MQ175" s="200"/>
      <c r="MR175" s="200"/>
      <c r="MS175" s="200"/>
      <c r="MT175" s="200"/>
      <c r="MU175" s="200"/>
      <c r="MV175" s="200"/>
      <c r="MW175" s="200"/>
      <c r="MX175" s="200"/>
      <c r="MY175" s="200"/>
      <c r="MZ175" s="200"/>
      <c r="NA175" s="200"/>
      <c r="NB175" s="200"/>
      <c r="NC175" s="200"/>
      <c r="ND175" s="200"/>
      <c r="NE175" s="200"/>
      <c r="NF175" s="200"/>
      <c r="NG175" s="200"/>
      <c r="NH175" s="200"/>
      <c r="NI175" s="200"/>
      <c r="NJ175" s="200"/>
      <c r="NK175" s="200"/>
      <c r="NL175" s="200"/>
      <c r="NM175" s="200"/>
      <c r="NN175" s="200"/>
      <c r="NO175" s="200"/>
      <c r="NP175" s="200"/>
      <c r="NQ175" s="200"/>
      <c r="NR175" s="200"/>
      <c r="NS175" s="200"/>
      <c r="NT175" s="200"/>
      <c r="NU175" s="200"/>
      <c r="NV175" s="200"/>
      <c r="NW175" s="200"/>
      <c r="NX175" s="200"/>
      <c r="NY175" s="200"/>
      <c r="NZ175" s="200"/>
      <c r="OA175" s="200"/>
      <c r="OB175" s="200"/>
      <c r="OC175" s="200"/>
      <c r="OD175" s="200"/>
      <c r="OE175" s="200"/>
      <c r="OF175" s="200"/>
      <c r="OG175" s="200"/>
      <c r="OH175" s="200"/>
      <c r="OI175" s="200"/>
      <c r="OJ175" s="200"/>
      <c r="OK175" s="200"/>
      <c r="OL175" s="200"/>
      <c r="OM175" s="200"/>
      <c r="ON175" s="200"/>
      <c r="OO175" s="200"/>
      <c r="OP175" s="200"/>
      <c r="OQ175" s="200"/>
      <c r="OR175" s="200"/>
      <c r="OS175" s="200"/>
      <c r="OT175" s="200"/>
      <c r="OU175" s="200"/>
      <c r="OV175" s="200"/>
      <c r="OW175" s="200"/>
      <c r="OX175" s="200"/>
      <c r="OY175" s="200"/>
      <c r="OZ175" s="200"/>
      <c r="PA175" s="200"/>
      <c r="PB175" s="200"/>
      <c r="PC175" s="200"/>
      <c r="PD175" s="200"/>
      <c r="PE175" s="200"/>
      <c r="PF175" s="200"/>
      <c r="PG175" s="200"/>
      <c r="PH175" s="200"/>
      <c r="PI175" s="200"/>
      <c r="PJ175" s="200"/>
      <c r="PK175" s="200"/>
      <c r="PL175" s="200"/>
      <c r="PM175" s="200"/>
      <c r="PN175" s="200"/>
      <c r="PO175" s="200"/>
      <c r="PP175" s="200"/>
      <c r="PQ175" s="200"/>
      <c r="PR175" s="200"/>
      <c r="PS175" s="200"/>
      <c r="PT175" s="200"/>
      <c r="PU175" s="200"/>
      <c r="PV175" s="200"/>
      <c r="PW175" s="200"/>
      <c r="PX175" s="200"/>
      <c r="PY175" s="200"/>
      <c r="PZ175" s="200"/>
      <c r="QA175" s="200"/>
      <c r="QB175" s="200"/>
      <c r="QC175" s="200"/>
      <c r="QD175" s="200"/>
      <c r="QE175" s="200"/>
      <c r="QF175" s="200"/>
      <c r="QG175" s="200"/>
      <c r="QH175" s="200"/>
      <c r="QI175" s="200"/>
      <c r="QJ175" s="200"/>
      <c r="QK175" s="200"/>
      <c r="QL175" s="200"/>
      <c r="QM175" s="200"/>
      <c r="QN175" s="200"/>
      <c r="QO175" s="200"/>
      <c r="QP175" s="200"/>
      <c r="QQ175" s="200"/>
      <c r="QR175" s="200"/>
      <c r="QS175" s="200"/>
      <c r="QT175" s="200"/>
      <c r="QU175" s="200"/>
      <c r="QV175" s="200"/>
      <c r="QW175" s="200"/>
      <c r="QX175" s="200"/>
      <c r="QY175" s="200"/>
      <c r="QZ175" s="200"/>
      <c r="RA175" s="200"/>
      <c r="RB175" s="200"/>
      <c r="RC175" s="200"/>
      <c r="RD175" s="200"/>
      <c r="RE175" s="200"/>
      <c r="RF175" s="200"/>
      <c r="RG175" s="200"/>
      <c r="RH175" s="200"/>
      <c r="RI175" s="200"/>
      <c r="RJ175" s="200"/>
      <c r="RK175" s="200"/>
      <c r="RL175" s="200"/>
      <c r="RM175" s="200"/>
      <c r="RN175" s="200"/>
      <c r="RO175" s="200"/>
      <c r="RP175" s="200"/>
      <c r="RQ175" s="200"/>
      <c r="RR175" s="200"/>
      <c r="RS175" s="200"/>
      <c r="RT175" s="200"/>
      <c r="RU175" s="200"/>
      <c r="RV175" s="200"/>
      <c r="RW175" s="200"/>
      <c r="RX175" s="200"/>
      <c r="RY175" s="200"/>
      <c r="RZ175" s="200"/>
      <c r="SA175" s="200"/>
      <c r="SB175" s="200"/>
      <c r="SC175" s="200"/>
      <c r="SD175" s="200"/>
      <c r="SE175" s="200"/>
      <c r="SF175" s="200"/>
      <c r="SG175" s="200"/>
      <c r="SH175" s="200"/>
      <c r="SI175" s="200"/>
      <c r="SJ175" s="200"/>
      <c r="SK175" s="200"/>
      <c r="SL175" s="200"/>
      <c r="SM175" s="200"/>
      <c r="SN175" s="200"/>
      <c r="SO175" s="200"/>
      <c r="SP175" s="200"/>
      <c r="SQ175" s="200"/>
      <c r="SR175" s="200"/>
      <c r="SS175" s="200"/>
      <c r="ST175" s="200"/>
      <c r="SU175" s="200"/>
      <c r="SV175" s="200"/>
      <c r="SW175" s="200"/>
      <c r="SX175" s="200"/>
      <c r="SY175" s="200"/>
      <c r="SZ175" s="200"/>
      <c r="TA175" s="200"/>
      <c r="TB175" s="200"/>
      <c r="TC175" s="200"/>
      <c r="TD175" s="200"/>
      <c r="TE175" s="200"/>
      <c r="TF175" s="200"/>
      <c r="TG175" s="200"/>
      <c r="TH175" s="200"/>
      <c r="TI175" s="200"/>
      <c r="TJ175" s="200"/>
      <c r="TK175" s="200"/>
      <c r="TL175" s="200"/>
      <c r="TM175" s="200"/>
      <c r="TN175" s="200"/>
      <c r="TO175" s="200"/>
      <c r="TP175" s="200"/>
      <c r="TQ175" s="200"/>
      <c r="TR175" s="200"/>
      <c r="TS175" s="200"/>
      <c r="TT175" s="200"/>
      <c r="TU175" s="200"/>
      <c r="TV175" s="200"/>
      <c r="TW175" s="200"/>
      <c r="TX175" s="200"/>
      <c r="TY175" s="200"/>
      <c r="TZ175" s="200"/>
      <c r="UA175" s="200"/>
      <c r="UB175" s="200"/>
      <c r="UC175" s="200"/>
      <c r="UD175" s="200"/>
      <c r="UE175" s="200"/>
      <c r="UF175" s="200"/>
      <c r="UG175" s="200"/>
      <c r="UH175" s="200"/>
      <c r="UI175" s="200"/>
      <c r="UJ175" s="200"/>
      <c r="UK175" s="200"/>
      <c r="UL175" s="200"/>
      <c r="UM175" s="200"/>
      <c r="UN175" s="200"/>
      <c r="UO175" s="200"/>
      <c r="UP175" s="200"/>
      <c r="UQ175" s="200"/>
      <c r="UR175" s="200"/>
      <c r="US175" s="200"/>
      <c r="UT175" s="200"/>
      <c r="UU175" s="200"/>
      <c r="UV175" s="200"/>
      <c r="UW175" s="200"/>
      <c r="UX175" s="200"/>
      <c r="UY175" s="200"/>
      <c r="UZ175" s="200"/>
      <c r="VA175" s="200"/>
      <c r="VB175" s="200"/>
      <c r="VC175" s="200"/>
      <c r="VD175" s="200"/>
      <c r="VE175" s="200"/>
      <c r="VF175" s="200"/>
      <c r="VG175" s="200"/>
      <c r="VH175" s="200"/>
      <c r="VI175" s="200"/>
      <c r="VJ175" s="200"/>
      <c r="VK175" s="200"/>
      <c r="VL175" s="200"/>
      <c r="VM175" s="200"/>
      <c r="VN175" s="200"/>
      <c r="VO175" s="200"/>
      <c r="VP175" s="200"/>
      <c r="VQ175" s="200"/>
      <c r="VR175" s="200"/>
      <c r="VS175" s="200"/>
      <c r="VT175" s="200"/>
      <c r="VU175" s="200"/>
      <c r="VV175" s="200"/>
      <c r="VW175" s="200"/>
      <c r="VX175" s="200"/>
      <c r="VY175" s="200"/>
      <c r="VZ175" s="200"/>
      <c r="WA175" s="200"/>
      <c r="WB175" s="200"/>
      <c r="WC175" s="200"/>
      <c r="WD175" s="200"/>
      <c r="WE175" s="200"/>
      <c r="WF175" s="200"/>
      <c r="WG175" s="200"/>
      <c r="WH175" s="200"/>
      <c r="WI175" s="200"/>
      <c r="WJ175" s="200"/>
      <c r="WK175" s="200"/>
      <c r="WL175" s="200"/>
      <c r="WM175" s="200"/>
      <c r="WN175" s="200"/>
      <c r="WO175" s="200"/>
      <c r="WP175" s="200"/>
      <c r="WQ175" s="200"/>
      <c r="WR175" s="200"/>
      <c r="WS175" s="200"/>
      <c r="WT175" s="200"/>
      <c r="WU175" s="200"/>
      <c r="WV175" s="200"/>
      <c r="WW175" s="200"/>
      <c r="WX175" s="200"/>
      <c r="WY175" s="200"/>
      <c r="WZ175" s="200"/>
      <c r="XA175" s="200"/>
      <c r="XB175" s="200"/>
      <c r="XC175" s="200"/>
      <c r="XD175" s="200"/>
      <c r="XE175" s="200"/>
      <c r="XF175" s="200"/>
      <c r="XG175" s="200"/>
      <c r="XH175" s="200"/>
      <c r="XI175" s="200"/>
      <c r="XJ175" s="200"/>
      <c r="XK175" s="200"/>
      <c r="XL175" s="200"/>
      <c r="XM175" s="200"/>
      <c r="XN175" s="200"/>
      <c r="XO175" s="200"/>
      <c r="XP175" s="200"/>
      <c r="XQ175" s="200"/>
      <c r="XR175" s="200"/>
      <c r="XS175" s="200"/>
      <c r="XT175" s="200"/>
      <c r="XU175" s="200"/>
      <c r="XV175" s="200"/>
      <c r="XW175" s="200"/>
      <c r="XX175" s="200"/>
      <c r="XY175" s="200"/>
      <c r="XZ175" s="200"/>
      <c r="YA175" s="200"/>
      <c r="YB175" s="200"/>
      <c r="YC175" s="200"/>
      <c r="YD175" s="200"/>
      <c r="YE175" s="200"/>
      <c r="YF175" s="200"/>
      <c r="YG175" s="200"/>
      <c r="YH175" s="200"/>
      <c r="YI175" s="200"/>
      <c r="YJ175" s="200"/>
      <c r="YK175" s="200"/>
      <c r="YL175" s="200"/>
      <c r="YM175" s="200"/>
      <c r="YN175" s="200"/>
      <c r="YO175" s="200"/>
      <c r="YP175" s="200"/>
      <c r="YQ175" s="200"/>
      <c r="YR175" s="200"/>
      <c r="YS175" s="200"/>
      <c r="YT175" s="200"/>
      <c r="YU175" s="200"/>
      <c r="YV175" s="200"/>
      <c r="YW175" s="200"/>
      <c r="YX175" s="200"/>
      <c r="YY175" s="200"/>
      <c r="YZ175" s="200"/>
      <c r="ZA175" s="200"/>
      <c r="ZB175" s="200"/>
      <c r="ZC175" s="200"/>
      <c r="ZD175" s="200"/>
      <c r="ZE175" s="200"/>
      <c r="ZF175" s="200"/>
      <c r="ZG175" s="200"/>
      <c r="ZH175" s="200"/>
      <c r="ZI175" s="200"/>
      <c r="ZJ175" s="200"/>
      <c r="ZK175" s="200"/>
      <c r="ZL175" s="200"/>
    </row>
    <row r="176" spans="1:688" s="155" customFormat="1">
      <c r="A176" s="414"/>
      <c r="B176" s="67" t="s">
        <v>13</v>
      </c>
      <c r="C176" s="243">
        <v>2230200</v>
      </c>
      <c r="D176" s="320">
        <f t="shared" si="43"/>
        <v>0.11290590600630845</v>
      </c>
      <c r="E176" s="142"/>
      <c r="F176" s="134">
        <v>1427</v>
      </c>
      <c r="G176" s="320">
        <f t="shared" si="31"/>
        <v>-0.10923845193508119</v>
      </c>
      <c r="H176" s="133">
        <v>655</v>
      </c>
      <c r="I176" s="320">
        <f t="shared" si="41"/>
        <v>-3.0441400304414001E-3</v>
      </c>
      <c r="J176" s="133">
        <v>162</v>
      </c>
      <c r="K176" s="320">
        <f t="shared" ref="K176:K177" si="45">J176/J164-1</f>
        <v>-0.11956521739130432</v>
      </c>
      <c r="L176" s="316">
        <v>98</v>
      </c>
      <c r="M176" s="320">
        <f t="shared" si="42"/>
        <v>-0.16239316239316237</v>
      </c>
      <c r="N176" s="133"/>
      <c r="O176" s="320"/>
      <c r="P176" s="133"/>
      <c r="Q176" s="320"/>
      <c r="R176" s="134"/>
      <c r="S176" s="320"/>
      <c r="T176" s="213"/>
      <c r="U176" s="200"/>
      <c r="V176" s="200"/>
      <c r="W176" s="200"/>
      <c r="X176" s="200"/>
      <c r="Y176" s="200"/>
      <c r="Z176" s="200"/>
      <c r="AA176" s="200"/>
      <c r="AB176" s="200"/>
      <c r="AC176" s="200"/>
      <c r="AD176" s="200"/>
      <c r="AE176" s="200"/>
      <c r="AF176" s="200"/>
      <c r="AG176" s="200"/>
      <c r="AH176" s="200"/>
      <c r="AI176" s="200"/>
      <c r="AJ176" s="200"/>
      <c r="AK176" s="200"/>
      <c r="AL176" s="200"/>
      <c r="AM176" s="200"/>
      <c r="AN176" s="200"/>
      <c r="AO176" s="200"/>
      <c r="AP176" s="200"/>
      <c r="AQ176" s="200"/>
      <c r="AR176" s="200"/>
      <c r="AS176" s="200"/>
      <c r="AT176" s="200"/>
      <c r="AU176" s="200"/>
      <c r="AV176" s="200"/>
      <c r="AW176" s="200"/>
      <c r="AX176" s="200"/>
      <c r="AY176" s="200"/>
      <c r="AZ176" s="200"/>
      <c r="BA176" s="200"/>
      <c r="BB176" s="200"/>
      <c r="BC176" s="200"/>
      <c r="BD176" s="200"/>
      <c r="BE176" s="200"/>
      <c r="BF176" s="200"/>
      <c r="BG176" s="200"/>
      <c r="BH176" s="200"/>
      <c r="BI176" s="200"/>
      <c r="BJ176" s="200"/>
      <c r="BK176" s="200"/>
      <c r="BL176" s="200"/>
      <c r="BM176" s="200"/>
      <c r="BN176" s="200"/>
      <c r="BO176" s="200"/>
      <c r="BP176" s="200"/>
      <c r="BQ176" s="200"/>
      <c r="BR176" s="200"/>
      <c r="BS176" s="200"/>
      <c r="BT176" s="200"/>
      <c r="BU176" s="200"/>
      <c r="BV176" s="200"/>
      <c r="BW176" s="200"/>
      <c r="BX176" s="200"/>
      <c r="BY176" s="200"/>
      <c r="BZ176" s="200"/>
      <c r="CA176" s="200"/>
      <c r="CB176" s="200"/>
      <c r="CC176" s="200"/>
      <c r="CD176" s="200"/>
      <c r="CE176" s="200"/>
      <c r="CF176" s="200"/>
      <c r="CG176" s="200"/>
      <c r="CH176" s="200"/>
      <c r="CI176" s="200"/>
      <c r="CJ176" s="200"/>
      <c r="CK176" s="200"/>
      <c r="CL176" s="200"/>
      <c r="CM176" s="200"/>
      <c r="CN176" s="200"/>
      <c r="CO176" s="200"/>
      <c r="CP176" s="200"/>
      <c r="CQ176" s="200"/>
      <c r="CR176" s="200"/>
      <c r="CS176" s="200"/>
      <c r="CT176" s="200"/>
      <c r="CU176" s="200"/>
      <c r="CV176" s="200"/>
      <c r="CW176" s="200"/>
      <c r="CX176" s="200"/>
      <c r="CY176" s="200"/>
      <c r="CZ176" s="200"/>
      <c r="DA176" s="200"/>
      <c r="DB176" s="200"/>
      <c r="DC176" s="200"/>
      <c r="DD176" s="200"/>
      <c r="DE176" s="200"/>
      <c r="DF176" s="200"/>
      <c r="DG176" s="200"/>
      <c r="DH176" s="200"/>
      <c r="DI176" s="200"/>
      <c r="DJ176" s="200"/>
      <c r="DK176" s="200"/>
      <c r="DL176" s="200"/>
      <c r="DM176" s="200"/>
      <c r="DN176" s="200"/>
      <c r="DO176" s="200"/>
      <c r="DP176" s="200"/>
      <c r="DQ176" s="200"/>
      <c r="DR176" s="200"/>
      <c r="DS176" s="200"/>
      <c r="DT176" s="200"/>
      <c r="DU176" s="200"/>
      <c r="DV176" s="200"/>
      <c r="DW176" s="200"/>
      <c r="DX176" s="200"/>
      <c r="DY176" s="200"/>
      <c r="DZ176" s="200"/>
      <c r="EA176" s="200"/>
      <c r="EB176" s="200"/>
      <c r="EC176" s="200"/>
      <c r="ED176" s="200"/>
      <c r="EE176" s="200"/>
      <c r="EF176" s="200"/>
      <c r="EG176" s="200"/>
      <c r="EH176" s="200"/>
      <c r="EI176" s="200"/>
      <c r="EJ176" s="200"/>
      <c r="EK176" s="200"/>
      <c r="EL176" s="200"/>
      <c r="EM176" s="200"/>
      <c r="EN176" s="200"/>
      <c r="EO176" s="200"/>
      <c r="EP176" s="200"/>
      <c r="EQ176" s="200"/>
      <c r="ER176" s="200"/>
      <c r="ES176" s="200"/>
      <c r="ET176" s="200"/>
      <c r="EU176" s="200"/>
      <c r="EV176" s="200"/>
      <c r="EW176" s="200"/>
      <c r="EX176" s="200"/>
      <c r="EY176" s="200"/>
      <c r="EZ176" s="200"/>
      <c r="FA176" s="200"/>
      <c r="FB176" s="200"/>
      <c r="FC176" s="200"/>
      <c r="FD176" s="200"/>
      <c r="FE176" s="200"/>
      <c r="FF176" s="200"/>
      <c r="FG176" s="200"/>
      <c r="FH176" s="200"/>
      <c r="FI176" s="200"/>
      <c r="FJ176" s="200"/>
      <c r="FK176" s="200"/>
      <c r="FL176" s="200"/>
      <c r="FM176" s="200"/>
      <c r="FN176" s="200"/>
      <c r="FO176" s="200"/>
      <c r="FP176" s="200"/>
      <c r="FQ176" s="200"/>
      <c r="FR176" s="200"/>
      <c r="FS176" s="200"/>
      <c r="FT176" s="200"/>
      <c r="FU176" s="200"/>
      <c r="FV176" s="200"/>
      <c r="FW176" s="200"/>
      <c r="FX176" s="200"/>
      <c r="FY176" s="200"/>
      <c r="FZ176" s="200"/>
      <c r="GA176" s="200"/>
      <c r="GB176" s="200"/>
      <c r="GC176" s="200"/>
      <c r="GD176" s="200"/>
      <c r="GE176" s="200"/>
      <c r="GF176" s="200"/>
      <c r="GG176" s="200"/>
      <c r="GH176" s="200"/>
      <c r="GI176" s="200"/>
      <c r="GJ176" s="200"/>
      <c r="GK176" s="200"/>
      <c r="GL176" s="200"/>
      <c r="GM176" s="200"/>
      <c r="GN176" s="200"/>
      <c r="GO176" s="200"/>
      <c r="GP176" s="200"/>
      <c r="GQ176" s="200"/>
      <c r="GR176" s="200"/>
      <c r="GS176" s="200"/>
      <c r="GT176" s="200"/>
      <c r="GU176" s="200"/>
      <c r="GV176" s="200"/>
      <c r="GW176" s="200"/>
      <c r="GX176" s="200"/>
      <c r="GY176" s="200"/>
      <c r="GZ176" s="200"/>
      <c r="HA176" s="200"/>
      <c r="HB176" s="200"/>
      <c r="HC176" s="200"/>
      <c r="HD176" s="200"/>
      <c r="HE176" s="200"/>
      <c r="HF176" s="200"/>
      <c r="HG176" s="200"/>
      <c r="HH176" s="200"/>
      <c r="HI176" s="200"/>
      <c r="HJ176" s="200"/>
      <c r="HK176" s="200"/>
      <c r="HL176" s="200"/>
      <c r="HM176" s="200"/>
      <c r="HN176" s="200"/>
      <c r="HO176" s="200"/>
      <c r="HP176" s="200"/>
      <c r="HQ176" s="200"/>
      <c r="HR176" s="200"/>
      <c r="HS176" s="200"/>
      <c r="HT176" s="200"/>
      <c r="HU176" s="200"/>
      <c r="HV176" s="200"/>
      <c r="HW176" s="200"/>
      <c r="HX176" s="200"/>
      <c r="HY176" s="200"/>
      <c r="HZ176" s="200"/>
      <c r="IA176" s="200"/>
      <c r="IB176" s="200"/>
      <c r="IC176" s="200"/>
      <c r="ID176" s="200"/>
      <c r="IE176" s="200"/>
      <c r="IF176" s="200"/>
      <c r="IG176" s="200"/>
      <c r="IH176" s="200"/>
      <c r="II176" s="200"/>
      <c r="IJ176" s="200"/>
      <c r="IK176" s="200"/>
      <c r="IL176" s="200"/>
      <c r="IM176" s="200"/>
      <c r="IN176" s="200"/>
      <c r="IO176" s="200"/>
      <c r="IP176" s="200"/>
      <c r="IQ176" s="200"/>
      <c r="IR176" s="200"/>
      <c r="IS176" s="200"/>
      <c r="IT176" s="200"/>
      <c r="IU176" s="200"/>
      <c r="IV176" s="200"/>
      <c r="IW176" s="200"/>
      <c r="IX176" s="200"/>
      <c r="IY176" s="200"/>
      <c r="IZ176" s="200"/>
      <c r="JA176" s="200"/>
      <c r="JB176" s="200"/>
      <c r="JC176" s="200"/>
      <c r="JD176" s="200"/>
      <c r="JE176" s="200"/>
      <c r="JF176" s="200"/>
      <c r="JG176" s="200"/>
      <c r="JH176" s="200"/>
      <c r="JI176" s="200"/>
      <c r="JJ176" s="200"/>
      <c r="JK176" s="200"/>
      <c r="JL176" s="200"/>
      <c r="JM176" s="200"/>
      <c r="JN176" s="200"/>
      <c r="JO176" s="200"/>
      <c r="JP176" s="200"/>
      <c r="JQ176" s="200"/>
      <c r="JR176" s="200"/>
      <c r="JS176" s="200"/>
      <c r="JT176" s="200"/>
      <c r="JU176" s="200"/>
      <c r="JV176" s="200"/>
      <c r="JW176" s="200"/>
      <c r="JX176" s="200"/>
      <c r="JY176" s="200"/>
      <c r="JZ176" s="200"/>
      <c r="KA176" s="200"/>
      <c r="KB176" s="200"/>
      <c r="KC176" s="200"/>
      <c r="KD176" s="200"/>
      <c r="KE176" s="200"/>
      <c r="KF176" s="200"/>
      <c r="KG176" s="200"/>
      <c r="KH176" s="200"/>
      <c r="KI176" s="200"/>
      <c r="KJ176" s="200"/>
      <c r="KK176" s="200"/>
      <c r="KL176" s="200"/>
      <c r="KM176" s="200"/>
      <c r="KN176" s="200"/>
      <c r="KO176" s="200"/>
      <c r="KP176" s="200"/>
      <c r="KQ176" s="200"/>
      <c r="KR176" s="200"/>
      <c r="KS176" s="200"/>
      <c r="KT176" s="200"/>
      <c r="KU176" s="200"/>
      <c r="KV176" s="200"/>
      <c r="KW176" s="200"/>
      <c r="KX176" s="200"/>
      <c r="KY176" s="200"/>
      <c r="KZ176" s="200"/>
      <c r="LA176" s="200"/>
      <c r="LB176" s="200"/>
      <c r="LC176" s="200"/>
      <c r="LD176" s="200"/>
      <c r="LE176" s="200"/>
      <c r="LF176" s="200"/>
      <c r="LG176" s="200"/>
      <c r="LH176" s="200"/>
      <c r="LI176" s="200"/>
      <c r="LJ176" s="200"/>
      <c r="LK176" s="200"/>
      <c r="LL176" s="200"/>
      <c r="LM176" s="200"/>
      <c r="LN176" s="200"/>
      <c r="LO176" s="200"/>
      <c r="LP176" s="200"/>
      <c r="LQ176" s="200"/>
      <c r="LR176" s="200"/>
      <c r="LS176" s="200"/>
      <c r="LT176" s="200"/>
      <c r="LU176" s="200"/>
      <c r="LV176" s="200"/>
      <c r="LW176" s="200"/>
      <c r="LX176" s="200"/>
      <c r="LY176" s="200"/>
      <c r="LZ176" s="200"/>
      <c r="MA176" s="200"/>
      <c r="MB176" s="200"/>
      <c r="MC176" s="200"/>
      <c r="MD176" s="200"/>
      <c r="ME176" s="200"/>
      <c r="MF176" s="200"/>
      <c r="MG176" s="200"/>
      <c r="MH176" s="200"/>
      <c r="MI176" s="200"/>
      <c r="MJ176" s="200"/>
      <c r="MK176" s="200"/>
      <c r="ML176" s="200"/>
      <c r="MM176" s="200"/>
      <c r="MN176" s="200"/>
      <c r="MO176" s="200"/>
      <c r="MP176" s="200"/>
      <c r="MQ176" s="200"/>
      <c r="MR176" s="200"/>
      <c r="MS176" s="200"/>
      <c r="MT176" s="200"/>
      <c r="MU176" s="200"/>
      <c r="MV176" s="200"/>
      <c r="MW176" s="200"/>
      <c r="MX176" s="200"/>
      <c r="MY176" s="200"/>
      <c r="MZ176" s="200"/>
      <c r="NA176" s="200"/>
      <c r="NB176" s="200"/>
      <c r="NC176" s="200"/>
      <c r="ND176" s="200"/>
      <c r="NE176" s="200"/>
      <c r="NF176" s="200"/>
      <c r="NG176" s="200"/>
      <c r="NH176" s="200"/>
      <c r="NI176" s="200"/>
      <c r="NJ176" s="200"/>
      <c r="NK176" s="200"/>
      <c r="NL176" s="200"/>
      <c r="NM176" s="200"/>
      <c r="NN176" s="200"/>
      <c r="NO176" s="200"/>
      <c r="NP176" s="200"/>
      <c r="NQ176" s="200"/>
      <c r="NR176" s="200"/>
      <c r="NS176" s="200"/>
      <c r="NT176" s="200"/>
      <c r="NU176" s="200"/>
      <c r="NV176" s="200"/>
      <c r="NW176" s="200"/>
      <c r="NX176" s="200"/>
      <c r="NY176" s="200"/>
      <c r="NZ176" s="200"/>
      <c r="OA176" s="200"/>
      <c r="OB176" s="200"/>
      <c r="OC176" s="200"/>
      <c r="OD176" s="200"/>
      <c r="OE176" s="200"/>
      <c r="OF176" s="200"/>
      <c r="OG176" s="200"/>
      <c r="OH176" s="200"/>
      <c r="OI176" s="200"/>
      <c r="OJ176" s="200"/>
      <c r="OK176" s="200"/>
      <c r="OL176" s="200"/>
      <c r="OM176" s="200"/>
      <c r="ON176" s="200"/>
      <c r="OO176" s="200"/>
      <c r="OP176" s="200"/>
      <c r="OQ176" s="200"/>
      <c r="OR176" s="200"/>
      <c r="OS176" s="200"/>
      <c r="OT176" s="200"/>
      <c r="OU176" s="200"/>
      <c r="OV176" s="200"/>
      <c r="OW176" s="200"/>
      <c r="OX176" s="200"/>
      <c r="OY176" s="200"/>
      <c r="OZ176" s="200"/>
      <c r="PA176" s="200"/>
      <c r="PB176" s="200"/>
      <c r="PC176" s="200"/>
      <c r="PD176" s="200"/>
      <c r="PE176" s="200"/>
      <c r="PF176" s="200"/>
      <c r="PG176" s="200"/>
      <c r="PH176" s="200"/>
      <c r="PI176" s="200"/>
      <c r="PJ176" s="200"/>
      <c r="PK176" s="200"/>
      <c r="PL176" s="200"/>
      <c r="PM176" s="200"/>
      <c r="PN176" s="200"/>
      <c r="PO176" s="200"/>
      <c r="PP176" s="200"/>
      <c r="PQ176" s="200"/>
      <c r="PR176" s="200"/>
      <c r="PS176" s="200"/>
      <c r="PT176" s="200"/>
      <c r="PU176" s="200"/>
      <c r="PV176" s="200"/>
      <c r="PW176" s="200"/>
      <c r="PX176" s="200"/>
      <c r="PY176" s="200"/>
      <c r="PZ176" s="200"/>
      <c r="QA176" s="200"/>
      <c r="QB176" s="200"/>
      <c r="QC176" s="200"/>
      <c r="QD176" s="200"/>
      <c r="QE176" s="200"/>
      <c r="QF176" s="200"/>
      <c r="QG176" s="200"/>
      <c r="QH176" s="200"/>
      <c r="QI176" s="200"/>
      <c r="QJ176" s="200"/>
      <c r="QK176" s="200"/>
      <c r="QL176" s="200"/>
      <c r="QM176" s="200"/>
      <c r="QN176" s="200"/>
      <c r="QO176" s="200"/>
      <c r="QP176" s="200"/>
      <c r="QQ176" s="200"/>
      <c r="QR176" s="200"/>
      <c r="QS176" s="200"/>
      <c r="QT176" s="200"/>
      <c r="QU176" s="200"/>
      <c r="QV176" s="200"/>
      <c r="QW176" s="200"/>
      <c r="QX176" s="200"/>
      <c r="QY176" s="200"/>
      <c r="QZ176" s="200"/>
      <c r="RA176" s="200"/>
      <c r="RB176" s="200"/>
      <c r="RC176" s="200"/>
      <c r="RD176" s="200"/>
      <c r="RE176" s="200"/>
      <c r="RF176" s="200"/>
      <c r="RG176" s="200"/>
      <c r="RH176" s="200"/>
      <c r="RI176" s="200"/>
      <c r="RJ176" s="200"/>
      <c r="RK176" s="200"/>
      <c r="RL176" s="200"/>
      <c r="RM176" s="200"/>
      <c r="RN176" s="200"/>
      <c r="RO176" s="200"/>
      <c r="RP176" s="200"/>
      <c r="RQ176" s="200"/>
      <c r="RR176" s="200"/>
      <c r="RS176" s="200"/>
      <c r="RT176" s="200"/>
      <c r="RU176" s="200"/>
      <c r="RV176" s="200"/>
      <c r="RW176" s="200"/>
      <c r="RX176" s="200"/>
      <c r="RY176" s="200"/>
      <c r="RZ176" s="200"/>
      <c r="SA176" s="200"/>
      <c r="SB176" s="200"/>
      <c r="SC176" s="200"/>
      <c r="SD176" s="200"/>
      <c r="SE176" s="200"/>
      <c r="SF176" s="200"/>
      <c r="SG176" s="200"/>
      <c r="SH176" s="200"/>
      <c r="SI176" s="200"/>
      <c r="SJ176" s="200"/>
      <c r="SK176" s="200"/>
      <c r="SL176" s="200"/>
      <c r="SM176" s="200"/>
      <c r="SN176" s="200"/>
      <c r="SO176" s="200"/>
      <c r="SP176" s="200"/>
      <c r="SQ176" s="200"/>
      <c r="SR176" s="200"/>
      <c r="SS176" s="200"/>
      <c r="ST176" s="200"/>
      <c r="SU176" s="200"/>
      <c r="SV176" s="200"/>
      <c r="SW176" s="200"/>
      <c r="SX176" s="200"/>
      <c r="SY176" s="200"/>
      <c r="SZ176" s="200"/>
      <c r="TA176" s="200"/>
      <c r="TB176" s="200"/>
      <c r="TC176" s="200"/>
      <c r="TD176" s="200"/>
      <c r="TE176" s="200"/>
      <c r="TF176" s="200"/>
      <c r="TG176" s="200"/>
      <c r="TH176" s="200"/>
      <c r="TI176" s="200"/>
      <c r="TJ176" s="200"/>
      <c r="TK176" s="200"/>
      <c r="TL176" s="200"/>
      <c r="TM176" s="200"/>
      <c r="TN176" s="200"/>
      <c r="TO176" s="200"/>
      <c r="TP176" s="200"/>
      <c r="TQ176" s="200"/>
      <c r="TR176" s="200"/>
      <c r="TS176" s="200"/>
      <c r="TT176" s="200"/>
      <c r="TU176" s="200"/>
      <c r="TV176" s="200"/>
      <c r="TW176" s="200"/>
      <c r="TX176" s="200"/>
      <c r="TY176" s="200"/>
      <c r="TZ176" s="200"/>
      <c r="UA176" s="200"/>
      <c r="UB176" s="200"/>
      <c r="UC176" s="200"/>
      <c r="UD176" s="200"/>
      <c r="UE176" s="200"/>
      <c r="UF176" s="200"/>
      <c r="UG176" s="200"/>
      <c r="UH176" s="200"/>
      <c r="UI176" s="200"/>
      <c r="UJ176" s="200"/>
      <c r="UK176" s="200"/>
      <c r="UL176" s="200"/>
      <c r="UM176" s="200"/>
      <c r="UN176" s="200"/>
      <c r="UO176" s="200"/>
      <c r="UP176" s="200"/>
      <c r="UQ176" s="200"/>
      <c r="UR176" s="200"/>
      <c r="US176" s="200"/>
      <c r="UT176" s="200"/>
      <c r="UU176" s="200"/>
      <c r="UV176" s="200"/>
      <c r="UW176" s="200"/>
      <c r="UX176" s="200"/>
      <c r="UY176" s="200"/>
      <c r="UZ176" s="200"/>
      <c r="VA176" s="200"/>
      <c r="VB176" s="200"/>
      <c r="VC176" s="200"/>
      <c r="VD176" s="200"/>
      <c r="VE176" s="200"/>
      <c r="VF176" s="200"/>
      <c r="VG176" s="200"/>
      <c r="VH176" s="200"/>
      <c r="VI176" s="200"/>
      <c r="VJ176" s="200"/>
      <c r="VK176" s="200"/>
      <c r="VL176" s="200"/>
      <c r="VM176" s="200"/>
      <c r="VN176" s="200"/>
      <c r="VO176" s="200"/>
      <c r="VP176" s="200"/>
      <c r="VQ176" s="200"/>
      <c r="VR176" s="200"/>
      <c r="VS176" s="200"/>
      <c r="VT176" s="200"/>
      <c r="VU176" s="200"/>
      <c r="VV176" s="200"/>
      <c r="VW176" s="200"/>
      <c r="VX176" s="200"/>
      <c r="VY176" s="200"/>
      <c r="VZ176" s="200"/>
      <c r="WA176" s="200"/>
      <c r="WB176" s="200"/>
      <c r="WC176" s="200"/>
      <c r="WD176" s="200"/>
      <c r="WE176" s="200"/>
      <c r="WF176" s="200"/>
      <c r="WG176" s="200"/>
      <c r="WH176" s="200"/>
      <c r="WI176" s="200"/>
      <c r="WJ176" s="200"/>
      <c r="WK176" s="200"/>
      <c r="WL176" s="200"/>
      <c r="WM176" s="200"/>
      <c r="WN176" s="200"/>
      <c r="WO176" s="200"/>
      <c r="WP176" s="200"/>
      <c r="WQ176" s="200"/>
      <c r="WR176" s="200"/>
      <c r="WS176" s="200"/>
      <c r="WT176" s="200"/>
      <c r="WU176" s="200"/>
      <c r="WV176" s="200"/>
      <c r="WW176" s="200"/>
      <c r="WX176" s="200"/>
      <c r="WY176" s="200"/>
      <c r="WZ176" s="200"/>
      <c r="XA176" s="200"/>
      <c r="XB176" s="200"/>
      <c r="XC176" s="200"/>
      <c r="XD176" s="200"/>
      <c r="XE176" s="200"/>
      <c r="XF176" s="200"/>
      <c r="XG176" s="200"/>
      <c r="XH176" s="200"/>
      <c r="XI176" s="200"/>
      <c r="XJ176" s="200"/>
      <c r="XK176" s="200"/>
      <c r="XL176" s="200"/>
      <c r="XM176" s="200"/>
      <c r="XN176" s="200"/>
      <c r="XO176" s="200"/>
      <c r="XP176" s="200"/>
      <c r="XQ176" s="200"/>
      <c r="XR176" s="200"/>
      <c r="XS176" s="200"/>
      <c r="XT176" s="200"/>
      <c r="XU176" s="200"/>
      <c r="XV176" s="200"/>
      <c r="XW176" s="200"/>
      <c r="XX176" s="200"/>
      <c r="XY176" s="200"/>
      <c r="XZ176" s="200"/>
      <c r="YA176" s="200"/>
      <c r="YB176" s="200"/>
      <c r="YC176" s="200"/>
      <c r="YD176" s="200"/>
      <c r="YE176" s="200"/>
      <c r="YF176" s="200"/>
      <c r="YG176" s="200"/>
      <c r="YH176" s="200"/>
      <c r="YI176" s="200"/>
      <c r="YJ176" s="200"/>
      <c r="YK176" s="200"/>
      <c r="YL176" s="200"/>
      <c r="YM176" s="200"/>
      <c r="YN176" s="200"/>
      <c r="YO176" s="200"/>
      <c r="YP176" s="200"/>
      <c r="YQ176" s="200"/>
      <c r="YR176" s="200"/>
      <c r="YS176" s="200"/>
      <c r="YT176" s="200"/>
      <c r="YU176" s="200"/>
      <c r="YV176" s="200"/>
      <c r="YW176" s="200"/>
      <c r="YX176" s="200"/>
      <c r="YY176" s="200"/>
      <c r="YZ176" s="200"/>
      <c r="ZA176" s="200"/>
      <c r="ZB176" s="200"/>
      <c r="ZC176" s="200"/>
      <c r="ZD176" s="200"/>
      <c r="ZE176" s="200"/>
      <c r="ZF176" s="200"/>
      <c r="ZG176" s="200"/>
      <c r="ZH176" s="200"/>
      <c r="ZI176" s="200"/>
      <c r="ZJ176" s="200"/>
      <c r="ZK176" s="200"/>
      <c r="ZL176" s="200"/>
    </row>
    <row r="177" spans="1:688" s="155" customFormat="1">
      <c r="A177" s="414"/>
      <c r="B177" s="67" t="s">
        <v>14</v>
      </c>
      <c r="C177" s="243">
        <v>2331565</v>
      </c>
      <c r="D177" s="320">
        <f t="shared" si="43"/>
        <v>0.1635519708718387</v>
      </c>
      <c r="E177" s="142"/>
      <c r="F177" s="134">
        <v>1287</v>
      </c>
      <c r="G177" s="320">
        <f t="shared" si="31"/>
        <v>-3.5232383808095902E-2</v>
      </c>
      <c r="H177" s="133">
        <v>610</v>
      </c>
      <c r="I177" s="320">
        <f t="shared" si="41"/>
        <v>3.5653650254668934E-2</v>
      </c>
      <c r="J177" s="133">
        <v>145</v>
      </c>
      <c r="K177" s="320">
        <f t="shared" si="45"/>
        <v>0.18852459016393452</v>
      </c>
      <c r="L177" s="316">
        <v>108</v>
      </c>
      <c r="M177" s="320">
        <f t="shared" si="42"/>
        <v>-0.27516778523489938</v>
      </c>
      <c r="N177" s="133"/>
      <c r="O177" s="320"/>
      <c r="P177" s="133"/>
      <c r="Q177" s="320"/>
      <c r="R177" s="134"/>
      <c r="S177" s="320"/>
      <c r="T177" s="213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  <c r="AF177" s="200"/>
      <c r="AG177" s="200"/>
      <c r="AH177" s="200"/>
      <c r="AI177" s="200"/>
      <c r="AJ177" s="200"/>
      <c r="AK177" s="200"/>
      <c r="AL177" s="200"/>
      <c r="AM177" s="200"/>
      <c r="AN177" s="200"/>
      <c r="AO177" s="200"/>
      <c r="AP177" s="200"/>
      <c r="AQ177" s="200"/>
      <c r="AR177" s="200"/>
      <c r="AS177" s="200"/>
      <c r="AT177" s="200"/>
      <c r="AU177" s="200"/>
      <c r="AV177" s="200"/>
      <c r="AW177" s="200"/>
      <c r="AX177" s="200"/>
      <c r="AY177" s="200"/>
      <c r="AZ177" s="200"/>
      <c r="BA177" s="200"/>
      <c r="BB177" s="200"/>
      <c r="BC177" s="200"/>
      <c r="BD177" s="200"/>
      <c r="BE177" s="200"/>
      <c r="BF177" s="200"/>
      <c r="BG177" s="200"/>
      <c r="BH177" s="200"/>
      <c r="BI177" s="200"/>
      <c r="BJ177" s="200"/>
      <c r="BK177" s="200"/>
      <c r="BL177" s="200"/>
      <c r="BM177" s="200"/>
      <c r="BN177" s="200"/>
      <c r="BO177" s="200"/>
      <c r="BP177" s="200"/>
      <c r="BQ177" s="200"/>
      <c r="BR177" s="200"/>
      <c r="BS177" s="200"/>
      <c r="BT177" s="200"/>
      <c r="BU177" s="200"/>
      <c r="BV177" s="200"/>
      <c r="BW177" s="200"/>
      <c r="BX177" s="200"/>
      <c r="BY177" s="200"/>
      <c r="BZ177" s="200"/>
      <c r="CA177" s="200"/>
      <c r="CB177" s="200"/>
      <c r="CC177" s="200"/>
      <c r="CD177" s="200"/>
      <c r="CE177" s="200"/>
      <c r="CF177" s="200"/>
      <c r="CG177" s="200"/>
      <c r="CH177" s="200"/>
      <c r="CI177" s="200"/>
      <c r="CJ177" s="200"/>
      <c r="CK177" s="200"/>
      <c r="CL177" s="200"/>
      <c r="CM177" s="200"/>
      <c r="CN177" s="200"/>
      <c r="CO177" s="200"/>
      <c r="CP177" s="200"/>
      <c r="CQ177" s="200"/>
      <c r="CR177" s="200"/>
      <c r="CS177" s="200"/>
      <c r="CT177" s="200"/>
      <c r="CU177" s="200"/>
      <c r="CV177" s="200"/>
      <c r="CW177" s="200"/>
      <c r="CX177" s="200"/>
      <c r="CY177" s="200"/>
      <c r="CZ177" s="200"/>
      <c r="DA177" s="200"/>
      <c r="DB177" s="200"/>
      <c r="DC177" s="200"/>
      <c r="DD177" s="200"/>
      <c r="DE177" s="200"/>
      <c r="DF177" s="200"/>
      <c r="DG177" s="200"/>
      <c r="DH177" s="200"/>
      <c r="DI177" s="200"/>
      <c r="DJ177" s="200"/>
      <c r="DK177" s="200"/>
      <c r="DL177" s="200"/>
      <c r="DM177" s="200"/>
      <c r="DN177" s="200"/>
      <c r="DO177" s="200"/>
      <c r="DP177" s="200"/>
      <c r="DQ177" s="200"/>
      <c r="DR177" s="200"/>
      <c r="DS177" s="200"/>
      <c r="DT177" s="200"/>
      <c r="DU177" s="200"/>
      <c r="DV177" s="200"/>
      <c r="DW177" s="200"/>
      <c r="DX177" s="200"/>
      <c r="DY177" s="200"/>
      <c r="DZ177" s="200"/>
      <c r="EA177" s="200"/>
      <c r="EB177" s="200"/>
      <c r="EC177" s="200"/>
      <c r="ED177" s="200"/>
      <c r="EE177" s="200"/>
      <c r="EF177" s="200"/>
      <c r="EG177" s="200"/>
      <c r="EH177" s="200"/>
      <c r="EI177" s="200"/>
      <c r="EJ177" s="200"/>
      <c r="EK177" s="200"/>
      <c r="EL177" s="200"/>
      <c r="EM177" s="200"/>
      <c r="EN177" s="200"/>
      <c r="EO177" s="200"/>
      <c r="EP177" s="200"/>
      <c r="EQ177" s="200"/>
      <c r="ER177" s="200"/>
      <c r="ES177" s="200"/>
      <c r="ET177" s="200"/>
      <c r="EU177" s="200"/>
      <c r="EV177" s="200"/>
      <c r="EW177" s="200"/>
      <c r="EX177" s="200"/>
      <c r="EY177" s="200"/>
      <c r="EZ177" s="200"/>
      <c r="FA177" s="200"/>
      <c r="FB177" s="200"/>
      <c r="FC177" s="200"/>
      <c r="FD177" s="200"/>
      <c r="FE177" s="200"/>
      <c r="FF177" s="200"/>
      <c r="FG177" s="200"/>
      <c r="FH177" s="200"/>
      <c r="FI177" s="200"/>
      <c r="FJ177" s="200"/>
      <c r="FK177" s="200"/>
      <c r="FL177" s="200"/>
      <c r="FM177" s="200"/>
      <c r="FN177" s="200"/>
      <c r="FO177" s="200"/>
      <c r="FP177" s="200"/>
      <c r="FQ177" s="200"/>
      <c r="FR177" s="200"/>
      <c r="FS177" s="200"/>
      <c r="FT177" s="200"/>
      <c r="FU177" s="200"/>
      <c r="FV177" s="200"/>
      <c r="FW177" s="200"/>
      <c r="FX177" s="200"/>
      <c r="FY177" s="200"/>
      <c r="FZ177" s="200"/>
      <c r="GA177" s="200"/>
      <c r="GB177" s="200"/>
      <c r="GC177" s="200"/>
      <c r="GD177" s="200"/>
      <c r="GE177" s="200"/>
      <c r="GF177" s="200"/>
      <c r="GG177" s="200"/>
      <c r="GH177" s="200"/>
      <c r="GI177" s="200"/>
      <c r="GJ177" s="200"/>
      <c r="GK177" s="200"/>
      <c r="GL177" s="200"/>
      <c r="GM177" s="200"/>
      <c r="GN177" s="200"/>
      <c r="GO177" s="200"/>
      <c r="GP177" s="200"/>
      <c r="GQ177" s="200"/>
      <c r="GR177" s="200"/>
      <c r="GS177" s="200"/>
      <c r="GT177" s="200"/>
      <c r="GU177" s="200"/>
      <c r="GV177" s="200"/>
      <c r="GW177" s="200"/>
      <c r="GX177" s="200"/>
      <c r="GY177" s="200"/>
      <c r="GZ177" s="200"/>
      <c r="HA177" s="200"/>
      <c r="HB177" s="200"/>
      <c r="HC177" s="200"/>
      <c r="HD177" s="200"/>
      <c r="HE177" s="200"/>
      <c r="HF177" s="200"/>
      <c r="HG177" s="200"/>
      <c r="HH177" s="200"/>
      <c r="HI177" s="200"/>
      <c r="HJ177" s="200"/>
      <c r="HK177" s="200"/>
      <c r="HL177" s="200"/>
      <c r="HM177" s="200"/>
      <c r="HN177" s="200"/>
      <c r="HO177" s="200"/>
      <c r="HP177" s="200"/>
      <c r="HQ177" s="200"/>
      <c r="HR177" s="200"/>
      <c r="HS177" s="200"/>
      <c r="HT177" s="200"/>
      <c r="HU177" s="200"/>
      <c r="HV177" s="200"/>
      <c r="HW177" s="200"/>
      <c r="HX177" s="200"/>
      <c r="HY177" s="200"/>
      <c r="HZ177" s="200"/>
      <c r="IA177" s="200"/>
      <c r="IB177" s="200"/>
      <c r="IC177" s="200"/>
      <c r="ID177" s="200"/>
      <c r="IE177" s="200"/>
      <c r="IF177" s="200"/>
      <c r="IG177" s="200"/>
      <c r="IH177" s="200"/>
      <c r="II177" s="200"/>
      <c r="IJ177" s="200"/>
      <c r="IK177" s="200"/>
      <c r="IL177" s="200"/>
      <c r="IM177" s="200"/>
      <c r="IN177" s="200"/>
      <c r="IO177" s="200"/>
      <c r="IP177" s="200"/>
      <c r="IQ177" s="200"/>
      <c r="IR177" s="200"/>
      <c r="IS177" s="200"/>
      <c r="IT177" s="200"/>
      <c r="IU177" s="200"/>
      <c r="IV177" s="200"/>
      <c r="IW177" s="200"/>
      <c r="IX177" s="200"/>
      <c r="IY177" s="200"/>
      <c r="IZ177" s="200"/>
      <c r="JA177" s="200"/>
      <c r="JB177" s="200"/>
      <c r="JC177" s="200"/>
      <c r="JD177" s="200"/>
      <c r="JE177" s="200"/>
      <c r="JF177" s="200"/>
      <c r="JG177" s="200"/>
      <c r="JH177" s="200"/>
      <c r="JI177" s="200"/>
      <c r="JJ177" s="200"/>
      <c r="JK177" s="200"/>
      <c r="JL177" s="200"/>
      <c r="JM177" s="200"/>
      <c r="JN177" s="200"/>
      <c r="JO177" s="200"/>
      <c r="JP177" s="200"/>
      <c r="JQ177" s="200"/>
      <c r="JR177" s="200"/>
      <c r="JS177" s="200"/>
      <c r="JT177" s="200"/>
      <c r="JU177" s="200"/>
      <c r="JV177" s="200"/>
      <c r="JW177" s="200"/>
      <c r="JX177" s="200"/>
      <c r="JY177" s="200"/>
      <c r="JZ177" s="200"/>
      <c r="KA177" s="200"/>
      <c r="KB177" s="200"/>
      <c r="KC177" s="200"/>
      <c r="KD177" s="200"/>
      <c r="KE177" s="200"/>
      <c r="KF177" s="200"/>
      <c r="KG177" s="200"/>
      <c r="KH177" s="200"/>
      <c r="KI177" s="200"/>
      <c r="KJ177" s="200"/>
      <c r="KK177" s="200"/>
      <c r="KL177" s="200"/>
      <c r="KM177" s="200"/>
      <c r="KN177" s="200"/>
      <c r="KO177" s="200"/>
      <c r="KP177" s="200"/>
      <c r="KQ177" s="200"/>
      <c r="KR177" s="200"/>
      <c r="KS177" s="200"/>
      <c r="KT177" s="200"/>
      <c r="KU177" s="200"/>
      <c r="KV177" s="200"/>
      <c r="KW177" s="200"/>
      <c r="KX177" s="200"/>
      <c r="KY177" s="200"/>
      <c r="KZ177" s="200"/>
      <c r="LA177" s="200"/>
      <c r="LB177" s="200"/>
      <c r="LC177" s="200"/>
      <c r="LD177" s="200"/>
      <c r="LE177" s="200"/>
      <c r="LF177" s="200"/>
      <c r="LG177" s="200"/>
      <c r="LH177" s="200"/>
      <c r="LI177" s="200"/>
      <c r="LJ177" s="200"/>
      <c r="LK177" s="200"/>
      <c r="LL177" s="200"/>
      <c r="LM177" s="200"/>
      <c r="LN177" s="200"/>
      <c r="LO177" s="200"/>
      <c r="LP177" s="200"/>
      <c r="LQ177" s="200"/>
      <c r="LR177" s="200"/>
      <c r="LS177" s="200"/>
      <c r="LT177" s="200"/>
      <c r="LU177" s="200"/>
      <c r="LV177" s="200"/>
      <c r="LW177" s="200"/>
      <c r="LX177" s="200"/>
      <c r="LY177" s="200"/>
      <c r="LZ177" s="200"/>
      <c r="MA177" s="200"/>
      <c r="MB177" s="200"/>
      <c r="MC177" s="200"/>
      <c r="MD177" s="200"/>
      <c r="ME177" s="200"/>
      <c r="MF177" s="200"/>
      <c r="MG177" s="200"/>
      <c r="MH177" s="200"/>
      <c r="MI177" s="200"/>
      <c r="MJ177" s="200"/>
      <c r="MK177" s="200"/>
      <c r="ML177" s="200"/>
      <c r="MM177" s="200"/>
      <c r="MN177" s="200"/>
      <c r="MO177" s="200"/>
      <c r="MP177" s="200"/>
      <c r="MQ177" s="200"/>
      <c r="MR177" s="200"/>
      <c r="MS177" s="200"/>
      <c r="MT177" s="200"/>
      <c r="MU177" s="200"/>
      <c r="MV177" s="200"/>
      <c r="MW177" s="200"/>
      <c r="MX177" s="200"/>
      <c r="MY177" s="200"/>
      <c r="MZ177" s="200"/>
      <c r="NA177" s="200"/>
      <c r="NB177" s="200"/>
      <c r="NC177" s="200"/>
      <c r="ND177" s="200"/>
      <c r="NE177" s="200"/>
      <c r="NF177" s="200"/>
      <c r="NG177" s="200"/>
      <c r="NH177" s="200"/>
      <c r="NI177" s="200"/>
      <c r="NJ177" s="200"/>
      <c r="NK177" s="200"/>
      <c r="NL177" s="200"/>
      <c r="NM177" s="200"/>
      <c r="NN177" s="200"/>
      <c r="NO177" s="200"/>
      <c r="NP177" s="200"/>
      <c r="NQ177" s="200"/>
      <c r="NR177" s="200"/>
      <c r="NS177" s="200"/>
      <c r="NT177" s="200"/>
      <c r="NU177" s="200"/>
      <c r="NV177" s="200"/>
      <c r="NW177" s="200"/>
      <c r="NX177" s="200"/>
      <c r="NY177" s="200"/>
      <c r="NZ177" s="200"/>
      <c r="OA177" s="200"/>
      <c r="OB177" s="200"/>
      <c r="OC177" s="200"/>
      <c r="OD177" s="200"/>
      <c r="OE177" s="200"/>
      <c r="OF177" s="200"/>
      <c r="OG177" s="200"/>
      <c r="OH177" s="200"/>
      <c r="OI177" s="200"/>
      <c r="OJ177" s="200"/>
      <c r="OK177" s="200"/>
      <c r="OL177" s="200"/>
      <c r="OM177" s="200"/>
      <c r="ON177" s="200"/>
      <c r="OO177" s="200"/>
      <c r="OP177" s="200"/>
      <c r="OQ177" s="200"/>
      <c r="OR177" s="200"/>
      <c r="OS177" s="200"/>
      <c r="OT177" s="200"/>
      <c r="OU177" s="200"/>
      <c r="OV177" s="200"/>
      <c r="OW177" s="200"/>
      <c r="OX177" s="200"/>
      <c r="OY177" s="200"/>
      <c r="OZ177" s="200"/>
      <c r="PA177" s="200"/>
      <c r="PB177" s="200"/>
      <c r="PC177" s="200"/>
      <c r="PD177" s="200"/>
      <c r="PE177" s="200"/>
      <c r="PF177" s="200"/>
      <c r="PG177" s="200"/>
      <c r="PH177" s="200"/>
      <c r="PI177" s="200"/>
      <c r="PJ177" s="200"/>
      <c r="PK177" s="200"/>
      <c r="PL177" s="200"/>
      <c r="PM177" s="200"/>
      <c r="PN177" s="200"/>
      <c r="PO177" s="200"/>
      <c r="PP177" s="200"/>
      <c r="PQ177" s="200"/>
      <c r="PR177" s="200"/>
      <c r="PS177" s="200"/>
      <c r="PT177" s="200"/>
      <c r="PU177" s="200"/>
      <c r="PV177" s="200"/>
      <c r="PW177" s="200"/>
      <c r="PX177" s="200"/>
      <c r="PY177" s="200"/>
      <c r="PZ177" s="200"/>
      <c r="QA177" s="200"/>
      <c r="QB177" s="200"/>
      <c r="QC177" s="200"/>
      <c r="QD177" s="200"/>
      <c r="QE177" s="200"/>
      <c r="QF177" s="200"/>
      <c r="QG177" s="200"/>
      <c r="QH177" s="200"/>
      <c r="QI177" s="200"/>
      <c r="QJ177" s="200"/>
      <c r="QK177" s="200"/>
      <c r="QL177" s="200"/>
      <c r="QM177" s="200"/>
      <c r="QN177" s="200"/>
      <c r="QO177" s="200"/>
      <c r="QP177" s="200"/>
      <c r="QQ177" s="200"/>
      <c r="QR177" s="200"/>
      <c r="QS177" s="200"/>
      <c r="QT177" s="200"/>
      <c r="QU177" s="200"/>
      <c r="QV177" s="200"/>
      <c r="QW177" s="200"/>
      <c r="QX177" s="200"/>
      <c r="QY177" s="200"/>
      <c r="QZ177" s="200"/>
      <c r="RA177" s="200"/>
      <c r="RB177" s="200"/>
      <c r="RC177" s="200"/>
      <c r="RD177" s="200"/>
      <c r="RE177" s="200"/>
      <c r="RF177" s="200"/>
      <c r="RG177" s="200"/>
      <c r="RH177" s="200"/>
      <c r="RI177" s="200"/>
      <c r="RJ177" s="200"/>
      <c r="RK177" s="200"/>
      <c r="RL177" s="200"/>
      <c r="RM177" s="200"/>
      <c r="RN177" s="200"/>
      <c r="RO177" s="200"/>
      <c r="RP177" s="200"/>
      <c r="RQ177" s="200"/>
      <c r="RR177" s="200"/>
      <c r="RS177" s="200"/>
      <c r="RT177" s="200"/>
      <c r="RU177" s="200"/>
      <c r="RV177" s="200"/>
      <c r="RW177" s="200"/>
      <c r="RX177" s="200"/>
      <c r="RY177" s="200"/>
      <c r="RZ177" s="200"/>
      <c r="SA177" s="200"/>
      <c r="SB177" s="200"/>
      <c r="SC177" s="200"/>
      <c r="SD177" s="200"/>
      <c r="SE177" s="200"/>
      <c r="SF177" s="200"/>
      <c r="SG177" s="200"/>
      <c r="SH177" s="200"/>
      <c r="SI177" s="200"/>
      <c r="SJ177" s="200"/>
      <c r="SK177" s="200"/>
      <c r="SL177" s="200"/>
      <c r="SM177" s="200"/>
      <c r="SN177" s="200"/>
      <c r="SO177" s="200"/>
      <c r="SP177" s="200"/>
      <c r="SQ177" s="200"/>
      <c r="SR177" s="200"/>
      <c r="SS177" s="200"/>
      <c r="ST177" s="200"/>
      <c r="SU177" s="200"/>
      <c r="SV177" s="200"/>
      <c r="SW177" s="200"/>
      <c r="SX177" s="200"/>
      <c r="SY177" s="200"/>
      <c r="SZ177" s="200"/>
      <c r="TA177" s="200"/>
      <c r="TB177" s="200"/>
      <c r="TC177" s="200"/>
      <c r="TD177" s="200"/>
      <c r="TE177" s="200"/>
      <c r="TF177" s="200"/>
      <c r="TG177" s="200"/>
      <c r="TH177" s="200"/>
      <c r="TI177" s="200"/>
      <c r="TJ177" s="200"/>
      <c r="TK177" s="200"/>
      <c r="TL177" s="200"/>
      <c r="TM177" s="200"/>
      <c r="TN177" s="200"/>
      <c r="TO177" s="200"/>
      <c r="TP177" s="200"/>
      <c r="TQ177" s="200"/>
      <c r="TR177" s="200"/>
      <c r="TS177" s="200"/>
      <c r="TT177" s="200"/>
      <c r="TU177" s="200"/>
      <c r="TV177" s="200"/>
      <c r="TW177" s="200"/>
      <c r="TX177" s="200"/>
      <c r="TY177" s="200"/>
      <c r="TZ177" s="200"/>
      <c r="UA177" s="200"/>
      <c r="UB177" s="200"/>
      <c r="UC177" s="200"/>
      <c r="UD177" s="200"/>
      <c r="UE177" s="200"/>
      <c r="UF177" s="200"/>
      <c r="UG177" s="200"/>
      <c r="UH177" s="200"/>
      <c r="UI177" s="200"/>
      <c r="UJ177" s="200"/>
      <c r="UK177" s="200"/>
      <c r="UL177" s="200"/>
      <c r="UM177" s="200"/>
      <c r="UN177" s="200"/>
      <c r="UO177" s="200"/>
      <c r="UP177" s="200"/>
      <c r="UQ177" s="200"/>
      <c r="UR177" s="200"/>
      <c r="US177" s="200"/>
      <c r="UT177" s="200"/>
      <c r="UU177" s="200"/>
      <c r="UV177" s="200"/>
      <c r="UW177" s="200"/>
      <c r="UX177" s="200"/>
      <c r="UY177" s="200"/>
      <c r="UZ177" s="200"/>
      <c r="VA177" s="200"/>
      <c r="VB177" s="200"/>
      <c r="VC177" s="200"/>
      <c r="VD177" s="200"/>
      <c r="VE177" s="200"/>
      <c r="VF177" s="200"/>
      <c r="VG177" s="200"/>
      <c r="VH177" s="200"/>
      <c r="VI177" s="200"/>
      <c r="VJ177" s="200"/>
      <c r="VK177" s="200"/>
      <c r="VL177" s="200"/>
      <c r="VM177" s="200"/>
      <c r="VN177" s="200"/>
      <c r="VO177" s="200"/>
      <c r="VP177" s="200"/>
      <c r="VQ177" s="200"/>
      <c r="VR177" s="200"/>
      <c r="VS177" s="200"/>
      <c r="VT177" s="200"/>
      <c r="VU177" s="200"/>
      <c r="VV177" s="200"/>
      <c r="VW177" s="200"/>
      <c r="VX177" s="200"/>
      <c r="VY177" s="200"/>
      <c r="VZ177" s="200"/>
      <c r="WA177" s="200"/>
      <c r="WB177" s="200"/>
      <c r="WC177" s="200"/>
      <c r="WD177" s="200"/>
      <c r="WE177" s="200"/>
      <c r="WF177" s="200"/>
      <c r="WG177" s="200"/>
      <c r="WH177" s="200"/>
      <c r="WI177" s="200"/>
      <c r="WJ177" s="200"/>
      <c r="WK177" s="200"/>
      <c r="WL177" s="200"/>
      <c r="WM177" s="200"/>
      <c r="WN177" s="200"/>
      <c r="WO177" s="200"/>
      <c r="WP177" s="200"/>
      <c r="WQ177" s="200"/>
      <c r="WR177" s="200"/>
      <c r="WS177" s="200"/>
      <c r="WT177" s="200"/>
      <c r="WU177" s="200"/>
      <c r="WV177" s="200"/>
      <c r="WW177" s="200"/>
      <c r="WX177" s="200"/>
      <c r="WY177" s="200"/>
      <c r="WZ177" s="200"/>
      <c r="XA177" s="200"/>
      <c r="XB177" s="200"/>
      <c r="XC177" s="200"/>
      <c r="XD177" s="200"/>
      <c r="XE177" s="200"/>
      <c r="XF177" s="200"/>
      <c r="XG177" s="200"/>
      <c r="XH177" s="200"/>
      <c r="XI177" s="200"/>
      <c r="XJ177" s="200"/>
      <c r="XK177" s="200"/>
      <c r="XL177" s="200"/>
      <c r="XM177" s="200"/>
      <c r="XN177" s="200"/>
      <c r="XO177" s="200"/>
      <c r="XP177" s="200"/>
      <c r="XQ177" s="200"/>
      <c r="XR177" s="200"/>
      <c r="XS177" s="200"/>
      <c r="XT177" s="200"/>
      <c r="XU177" s="200"/>
      <c r="XV177" s="200"/>
      <c r="XW177" s="200"/>
      <c r="XX177" s="200"/>
      <c r="XY177" s="200"/>
      <c r="XZ177" s="200"/>
      <c r="YA177" s="200"/>
      <c r="YB177" s="200"/>
      <c r="YC177" s="200"/>
      <c r="YD177" s="200"/>
      <c r="YE177" s="200"/>
      <c r="YF177" s="200"/>
      <c r="YG177" s="200"/>
      <c r="YH177" s="200"/>
      <c r="YI177" s="200"/>
      <c r="YJ177" s="200"/>
      <c r="YK177" s="200"/>
      <c r="YL177" s="200"/>
      <c r="YM177" s="200"/>
      <c r="YN177" s="200"/>
      <c r="YO177" s="200"/>
      <c r="YP177" s="200"/>
      <c r="YQ177" s="200"/>
      <c r="YR177" s="200"/>
      <c r="YS177" s="200"/>
      <c r="YT177" s="200"/>
      <c r="YU177" s="200"/>
      <c r="YV177" s="200"/>
      <c r="YW177" s="200"/>
      <c r="YX177" s="200"/>
      <c r="YY177" s="200"/>
      <c r="YZ177" s="200"/>
      <c r="ZA177" s="200"/>
      <c r="ZB177" s="200"/>
      <c r="ZC177" s="200"/>
      <c r="ZD177" s="200"/>
      <c r="ZE177" s="200"/>
      <c r="ZF177" s="200"/>
      <c r="ZG177" s="200"/>
      <c r="ZH177" s="200"/>
      <c r="ZI177" s="200"/>
      <c r="ZJ177" s="200"/>
      <c r="ZK177" s="200"/>
      <c r="ZL177" s="200"/>
    </row>
    <row r="178" spans="1:688" s="155" customFormat="1">
      <c r="A178" s="414"/>
      <c r="B178" s="67" t="s">
        <v>316</v>
      </c>
      <c r="C178" s="243">
        <v>2323986</v>
      </c>
      <c r="D178" s="320">
        <f t="shared" si="43"/>
        <v>0.10764844437369359</v>
      </c>
      <c r="E178" s="142"/>
      <c r="F178" s="134">
        <v>1508</v>
      </c>
      <c r="G178" s="320">
        <f t="shared" si="31"/>
        <v>0.29442060085836919</v>
      </c>
      <c r="H178" s="133">
        <v>529</v>
      </c>
      <c r="I178" s="320">
        <f t="shared" si="41"/>
        <v>1.9267822736030782E-2</v>
      </c>
      <c r="J178" s="133">
        <v>153</v>
      </c>
      <c r="K178" s="320">
        <f t="shared" si="41"/>
        <v>0.15037593984962405</v>
      </c>
      <c r="L178" s="316">
        <v>105</v>
      </c>
      <c r="M178" s="320">
        <f t="shared" si="42"/>
        <v>0.11702127659574457</v>
      </c>
      <c r="N178" s="133"/>
      <c r="O178" s="320"/>
      <c r="P178" s="133"/>
      <c r="Q178" s="320"/>
      <c r="R178" s="134"/>
      <c r="S178" s="320"/>
      <c r="T178" s="213"/>
      <c r="U178" s="200"/>
      <c r="V178" s="200"/>
      <c r="W178" s="200"/>
      <c r="X178" s="200"/>
      <c r="Y178" s="200"/>
      <c r="Z178" s="200"/>
      <c r="AA178" s="200"/>
      <c r="AB178" s="200"/>
      <c r="AC178" s="200"/>
      <c r="AD178" s="200"/>
      <c r="AE178" s="200"/>
      <c r="AF178" s="200"/>
      <c r="AG178" s="200"/>
      <c r="AH178" s="200"/>
      <c r="AI178" s="200"/>
      <c r="AJ178" s="200"/>
      <c r="AK178" s="200"/>
      <c r="AL178" s="200"/>
      <c r="AM178" s="200"/>
      <c r="AN178" s="200"/>
      <c r="AO178" s="200"/>
      <c r="AP178" s="200"/>
      <c r="AQ178" s="200"/>
      <c r="AR178" s="200"/>
      <c r="AS178" s="200"/>
      <c r="AT178" s="200"/>
      <c r="AU178" s="200"/>
      <c r="AV178" s="200"/>
      <c r="AW178" s="200"/>
      <c r="AX178" s="200"/>
      <c r="AY178" s="200"/>
      <c r="AZ178" s="200"/>
      <c r="BA178" s="200"/>
      <c r="BB178" s="200"/>
      <c r="BC178" s="200"/>
      <c r="BD178" s="200"/>
      <c r="BE178" s="200"/>
      <c r="BF178" s="200"/>
      <c r="BG178" s="200"/>
      <c r="BH178" s="200"/>
      <c r="BI178" s="200"/>
      <c r="BJ178" s="200"/>
      <c r="BK178" s="200"/>
      <c r="BL178" s="200"/>
      <c r="BM178" s="200"/>
      <c r="BN178" s="200"/>
      <c r="BO178" s="200"/>
      <c r="BP178" s="200"/>
      <c r="BQ178" s="200"/>
      <c r="BR178" s="200"/>
      <c r="BS178" s="200"/>
      <c r="BT178" s="200"/>
      <c r="BU178" s="200"/>
      <c r="BV178" s="200"/>
      <c r="BW178" s="200"/>
      <c r="BX178" s="200"/>
      <c r="BY178" s="200"/>
      <c r="BZ178" s="200"/>
      <c r="CA178" s="200"/>
      <c r="CB178" s="200"/>
      <c r="CC178" s="200"/>
      <c r="CD178" s="200"/>
      <c r="CE178" s="200"/>
      <c r="CF178" s="200"/>
      <c r="CG178" s="200"/>
      <c r="CH178" s="200"/>
      <c r="CI178" s="200"/>
      <c r="CJ178" s="200"/>
      <c r="CK178" s="200"/>
      <c r="CL178" s="200"/>
      <c r="CM178" s="200"/>
      <c r="CN178" s="200"/>
      <c r="CO178" s="200"/>
      <c r="CP178" s="200"/>
      <c r="CQ178" s="200"/>
      <c r="CR178" s="200"/>
      <c r="CS178" s="200"/>
      <c r="CT178" s="200"/>
      <c r="CU178" s="200"/>
      <c r="CV178" s="200"/>
      <c r="CW178" s="200"/>
      <c r="CX178" s="200"/>
      <c r="CY178" s="200"/>
      <c r="CZ178" s="200"/>
      <c r="DA178" s="200"/>
      <c r="DB178" s="200"/>
      <c r="DC178" s="200"/>
      <c r="DD178" s="200"/>
      <c r="DE178" s="200"/>
      <c r="DF178" s="200"/>
      <c r="DG178" s="200"/>
      <c r="DH178" s="200"/>
      <c r="DI178" s="200"/>
      <c r="DJ178" s="200"/>
      <c r="DK178" s="200"/>
      <c r="DL178" s="200"/>
      <c r="DM178" s="200"/>
      <c r="DN178" s="200"/>
      <c r="DO178" s="200"/>
      <c r="DP178" s="200"/>
      <c r="DQ178" s="200"/>
      <c r="DR178" s="200"/>
      <c r="DS178" s="200"/>
      <c r="DT178" s="200"/>
      <c r="DU178" s="200"/>
      <c r="DV178" s="200"/>
      <c r="DW178" s="200"/>
      <c r="DX178" s="200"/>
      <c r="DY178" s="200"/>
      <c r="DZ178" s="200"/>
      <c r="EA178" s="200"/>
      <c r="EB178" s="200"/>
      <c r="EC178" s="200"/>
      <c r="ED178" s="200"/>
      <c r="EE178" s="200"/>
      <c r="EF178" s="200"/>
      <c r="EG178" s="200"/>
      <c r="EH178" s="200"/>
      <c r="EI178" s="200"/>
      <c r="EJ178" s="200"/>
      <c r="EK178" s="200"/>
      <c r="EL178" s="200"/>
      <c r="EM178" s="200"/>
      <c r="EN178" s="200"/>
      <c r="EO178" s="200"/>
      <c r="EP178" s="200"/>
      <c r="EQ178" s="200"/>
      <c r="ER178" s="200"/>
      <c r="ES178" s="200"/>
      <c r="ET178" s="200"/>
      <c r="EU178" s="200"/>
      <c r="EV178" s="200"/>
      <c r="EW178" s="200"/>
      <c r="EX178" s="200"/>
      <c r="EY178" s="200"/>
      <c r="EZ178" s="200"/>
      <c r="FA178" s="200"/>
      <c r="FB178" s="200"/>
      <c r="FC178" s="200"/>
      <c r="FD178" s="200"/>
      <c r="FE178" s="200"/>
      <c r="FF178" s="200"/>
      <c r="FG178" s="200"/>
      <c r="FH178" s="200"/>
      <c r="FI178" s="200"/>
      <c r="FJ178" s="200"/>
      <c r="FK178" s="200"/>
      <c r="FL178" s="200"/>
      <c r="FM178" s="200"/>
      <c r="FN178" s="200"/>
      <c r="FO178" s="200"/>
      <c r="FP178" s="200"/>
      <c r="FQ178" s="200"/>
      <c r="FR178" s="200"/>
      <c r="FS178" s="200"/>
      <c r="FT178" s="200"/>
      <c r="FU178" s="200"/>
      <c r="FV178" s="200"/>
      <c r="FW178" s="200"/>
      <c r="FX178" s="200"/>
      <c r="FY178" s="200"/>
      <c r="FZ178" s="200"/>
      <c r="GA178" s="200"/>
      <c r="GB178" s="200"/>
      <c r="GC178" s="200"/>
      <c r="GD178" s="200"/>
      <c r="GE178" s="200"/>
      <c r="GF178" s="200"/>
      <c r="GG178" s="200"/>
      <c r="GH178" s="200"/>
      <c r="GI178" s="200"/>
      <c r="GJ178" s="200"/>
      <c r="GK178" s="200"/>
      <c r="GL178" s="200"/>
      <c r="GM178" s="200"/>
      <c r="GN178" s="200"/>
      <c r="GO178" s="200"/>
      <c r="GP178" s="200"/>
      <c r="GQ178" s="200"/>
      <c r="GR178" s="200"/>
      <c r="GS178" s="200"/>
      <c r="GT178" s="200"/>
      <c r="GU178" s="200"/>
      <c r="GV178" s="200"/>
      <c r="GW178" s="200"/>
      <c r="GX178" s="200"/>
      <c r="GY178" s="200"/>
      <c r="GZ178" s="200"/>
      <c r="HA178" s="200"/>
      <c r="HB178" s="200"/>
      <c r="HC178" s="200"/>
      <c r="HD178" s="200"/>
      <c r="HE178" s="200"/>
      <c r="HF178" s="200"/>
      <c r="HG178" s="200"/>
      <c r="HH178" s="200"/>
      <c r="HI178" s="200"/>
      <c r="HJ178" s="200"/>
      <c r="HK178" s="200"/>
      <c r="HL178" s="200"/>
      <c r="HM178" s="200"/>
      <c r="HN178" s="200"/>
      <c r="HO178" s="200"/>
      <c r="HP178" s="200"/>
      <c r="HQ178" s="200"/>
      <c r="HR178" s="200"/>
      <c r="HS178" s="200"/>
      <c r="HT178" s="200"/>
      <c r="HU178" s="200"/>
      <c r="HV178" s="200"/>
      <c r="HW178" s="200"/>
      <c r="HX178" s="200"/>
      <c r="HY178" s="200"/>
      <c r="HZ178" s="200"/>
      <c r="IA178" s="200"/>
      <c r="IB178" s="200"/>
      <c r="IC178" s="200"/>
      <c r="ID178" s="200"/>
      <c r="IE178" s="200"/>
      <c r="IF178" s="200"/>
      <c r="IG178" s="200"/>
      <c r="IH178" s="200"/>
      <c r="II178" s="200"/>
      <c r="IJ178" s="200"/>
      <c r="IK178" s="200"/>
      <c r="IL178" s="200"/>
      <c r="IM178" s="200"/>
      <c r="IN178" s="200"/>
      <c r="IO178" s="200"/>
      <c r="IP178" s="200"/>
      <c r="IQ178" s="200"/>
      <c r="IR178" s="200"/>
      <c r="IS178" s="200"/>
      <c r="IT178" s="200"/>
      <c r="IU178" s="200"/>
      <c r="IV178" s="200"/>
      <c r="IW178" s="200"/>
      <c r="IX178" s="200"/>
      <c r="IY178" s="200"/>
      <c r="IZ178" s="200"/>
      <c r="JA178" s="200"/>
      <c r="JB178" s="200"/>
      <c r="JC178" s="200"/>
      <c r="JD178" s="200"/>
      <c r="JE178" s="200"/>
      <c r="JF178" s="200"/>
      <c r="JG178" s="200"/>
      <c r="JH178" s="200"/>
      <c r="JI178" s="200"/>
      <c r="JJ178" s="200"/>
      <c r="JK178" s="200"/>
      <c r="JL178" s="200"/>
      <c r="JM178" s="200"/>
      <c r="JN178" s="200"/>
      <c r="JO178" s="200"/>
      <c r="JP178" s="200"/>
      <c r="JQ178" s="200"/>
      <c r="JR178" s="200"/>
      <c r="JS178" s="200"/>
      <c r="JT178" s="200"/>
      <c r="JU178" s="200"/>
      <c r="JV178" s="200"/>
      <c r="JW178" s="200"/>
      <c r="JX178" s="200"/>
      <c r="JY178" s="200"/>
      <c r="JZ178" s="200"/>
      <c r="KA178" s="200"/>
      <c r="KB178" s="200"/>
      <c r="KC178" s="200"/>
      <c r="KD178" s="200"/>
      <c r="KE178" s="200"/>
      <c r="KF178" s="200"/>
      <c r="KG178" s="200"/>
      <c r="KH178" s="200"/>
      <c r="KI178" s="200"/>
      <c r="KJ178" s="200"/>
      <c r="KK178" s="200"/>
      <c r="KL178" s="200"/>
      <c r="KM178" s="200"/>
      <c r="KN178" s="200"/>
      <c r="KO178" s="200"/>
      <c r="KP178" s="200"/>
      <c r="KQ178" s="200"/>
      <c r="KR178" s="200"/>
      <c r="KS178" s="200"/>
      <c r="KT178" s="200"/>
      <c r="KU178" s="200"/>
      <c r="KV178" s="200"/>
      <c r="KW178" s="200"/>
      <c r="KX178" s="200"/>
      <c r="KY178" s="200"/>
      <c r="KZ178" s="200"/>
      <c r="LA178" s="200"/>
      <c r="LB178" s="200"/>
      <c r="LC178" s="200"/>
      <c r="LD178" s="200"/>
      <c r="LE178" s="200"/>
      <c r="LF178" s="200"/>
      <c r="LG178" s="200"/>
      <c r="LH178" s="200"/>
      <c r="LI178" s="200"/>
      <c r="LJ178" s="200"/>
      <c r="LK178" s="200"/>
      <c r="LL178" s="200"/>
      <c r="LM178" s="200"/>
      <c r="LN178" s="200"/>
      <c r="LO178" s="200"/>
      <c r="LP178" s="200"/>
      <c r="LQ178" s="200"/>
      <c r="LR178" s="200"/>
      <c r="LS178" s="200"/>
      <c r="LT178" s="200"/>
      <c r="LU178" s="200"/>
      <c r="LV178" s="200"/>
      <c r="LW178" s="200"/>
      <c r="LX178" s="200"/>
      <c r="LY178" s="200"/>
      <c r="LZ178" s="200"/>
      <c r="MA178" s="200"/>
      <c r="MB178" s="200"/>
      <c r="MC178" s="200"/>
      <c r="MD178" s="200"/>
      <c r="ME178" s="200"/>
      <c r="MF178" s="200"/>
      <c r="MG178" s="200"/>
      <c r="MH178" s="200"/>
      <c r="MI178" s="200"/>
      <c r="MJ178" s="200"/>
      <c r="MK178" s="200"/>
      <c r="ML178" s="200"/>
      <c r="MM178" s="200"/>
      <c r="MN178" s="200"/>
      <c r="MO178" s="200"/>
      <c r="MP178" s="200"/>
      <c r="MQ178" s="200"/>
      <c r="MR178" s="200"/>
      <c r="MS178" s="200"/>
      <c r="MT178" s="200"/>
      <c r="MU178" s="200"/>
      <c r="MV178" s="200"/>
      <c r="MW178" s="200"/>
      <c r="MX178" s="200"/>
      <c r="MY178" s="200"/>
      <c r="MZ178" s="200"/>
      <c r="NA178" s="200"/>
      <c r="NB178" s="200"/>
      <c r="NC178" s="200"/>
      <c r="ND178" s="200"/>
      <c r="NE178" s="200"/>
      <c r="NF178" s="200"/>
      <c r="NG178" s="200"/>
      <c r="NH178" s="200"/>
      <c r="NI178" s="200"/>
      <c r="NJ178" s="200"/>
      <c r="NK178" s="200"/>
      <c r="NL178" s="200"/>
      <c r="NM178" s="200"/>
      <c r="NN178" s="200"/>
      <c r="NO178" s="200"/>
      <c r="NP178" s="200"/>
      <c r="NQ178" s="200"/>
      <c r="NR178" s="200"/>
      <c r="NS178" s="200"/>
      <c r="NT178" s="200"/>
      <c r="NU178" s="200"/>
      <c r="NV178" s="200"/>
      <c r="NW178" s="200"/>
      <c r="NX178" s="200"/>
      <c r="NY178" s="200"/>
      <c r="NZ178" s="200"/>
      <c r="OA178" s="200"/>
      <c r="OB178" s="200"/>
      <c r="OC178" s="200"/>
      <c r="OD178" s="200"/>
      <c r="OE178" s="200"/>
      <c r="OF178" s="200"/>
      <c r="OG178" s="200"/>
      <c r="OH178" s="200"/>
      <c r="OI178" s="200"/>
      <c r="OJ178" s="200"/>
      <c r="OK178" s="200"/>
      <c r="OL178" s="200"/>
      <c r="OM178" s="200"/>
      <c r="ON178" s="200"/>
      <c r="OO178" s="200"/>
      <c r="OP178" s="200"/>
      <c r="OQ178" s="200"/>
      <c r="OR178" s="200"/>
      <c r="OS178" s="200"/>
      <c r="OT178" s="200"/>
      <c r="OU178" s="200"/>
      <c r="OV178" s="200"/>
      <c r="OW178" s="200"/>
      <c r="OX178" s="200"/>
      <c r="OY178" s="200"/>
      <c r="OZ178" s="200"/>
      <c r="PA178" s="200"/>
      <c r="PB178" s="200"/>
      <c r="PC178" s="200"/>
      <c r="PD178" s="200"/>
      <c r="PE178" s="200"/>
      <c r="PF178" s="200"/>
      <c r="PG178" s="200"/>
      <c r="PH178" s="200"/>
      <c r="PI178" s="200"/>
      <c r="PJ178" s="200"/>
      <c r="PK178" s="200"/>
      <c r="PL178" s="200"/>
      <c r="PM178" s="200"/>
      <c r="PN178" s="200"/>
      <c r="PO178" s="200"/>
      <c r="PP178" s="200"/>
      <c r="PQ178" s="200"/>
      <c r="PR178" s="200"/>
      <c r="PS178" s="200"/>
      <c r="PT178" s="200"/>
      <c r="PU178" s="200"/>
      <c r="PV178" s="200"/>
      <c r="PW178" s="200"/>
      <c r="PX178" s="200"/>
      <c r="PY178" s="200"/>
      <c r="PZ178" s="200"/>
      <c r="QA178" s="200"/>
      <c r="QB178" s="200"/>
      <c r="QC178" s="200"/>
      <c r="QD178" s="200"/>
      <c r="QE178" s="200"/>
      <c r="QF178" s="200"/>
      <c r="QG178" s="200"/>
      <c r="QH178" s="200"/>
      <c r="QI178" s="200"/>
      <c r="QJ178" s="200"/>
      <c r="QK178" s="200"/>
      <c r="QL178" s="200"/>
      <c r="QM178" s="200"/>
      <c r="QN178" s="200"/>
      <c r="QO178" s="200"/>
      <c r="QP178" s="200"/>
      <c r="QQ178" s="200"/>
      <c r="QR178" s="200"/>
      <c r="QS178" s="200"/>
      <c r="QT178" s="200"/>
      <c r="QU178" s="200"/>
      <c r="QV178" s="200"/>
      <c r="QW178" s="200"/>
      <c r="QX178" s="200"/>
      <c r="QY178" s="200"/>
      <c r="QZ178" s="200"/>
      <c r="RA178" s="200"/>
      <c r="RB178" s="200"/>
      <c r="RC178" s="200"/>
      <c r="RD178" s="200"/>
      <c r="RE178" s="200"/>
      <c r="RF178" s="200"/>
      <c r="RG178" s="200"/>
      <c r="RH178" s="200"/>
      <c r="RI178" s="200"/>
      <c r="RJ178" s="200"/>
      <c r="RK178" s="200"/>
      <c r="RL178" s="200"/>
      <c r="RM178" s="200"/>
      <c r="RN178" s="200"/>
      <c r="RO178" s="200"/>
      <c r="RP178" s="200"/>
      <c r="RQ178" s="200"/>
      <c r="RR178" s="200"/>
      <c r="RS178" s="200"/>
      <c r="RT178" s="200"/>
      <c r="RU178" s="200"/>
      <c r="RV178" s="200"/>
      <c r="RW178" s="200"/>
      <c r="RX178" s="200"/>
      <c r="RY178" s="200"/>
      <c r="RZ178" s="200"/>
      <c r="SA178" s="200"/>
      <c r="SB178" s="200"/>
      <c r="SC178" s="200"/>
      <c r="SD178" s="200"/>
      <c r="SE178" s="200"/>
      <c r="SF178" s="200"/>
      <c r="SG178" s="200"/>
      <c r="SH178" s="200"/>
      <c r="SI178" s="200"/>
      <c r="SJ178" s="200"/>
      <c r="SK178" s="200"/>
      <c r="SL178" s="200"/>
      <c r="SM178" s="200"/>
      <c r="SN178" s="200"/>
      <c r="SO178" s="200"/>
      <c r="SP178" s="200"/>
      <c r="SQ178" s="200"/>
      <c r="SR178" s="200"/>
      <c r="SS178" s="200"/>
      <c r="ST178" s="200"/>
      <c r="SU178" s="200"/>
      <c r="SV178" s="200"/>
      <c r="SW178" s="200"/>
      <c r="SX178" s="200"/>
      <c r="SY178" s="200"/>
      <c r="SZ178" s="200"/>
      <c r="TA178" s="200"/>
      <c r="TB178" s="200"/>
      <c r="TC178" s="200"/>
      <c r="TD178" s="200"/>
      <c r="TE178" s="200"/>
      <c r="TF178" s="200"/>
      <c r="TG178" s="200"/>
      <c r="TH178" s="200"/>
      <c r="TI178" s="200"/>
      <c r="TJ178" s="200"/>
      <c r="TK178" s="200"/>
      <c r="TL178" s="200"/>
      <c r="TM178" s="200"/>
      <c r="TN178" s="200"/>
      <c r="TO178" s="200"/>
      <c r="TP178" s="200"/>
      <c r="TQ178" s="200"/>
      <c r="TR178" s="200"/>
      <c r="TS178" s="200"/>
      <c r="TT178" s="200"/>
      <c r="TU178" s="200"/>
      <c r="TV178" s="200"/>
      <c r="TW178" s="200"/>
      <c r="TX178" s="200"/>
      <c r="TY178" s="200"/>
      <c r="TZ178" s="200"/>
      <c r="UA178" s="200"/>
      <c r="UB178" s="200"/>
      <c r="UC178" s="200"/>
      <c r="UD178" s="200"/>
      <c r="UE178" s="200"/>
      <c r="UF178" s="200"/>
      <c r="UG178" s="200"/>
      <c r="UH178" s="200"/>
      <c r="UI178" s="200"/>
      <c r="UJ178" s="200"/>
      <c r="UK178" s="200"/>
      <c r="UL178" s="200"/>
      <c r="UM178" s="200"/>
      <c r="UN178" s="200"/>
      <c r="UO178" s="200"/>
      <c r="UP178" s="200"/>
      <c r="UQ178" s="200"/>
      <c r="UR178" s="200"/>
      <c r="US178" s="200"/>
      <c r="UT178" s="200"/>
      <c r="UU178" s="200"/>
      <c r="UV178" s="200"/>
      <c r="UW178" s="200"/>
      <c r="UX178" s="200"/>
      <c r="UY178" s="200"/>
      <c r="UZ178" s="200"/>
      <c r="VA178" s="200"/>
      <c r="VB178" s="200"/>
      <c r="VC178" s="200"/>
      <c r="VD178" s="200"/>
      <c r="VE178" s="200"/>
      <c r="VF178" s="200"/>
      <c r="VG178" s="200"/>
      <c r="VH178" s="200"/>
      <c r="VI178" s="200"/>
      <c r="VJ178" s="200"/>
      <c r="VK178" s="200"/>
      <c r="VL178" s="200"/>
      <c r="VM178" s="200"/>
      <c r="VN178" s="200"/>
      <c r="VO178" s="200"/>
      <c r="VP178" s="200"/>
      <c r="VQ178" s="200"/>
      <c r="VR178" s="200"/>
      <c r="VS178" s="200"/>
      <c r="VT178" s="200"/>
      <c r="VU178" s="200"/>
      <c r="VV178" s="200"/>
      <c r="VW178" s="200"/>
      <c r="VX178" s="200"/>
      <c r="VY178" s="200"/>
      <c r="VZ178" s="200"/>
      <c r="WA178" s="200"/>
      <c r="WB178" s="200"/>
      <c r="WC178" s="200"/>
      <c r="WD178" s="200"/>
      <c r="WE178" s="200"/>
      <c r="WF178" s="200"/>
      <c r="WG178" s="200"/>
      <c r="WH178" s="200"/>
      <c r="WI178" s="200"/>
      <c r="WJ178" s="200"/>
      <c r="WK178" s="200"/>
      <c r="WL178" s="200"/>
      <c r="WM178" s="200"/>
      <c r="WN178" s="200"/>
      <c r="WO178" s="200"/>
      <c r="WP178" s="200"/>
      <c r="WQ178" s="200"/>
      <c r="WR178" s="200"/>
      <c r="WS178" s="200"/>
      <c r="WT178" s="200"/>
      <c r="WU178" s="200"/>
      <c r="WV178" s="200"/>
      <c r="WW178" s="200"/>
      <c r="WX178" s="200"/>
      <c r="WY178" s="200"/>
      <c r="WZ178" s="200"/>
      <c r="XA178" s="200"/>
      <c r="XB178" s="200"/>
      <c r="XC178" s="200"/>
      <c r="XD178" s="200"/>
      <c r="XE178" s="200"/>
      <c r="XF178" s="200"/>
      <c r="XG178" s="200"/>
      <c r="XH178" s="200"/>
      <c r="XI178" s="200"/>
      <c r="XJ178" s="200"/>
      <c r="XK178" s="200"/>
      <c r="XL178" s="200"/>
      <c r="XM178" s="200"/>
      <c r="XN178" s="200"/>
      <c r="XO178" s="200"/>
      <c r="XP178" s="200"/>
      <c r="XQ178" s="200"/>
      <c r="XR178" s="200"/>
      <c r="XS178" s="200"/>
      <c r="XT178" s="200"/>
      <c r="XU178" s="200"/>
      <c r="XV178" s="200"/>
      <c r="XW178" s="200"/>
      <c r="XX178" s="200"/>
      <c r="XY178" s="200"/>
      <c r="XZ178" s="200"/>
      <c r="YA178" s="200"/>
      <c r="YB178" s="200"/>
      <c r="YC178" s="200"/>
      <c r="YD178" s="200"/>
      <c r="YE178" s="200"/>
      <c r="YF178" s="200"/>
      <c r="YG178" s="200"/>
      <c r="YH178" s="200"/>
      <c r="YI178" s="200"/>
      <c r="YJ178" s="200"/>
      <c r="YK178" s="200"/>
      <c r="YL178" s="200"/>
      <c r="YM178" s="200"/>
      <c r="YN178" s="200"/>
      <c r="YO178" s="200"/>
      <c r="YP178" s="200"/>
      <c r="YQ178" s="200"/>
      <c r="YR178" s="200"/>
      <c r="YS178" s="200"/>
      <c r="YT178" s="200"/>
      <c r="YU178" s="200"/>
      <c r="YV178" s="200"/>
      <c r="YW178" s="200"/>
      <c r="YX178" s="200"/>
      <c r="YY178" s="200"/>
      <c r="YZ178" s="200"/>
      <c r="ZA178" s="200"/>
      <c r="ZB178" s="200"/>
      <c r="ZC178" s="200"/>
      <c r="ZD178" s="200"/>
      <c r="ZE178" s="200"/>
      <c r="ZF178" s="200"/>
      <c r="ZG178" s="200"/>
      <c r="ZH178" s="200"/>
      <c r="ZI178" s="200"/>
      <c r="ZJ178" s="200"/>
      <c r="ZK178" s="200"/>
      <c r="ZL178" s="200"/>
    </row>
    <row r="179" spans="1:688" s="155" customFormat="1">
      <c r="A179" s="414"/>
      <c r="B179" s="67" t="s">
        <v>317</v>
      </c>
      <c r="C179" s="243">
        <v>2495297</v>
      </c>
      <c r="D179" s="320">
        <f t="shared" si="43"/>
        <v>4.4298952853944806E-2</v>
      </c>
      <c r="E179" s="142"/>
      <c r="F179" s="134">
        <v>2197</v>
      </c>
      <c r="G179" s="320">
        <f t="shared" si="31"/>
        <v>5.2203065134099669E-2</v>
      </c>
      <c r="H179" s="133">
        <v>377</v>
      </c>
      <c r="I179" s="320">
        <f t="shared" si="41"/>
        <v>0.35611510791366907</v>
      </c>
      <c r="J179" s="133">
        <v>228</v>
      </c>
      <c r="K179" s="320">
        <f t="shared" si="41"/>
        <v>0.28813559322033888</v>
      </c>
      <c r="L179" s="316">
        <v>90</v>
      </c>
      <c r="M179" s="320">
        <f t="shared" si="42"/>
        <v>-0.16666666666666663</v>
      </c>
      <c r="N179" s="133"/>
      <c r="O179" s="320"/>
      <c r="P179" s="133"/>
      <c r="Q179" s="320"/>
      <c r="R179" s="134"/>
      <c r="S179" s="320"/>
      <c r="T179" s="213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  <c r="AF179" s="200"/>
      <c r="AG179" s="200"/>
      <c r="AH179" s="200"/>
      <c r="AI179" s="200"/>
      <c r="AJ179" s="200"/>
      <c r="AK179" s="200"/>
      <c r="AL179" s="200"/>
      <c r="AM179" s="200"/>
      <c r="AN179" s="200"/>
      <c r="AO179" s="200"/>
      <c r="AP179" s="200"/>
      <c r="AQ179" s="200"/>
      <c r="AR179" s="200"/>
      <c r="AS179" s="200"/>
      <c r="AT179" s="200"/>
      <c r="AU179" s="200"/>
      <c r="AV179" s="200"/>
      <c r="AW179" s="200"/>
      <c r="AX179" s="200"/>
      <c r="AY179" s="200"/>
      <c r="AZ179" s="200"/>
      <c r="BA179" s="200"/>
      <c r="BB179" s="200"/>
      <c r="BC179" s="200"/>
      <c r="BD179" s="200"/>
      <c r="BE179" s="200"/>
      <c r="BF179" s="200"/>
      <c r="BG179" s="200"/>
      <c r="BH179" s="200"/>
      <c r="BI179" s="200"/>
      <c r="BJ179" s="200"/>
      <c r="BK179" s="200"/>
      <c r="BL179" s="200"/>
      <c r="BM179" s="200"/>
      <c r="BN179" s="200"/>
      <c r="BO179" s="200"/>
      <c r="BP179" s="200"/>
      <c r="BQ179" s="200"/>
      <c r="BR179" s="200"/>
      <c r="BS179" s="200"/>
      <c r="BT179" s="200"/>
      <c r="BU179" s="200"/>
      <c r="BV179" s="200"/>
      <c r="BW179" s="200"/>
      <c r="BX179" s="200"/>
      <c r="BY179" s="200"/>
      <c r="BZ179" s="200"/>
      <c r="CA179" s="200"/>
      <c r="CB179" s="200"/>
      <c r="CC179" s="200"/>
      <c r="CD179" s="200"/>
      <c r="CE179" s="200"/>
      <c r="CF179" s="200"/>
      <c r="CG179" s="200"/>
      <c r="CH179" s="200"/>
      <c r="CI179" s="200"/>
      <c r="CJ179" s="200"/>
      <c r="CK179" s="200"/>
      <c r="CL179" s="200"/>
      <c r="CM179" s="200"/>
      <c r="CN179" s="200"/>
      <c r="CO179" s="200"/>
      <c r="CP179" s="200"/>
      <c r="CQ179" s="200"/>
      <c r="CR179" s="200"/>
      <c r="CS179" s="200"/>
      <c r="CT179" s="200"/>
      <c r="CU179" s="200"/>
      <c r="CV179" s="200"/>
      <c r="CW179" s="200"/>
      <c r="CX179" s="200"/>
      <c r="CY179" s="200"/>
      <c r="CZ179" s="200"/>
      <c r="DA179" s="200"/>
      <c r="DB179" s="200"/>
      <c r="DC179" s="200"/>
      <c r="DD179" s="200"/>
      <c r="DE179" s="200"/>
      <c r="DF179" s="200"/>
      <c r="DG179" s="200"/>
      <c r="DH179" s="200"/>
      <c r="DI179" s="200"/>
      <c r="DJ179" s="200"/>
      <c r="DK179" s="200"/>
      <c r="DL179" s="200"/>
      <c r="DM179" s="200"/>
      <c r="DN179" s="200"/>
      <c r="DO179" s="200"/>
      <c r="DP179" s="200"/>
      <c r="DQ179" s="200"/>
      <c r="DR179" s="200"/>
      <c r="DS179" s="200"/>
      <c r="DT179" s="200"/>
      <c r="DU179" s="200"/>
      <c r="DV179" s="200"/>
      <c r="DW179" s="200"/>
      <c r="DX179" s="200"/>
      <c r="DY179" s="200"/>
      <c r="DZ179" s="200"/>
      <c r="EA179" s="200"/>
      <c r="EB179" s="200"/>
      <c r="EC179" s="200"/>
      <c r="ED179" s="200"/>
      <c r="EE179" s="200"/>
      <c r="EF179" s="200"/>
      <c r="EG179" s="200"/>
      <c r="EH179" s="200"/>
      <c r="EI179" s="200"/>
      <c r="EJ179" s="200"/>
      <c r="EK179" s="200"/>
      <c r="EL179" s="200"/>
      <c r="EM179" s="200"/>
      <c r="EN179" s="200"/>
      <c r="EO179" s="200"/>
      <c r="EP179" s="200"/>
      <c r="EQ179" s="200"/>
      <c r="ER179" s="200"/>
      <c r="ES179" s="200"/>
      <c r="ET179" s="200"/>
      <c r="EU179" s="200"/>
      <c r="EV179" s="200"/>
      <c r="EW179" s="200"/>
      <c r="EX179" s="200"/>
      <c r="EY179" s="200"/>
      <c r="EZ179" s="200"/>
      <c r="FA179" s="200"/>
      <c r="FB179" s="200"/>
      <c r="FC179" s="200"/>
      <c r="FD179" s="200"/>
      <c r="FE179" s="200"/>
      <c r="FF179" s="200"/>
      <c r="FG179" s="200"/>
      <c r="FH179" s="200"/>
      <c r="FI179" s="200"/>
      <c r="FJ179" s="200"/>
      <c r="FK179" s="200"/>
      <c r="FL179" s="200"/>
      <c r="FM179" s="200"/>
      <c r="FN179" s="200"/>
      <c r="FO179" s="200"/>
      <c r="FP179" s="200"/>
      <c r="FQ179" s="200"/>
      <c r="FR179" s="200"/>
      <c r="FS179" s="200"/>
      <c r="FT179" s="200"/>
      <c r="FU179" s="200"/>
      <c r="FV179" s="200"/>
      <c r="FW179" s="200"/>
      <c r="FX179" s="200"/>
      <c r="FY179" s="200"/>
      <c r="FZ179" s="200"/>
      <c r="GA179" s="200"/>
      <c r="GB179" s="200"/>
      <c r="GC179" s="200"/>
      <c r="GD179" s="200"/>
      <c r="GE179" s="200"/>
      <c r="GF179" s="200"/>
      <c r="GG179" s="200"/>
      <c r="GH179" s="200"/>
      <c r="GI179" s="200"/>
      <c r="GJ179" s="200"/>
      <c r="GK179" s="200"/>
      <c r="GL179" s="200"/>
      <c r="GM179" s="200"/>
      <c r="GN179" s="200"/>
      <c r="GO179" s="200"/>
      <c r="GP179" s="200"/>
      <c r="GQ179" s="200"/>
      <c r="GR179" s="200"/>
      <c r="GS179" s="200"/>
      <c r="GT179" s="200"/>
      <c r="GU179" s="200"/>
      <c r="GV179" s="200"/>
      <c r="GW179" s="200"/>
      <c r="GX179" s="200"/>
      <c r="GY179" s="200"/>
      <c r="GZ179" s="200"/>
      <c r="HA179" s="200"/>
      <c r="HB179" s="200"/>
      <c r="HC179" s="200"/>
      <c r="HD179" s="200"/>
      <c r="HE179" s="200"/>
      <c r="HF179" s="200"/>
      <c r="HG179" s="200"/>
      <c r="HH179" s="200"/>
      <c r="HI179" s="200"/>
      <c r="HJ179" s="200"/>
      <c r="HK179" s="200"/>
      <c r="HL179" s="200"/>
      <c r="HM179" s="200"/>
      <c r="HN179" s="200"/>
      <c r="HO179" s="200"/>
      <c r="HP179" s="200"/>
      <c r="HQ179" s="200"/>
      <c r="HR179" s="200"/>
      <c r="HS179" s="200"/>
      <c r="HT179" s="200"/>
      <c r="HU179" s="200"/>
      <c r="HV179" s="200"/>
      <c r="HW179" s="200"/>
      <c r="HX179" s="200"/>
      <c r="HY179" s="200"/>
      <c r="HZ179" s="200"/>
      <c r="IA179" s="200"/>
      <c r="IB179" s="200"/>
      <c r="IC179" s="200"/>
      <c r="ID179" s="200"/>
      <c r="IE179" s="200"/>
      <c r="IF179" s="200"/>
      <c r="IG179" s="200"/>
      <c r="IH179" s="200"/>
      <c r="II179" s="200"/>
      <c r="IJ179" s="200"/>
      <c r="IK179" s="200"/>
      <c r="IL179" s="200"/>
      <c r="IM179" s="200"/>
      <c r="IN179" s="200"/>
      <c r="IO179" s="200"/>
      <c r="IP179" s="200"/>
      <c r="IQ179" s="200"/>
      <c r="IR179" s="200"/>
      <c r="IS179" s="200"/>
      <c r="IT179" s="200"/>
      <c r="IU179" s="200"/>
      <c r="IV179" s="200"/>
      <c r="IW179" s="200"/>
      <c r="IX179" s="200"/>
      <c r="IY179" s="200"/>
      <c r="IZ179" s="200"/>
      <c r="JA179" s="200"/>
      <c r="JB179" s="200"/>
      <c r="JC179" s="200"/>
      <c r="JD179" s="200"/>
      <c r="JE179" s="200"/>
      <c r="JF179" s="200"/>
      <c r="JG179" s="200"/>
      <c r="JH179" s="200"/>
      <c r="JI179" s="200"/>
      <c r="JJ179" s="200"/>
      <c r="JK179" s="200"/>
      <c r="JL179" s="200"/>
      <c r="JM179" s="200"/>
      <c r="JN179" s="200"/>
      <c r="JO179" s="200"/>
      <c r="JP179" s="200"/>
      <c r="JQ179" s="200"/>
      <c r="JR179" s="200"/>
      <c r="JS179" s="200"/>
      <c r="JT179" s="200"/>
      <c r="JU179" s="200"/>
      <c r="JV179" s="200"/>
      <c r="JW179" s="200"/>
      <c r="JX179" s="200"/>
      <c r="JY179" s="200"/>
      <c r="JZ179" s="200"/>
      <c r="KA179" s="200"/>
      <c r="KB179" s="200"/>
      <c r="KC179" s="200"/>
      <c r="KD179" s="200"/>
      <c r="KE179" s="200"/>
      <c r="KF179" s="200"/>
      <c r="KG179" s="200"/>
      <c r="KH179" s="200"/>
      <c r="KI179" s="200"/>
      <c r="KJ179" s="200"/>
      <c r="KK179" s="200"/>
      <c r="KL179" s="200"/>
      <c r="KM179" s="200"/>
      <c r="KN179" s="200"/>
      <c r="KO179" s="200"/>
      <c r="KP179" s="200"/>
      <c r="KQ179" s="200"/>
      <c r="KR179" s="200"/>
      <c r="KS179" s="200"/>
      <c r="KT179" s="200"/>
      <c r="KU179" s="200"/>
      <c r="KV179" s="200"/>
      <c r="KW179" s="200"/>
      <c r="KX179" s="200"/>
      <c r="KY179" s="200"/>
      <c r="KZ179" s="200"/>
      <c r="LA179" s="200"/>
      <c r="LB179" s="200"/>
      <c r="LC179" s="200"/>
      <c r="LD179" s="200"/>
      <c r="LE179" s="200"/>
      <c r="LF179" s="200"/>
      <c r="LG179" s="200"/>
      <c r="LH179" s="200"/>
      <c r="LI179" s="200"/>
      <c r="LJ179" s="200"/>
      <c r="LK179" s="200"/>
      <c r="LL179" s="200"/>
      <c r="LM179" s="200"/>
      <c r="LN179" s="200"/>
      <c r="LO179" s="200"/>
      <c r="LP179" s="200"/>
      <c r="LQ179" s="200"/>
      <c r="LR179" s="200"/>
      <c r="LS179" s="200"/>
      <c r="LT179" s="200"/>
      <c r="LU179" s="200"/>
      <c r="LV179" s="200"/>
      <c r="LW179" s="200"/>
      <c r="LX179" s="200"/>
      <c r="LY179" s="200"/>
      <c r="LZ179" s="200"/>
      <c r="MA179" s="200"/>
      <c r="MB179" s="200"/>
      <c r="MC179" s="200"/>
      <c r="MD179" s="200"/>
      <c r="ME179" s="200"/>
      <c r="MF179" s="200"/>
      <c r="MG179" s="200"/>
      <c r="MH179" s="200"/>
      <c r="MI179" s="200"/>
      <c r="MJ179" s="200"/>
      <c r="MK179" s="200"/>
      <c r="ML179" s="200"/>
      <c r="MM179" s="200"/>
      <c r="MN179" s="200"/>
      <c r="MO179" s="200"/>
      <c r="MP179" s="200"/>
      <c r="MQ179" s="200"/>
      <c r="MR179" s="200"/>
      <c r="MS179" s="200"/>
      <c r="MT179" s="200"/>
      <c r="MU179" s="200"/>
      <c r="MV179" s="200"/>
      <c r="MW179" s="200"/>
      <c r="MX179" s="200"/>
      <c r="MY179" s="200"/>
      <c r="MZ179" s="200"/>
      <c r="NA179" s="200"/>
      <c r="NB179" s="200"/>
      <c r="NC179" s="200"/>
      <c r="ND179" s="200"/>
      <c r="NE179" s="200"/>
      <c r="NF179" s="200"/>
      <c r="NG179" s="200"/>
      <c r="NH179" s="200"/>
      <c r="NI179" s="200"/>
      <c r="NJ179" s="200"/>
      <c r="NK179" s="200"/>
      <c r="NL179" s="200"/>
      <c r="NM179" s="200"/>
      <c r="NN179" s="200"/>
      <c r="NO179" s="200"/>
      <c r="NP179" s="200"/>
      <c r="NQ179" s="200"/>
      <c r="NR179" s="200"/>
      <c r="NS179" s="200"/>
      <c r="NT179" s="200"/>
      <c r="NU179" s="200"/>
      <c r="NV179" s="200"/>
      <c r="NW179" s="200"/>
      <c r="NX179" s="200"/>
      <c r="NY179" s="200"/>
      <c r="NZ179" s="200"/>
      <c r="OA179" s="200"/>
      <c r="OB179" s="200"/>
      <c r="OC179" s="200"/>
      <c r="OD179" s="200"/>
      <c r="OE179" s="200"/>
      <c r="OF179" s="200"/>
      <c r="OG179" s="200"/>
      <c r="OH179" s="200"/>
      <c r="OI179" s="200"/>
      <c r="OJ179" s="200"/>
      <c r="OK179" s="200"/>
      <c r="OL179" s="200"/>
      <c r="OM179" s="200"/>
      <c r="ON179" s="200"/>
      <c r="OO179" s="200"/>
      <c r="OP179" s="200"/>
      <c r="OQ179" s="200"/>
      <c r="OR179" s="200"/>
      <c r="OS179" s="200"/>
      <c r="OT179" s="200"/>
      <c r="OU179" s="200"/>
      <c r="OV179" s="200"/>
      <c r="OW179" s="200"/>
      <c r="OX179" s="200"/>
      <c r="OY179" s="200"/>
      <c r="OZ179" s="200"/>
      <c r="PA179" s="200"/>
      <c r="PB179" s="200"/>
      <c r="PC179" s="200"/>
      <c r="PD179" s="200"/>
      <c r="PE179" s="200"/>
      <c r="PF179" s="200"/>
      <c r="PG179" s="200"/>
      <c r="PH179" s="200"/>
      <c r="PI179" s="200"/>
      <c r="PJ179" s="200"/>
      <c r="PK179" s="200"/>
      <c r="PL179" s="200"/>
      <c r="PM179" s="200"/>
      <c r="PN179" s="200"/>
      <c r="PO179" s="200"/>
      <c r="PP179" s="200"/>
      <c r="PQ179" s="200"/>
      <c r="PR179" s="200"/>
      <c r="PS179" s="200"/>
      <c r="PT179" s="200"/>
      <c r="PU179" s="200"/>
      <c r="PV179" s="200"/>
      <c r="PW179" s="200"/>
      <c r="PX179" s="200"/>
      <c r="PY179" s="200"/>
      <c r="PZ179" s="200"/>
      <c r="QA179" s="200"/>
      <c r="QB179" s="200"/>
      <c r="QC179" s="200"/>
      <c r="QD179" s="200"/>
      <c r="QE179" s="200"/>
      <c r="QF179" s="200"/>
      <c r="QG179" s="200"/>
      <c r="QH179" s="200"/>
      <c r="QI179" s="200"/>
      <c r="QJ179" s="200"/>
      <c r="QK179" s="200"/>
      <c r="QL179" s="200"/>
      <c r="QM179" s="200"/>
      <c r="QN179" s="200"/>
      <c r="QO179" s="200"/>
      <c r="QP179" s="200"/>
      <c r="QQ179" s="200"/>
      <c r="QR179" s="200"/>
      <c r="QS179" s="200"/>
      <c r="QT179" s="200"/>
      <c r="QU179" s="200"/>
      <c r="QV179" s="200"/>
      <c r="QW179" s="200"/>
      <c r="QX179" s="200"/>
      <c r="QY179" s="200"/>
      <c r="QZ179" s="200"/>
      <c r="RA179" s="200"/>
      <c r="RB179" s="200"/>
      <c r="RC179" s="200"/>
      <c r="RD179" s="200"/>
      <c r="RE179" s="200"/>
      <c r="RF179" s="200"/>
      <c r="RG179" s="200"/>
      <c r="RH179" s="200"/>
      <c r="RI179" s="200"/>
      <c r="RJ179" s="200"/>
      <c r="RK179" s="200"/>
      <c r="RL179" s="200"/>
      <c r="RM179" s="200"/>
      <c r="RN179" s="200"/>
      <c r="RO179" s="200"/>
      <c r="RP179" s="200"/>
      <c r="RQ179" s="200"/>
      <c r="RR179" s="200"/>
      <c r="RS179" s="200"/>
      <c r="RT179" s="200"/>
      <c r="RU179" s="200"/>
      <c r="RV179" s="200"/>
      <c r="RW179" s="200"/>
      <c r="RX179" s="200"/>
      <c r="RY179" s="200"/>
      <c r="RZ179" s="200"/>
      <c r="SA179" s="200"/>
      <c r="SB179" s="200"/>
      <c r="SC179" s="200"/>
      <c r="SD179" s="200"/>
      <c r="SE179" s="200"/>
      <c r="SF179" s="200"/>
      <c r="SG179" s="200"/>
      <c r="SH179" s="200"/>
      <c r="SI179" s="200"/>
      <c r="SJ179" s="200"/>
      <c r="SK179" s="200"/>
      <c r="SL179" s="200"/>
      <c r="SM179" s="200"/>
      <c r="SN179" s="200"/>
      <c r="SO179" s="200"/>
      <c r="SP179" s="200"/>
      <c r="SQ179" s="200"/>
      <c r="SR179" s="200"/>
      <c r="SS179" s="200"/>
      <c r="ST179" s="200"/>
      <c r="SU179" s="200"/>
      <c r="SV179" s="200"/>
      <c r="SW179" s="200"/>
      <c r="SX179" s="200"/>
      <c r="SY179" s="200"/>
      <c r="SZ179" s="200"/>
      <c r="TA179" s="200"/>
      <c r="TB179" s="200"/>
      <c r="TC179" s="200"/>
      <c r="TD179" s="200"/>
      <c r="TE179" s="200"/>
      <c r="TF179" s="200"/>
      <c r="TG179" s="200"/>
      <c r="TH179" s="200"/>
      <c r="TI179" s="200"/>
      <c r="TJ179" s="200"/>
      <c r="TK179" s="200"/>
      <c r="TL179" s="200"/>
      <c r="TM179" s="200"/>
      <c r="TN179" s="200"/>
      <c r="TO179" s="200"/>
      <c r="TP179" s="200"/>
      <c r="TQ179" s="200"/>
      <c r="TR179" s="200"/>
      <c r="TS179" s="200"/>
      <c r="TT179" s="200"/>
      <c r="TU179" s="200"/>
      <c r="TV179" s="200"/>
      <c r="TW179" s="200"/>
      <c r="TX179" s="200"/>
      <c r="TY179" s="200"/>
      <c r="TZ179" s="200"/>
      <c r="UA179" s="200"/>
      <c r="UB179" s="200"/>
      <c r="UC179" s="200"/>
      <c r="UD179" s="200"/>
      <c r="UE179" s="200"/>
      <c r="UF179" s="200"/>
      <c r="UG179" s="200"/>
      <c r="UH179" s="200"/>
      <c r="UI179" s="200"/>
      <c r="UJ179" s="200"/>
      <c r="UK179" s="200"/>
      <c r="UL179" s="200"/>
      <c r="UM179" s="200"/>
      <c r="UN179" s="200"/>
      <c r="UO179" s="200"/>
      <c r="UP179" s="200"/>
      <c r="UQ179" s="200"/>
      <c r="UR179" s="200"/>
      <c r="US179" s="200"/>
      <c r="UT179" s="200"/>
      <c r="UU179" s="200"/>
      <c r="UV179" s="200"/>
      <c r="UW179" s="200"/>
      <c r="UX179" s="200"/>
      <c r="UY179" s="200"/>
      <c r="UZ179" s="200"/>
      <c r="VA179" s="200"/>
      <c r="VB179" s="200"/>
      <c r="VC179" s="200"/>
      <c r="VD179" s="200"/>
      <c r="VE179" s="200"/>
      <c r="VF179" s="200"/>
      <c r="VG179" s="200"/>
      <c r="VH179" s="200"/>
      <c r="VI179" s="200"/>
      <c r="VJ179" s="200"/>
      <c r="VK179" s="200"/>
      <c r="VL179" s="200"/>
      <c r="VM179" s="200"/>
      <c r="VN179" s="200"/>
      <c r="VO179" s="200"/>
      <c r="VP179" s="200"/>
      <c r="VQ179" s="200"/>
      <c r="VR179" s="200"/>
      <c r="VS179" s="200"/>
      <c r="VT179" s="200"/>
      <c r="VU179" s="200"/>
      <c r="VV179" s="200"/>
      <c r="VW179" s="200"/>
      <c r="VX179" s="200"/>
      <c r="VY179" s="200"/>
      <c r="VZ179" s="200"/>
      <c r="WA179" s="200"/>
      <c r="WB179" s="200"/>
      <c r="WC179" s="200"/>
      <c r="WD179" s="200"/>
      <c r="WE179" s="200"/>
      <c r="WF179" s="200"/>
      <c r="WG179" s="200"/>
      <c r="WH179" s="200"/>
      <c r="WI179" s="200"/>
      <c r="WJ179" s="200"/>
      <c r="WK179" s="200"/>
      <c r="WL179" s="200"/>
      <c r="WM179" s="200"/>
      <c r="WN179" s="200"/>
      <c r="WO179" s="200"/>
      <c r="WP179" s="200"/>
      <c r="WQ179" s="200"/>
      <c r="WR179" s="200"/>
      <c r="WS179" s="200"/>
      <c r="WT179" s="200"/>
      <c r="WU179" s="200"/>
      <c r="WV179" s="200"/>
      <c r="WW179" s="200"/>
      <c r="WX179" s="200"/>
      <c r="WY179" s="200"/>
      <c r="WZ179" s="200"/>
      <c r="XA179" s="200"/>
      <c r="XB179" s="200"/>
      <c r="XC179" s="200"/>
      <c r="XD179" s="200"/>
      <c r="XE179" s="200"/>
      <c r="XF179" s="200"/>
      <c r="XG179" s="200"/>
      <c r="XH179" s="200"/>
      <c r="XI179" s="200"/>
      <c r="XJ179" s="200"/>
      <c r="XK179" s="200"/>
      <c r="XL179" s="200"/>
      <c r="XM179" s="200"/>
      <c r="XN179" s="200"/>
      <c r="XO179" s="200"/>
      <c r="XP179" s="200"/>
      <c r="XQ179" s="200"/>
      <c r="XR179" s="200"/>
      <c r="XS179" s="200"/>
      <c r="XT179" s="200"/>
      <c r="XU179" s="200"/>
      <c r="XV179" s="200"/>
      <c r="XW179" s="200"/>
      <c r="XX179" s="200"/>
      <c r="XY179" s="200"/>
      <c r="XZ179" s="200"/>
      <c r="YA179" s="200"/>
      <c r="YB179" s="200"/>
      <c r="YC179" s="200"/>
      <c r="YD179" s="200"/>
      <c r="YE179" s="200"/>
      <c r="YF179" s="200"/>
      <c r="YG179" s="200"/>
      <c r="YH179" s="200"/>
      <c r="YI179" s="200"/>
      <c r="YJ179" s="200"/>
      <c r="YK179" s="200"/>
      <c r="YL179" s="200"/>
      <c r="YM179" s="200"/>
      <c r="YN179" s="200"/>
      <c r="YO179" s="200"/>
      <c r="YP179" s="200"/>
      <c r="YQ179" s="200"/>
      <c r="YR179" s="200"/>
      <c r="YS179" s="200"/>
      <c r="YT179" s="200"/>
      <c r="YU179" s="200"/>
      <c r="YV179" s="200"/>
      <c r="YW179" s="200"/>
      <c r="YX179" s="200"/>
      <c r="YY179" s="200"/>
      <c r="YZ179" s="200"/>
      <c r="ZA179" s="200"/>
      <c r="ZB179" s="200"/>
      <c r="ZC179" s="200"/>
      <c r="ZD179" s="200"/>
      <c r="ZE179" s="200"/>
      <c r="ZF179" s="200"/>
      <c r="ZG179" s="200"/>
      <c r="ZH179" s="200"/>
      <c r="ZI179" s="200"/>
      <c r="ZJ179" s="200"/>
      <c r="ZK179" s="200"/>
      <c r="ZL179" s="200"/>
    </row>
    <row r="180" spans="1:688" s="155" customFormat="1">
      <c r="A180" s="414"/>
      <c r="B180" s="67" t="s">
        <v>318</v>
      </c>
      <c r="C180" s="243">
        <v>2519860</v>
      </c>
      <c r="D180" s="320">
        <f t="shared" si="43"/>
        <v>5.6411748454388011E-2</v>
      </c>
      <c r="E180" s="142"/>
      <c r="F180" s="134">
        <v>2022</v>
      </c>
      <c r="G180" s="320">
        <f t="shared" si="31"/>
        <v>1.982160555004997E-3</v>
      </c>
      <c r="H180" s="133">
        <v>337</v>
      </c>
      <c r="I180" s="320">
        <f t="shared" si="41"/>
        <v>0.21660649819494582</v>
      </c>
      <c r="J180" s="133">
        <v>258</v>
      </c>
      <c r="K180" s="320">
        <f t="shared" si="41"/>
        <v>4.4534412955465674E-2</v>
      </c>
      <c r="L180" s="316">
        <v>127</v>
      </c>
      <c r="M180" s="320">
        <f t="shared" si="42"/>
        <v>0.4111111111111112</v>
      </c>
      <c r="N180" s="133"/>
      <c r="O180" s="320"/>
      <c r="P180" s="133"/>
      <c r="Q180" s="320"/>
      <c r="R180" s="134"/>
      <c r="S180" s="320"/>
      <c r="T180" s="213"/>
      <c r="U180" s="200"/>
      <c r="V180" s="200"/>
      <c r="W180" s="200"/>
      <c r="X180" s="200"/>
      <c r="Y180" s="200"/>
      <c r="Z180" s="200"/>
      <c r="AA180" s="200"/>
      <c r="AB180" s="200"/>
      <c r="AC180" s="200"/>
      <c r="AD180" s="200"/>
      <c r="AE180" s="200"/>
      <c r="AF180" s="200"/>
      <c r="AG180" s="200"/>
      <c r="AH180" s="200"/>
      <c r="AI180" s="200"/>
      <c r="AJ180" s="200"/>
      <c r="AK180" s="200"/>
      <c r="AL180" s="200"/>
      <c r="AM180" s="200"/>
      <c r="AN180" s="200"/>
      <c r="AO180" s="200"/>
      <c r="AP180" s="200"/>
      <c r="AQ180" s="200"/>
      <c r="AR180" s="200"/>
      <c r="AS180" s="200"/>
      <c r="AT180" s="200"/>
      <c r="AU180" s="200"/>
      <c r="AV180" s="200"/>
      <c r="AW180" s="200"/>
      <c r="AX180" s="200"/>
      <c r="AY180" s="200"/>
      <c r="AZ180" s="200"/>
      <c r="BA180" s="200"/>
      <c r="BB180" s="200"/>
      <c r="BC180" s="200"/>
      <c r="BD180" s="200"/>
      <c r="BE180" s="200"/>
      <c r="BF180" s="200"/>
      <c r="BG180" s="200"/>
      <c r="BH180" s="200"/>
      <c r="BI180" s="200"/>
      <c r="BJ180" s="200"/>
      <c r="BK180" s="200"/>
      <c r="BL180" s="200"/>
      <c r="BM180" s="200"/>
      <c r="BN180" s="200"/>
      <c r="BO180" s="200"/>
      <c r="BP180" s="200"/>
      <c r="BQ180" s="200"/>
      <c r="BR180" s="200"/>
      <c r="BS180" s="200"/>
      <c r="BT180" s="200"/>
      <c r="BU180" s="200"/>
      <c r="BV180" s="200"/>
      <c r="BW180" s="200"/>
      <c r="BX180" s="200"/>
      <c r="BY180" s="200"/>
      <c r="BZ180" s="200"/>
      <c r="CA180" s="200"/>
      <c r="CB180" s="200"/>
      <c r="CC180" s="200"/>
      <c r="CD180" s="200"/>
      <c r="CE180" s="200"/>
      <c r="CF180" s="200"/>
      <c r="CG180" s="200"/>
      <c r="CH180" s="200"/>
      <c r="CI180" s="200"/>
      <c r="CJ180" s="200"/>
      <c r="CK180" s="200"/>
      <c r="CL180" s="200"/>
      <c r="CM180" s="200"/>
      <c r="CN180" s="200"/>
      <c r="CO180" s="200"/>
      <c r="CP180" s="200"/>
      <c r="CQ180" s="200"/>
      <c r="CR180" s="200"/>
      <c r="CS180" s="200"/>
      <c r="CT180" s="200"/>
      <c r="CU180" s="200"/>
      <c r="CV180" s="200"/>
      <c r="CW180" s="200"/>
      <c r="CX180" s="200"/>
      <c r="CY180" s="200"/>
      <c r="CZ180" s="200"/>
      <c r="DA180" s="200"/>
      <c r="DB180" s="200"/>
      <c r="DC180" s="200"/>
      <c r="DD180" s="200"/>
      <c r="DE180" s="200"/>
      <c r="DF180" s="200"/>
      <c r="DG180" s="200"/>
      <c r="DH180" s="200"/>
      <c r="DI180" s="200"/>
      <c r="DJ180" s="200"/>
      <c r="DK180" s="200"/>
      <c r="DL180" s="200"/>
      <c r="DM180" s="200"/>
      <c r="DN180" s="200"/>
      <c r="DO180" s="200"/>
      <c r="DP180" s="200"/>
      <c r="DQ180" s="200"/>
      <c r="DR180" s="200"/>
      <c r="DS180" s="200"/>
      <c r="DT180" s="200"/>
      <c r="DU180" s="200"/>
      <c r="DV180" s="200"/>
      <c r="DW180" s="200"/>
      <c r="DX180" s="200"/>
      <c r="DY180" s="200"/>
      <c r="DZ180" s="200"/>
      <c r="EA180" s="200"/>
      <c r="EB180" s="200"/>
      <c r="EC180" s="200"/>
      <c r="ED180" s="200"/>
      <c r="EE180" s="200"/>
      <c r="EF180" s="200"/>
      <c r="EG180" s="200"/>
      <c r="EH180" s="200"/>
      <c r="EI180" s="200"/>
      <c r="EJ180" s="200"/>
      <c r="EK180" s="200"/>
      <c r="EL180" s="200"/>
      <c r="EM180" s="200"/>
      <c r="EN180" s="200"/>
      <c r="EO180" s="200"/>
      <c r="EP180" s="200"/>
      <c r="EQ180" s="200"/>
      <c r="ER180" s="200"/>
      <c r="ES180" s="200"/>
      <c r="ET180" s="200"/>
      <c r="EU180" s="200"/>
      <c r="EV180" s="200"/>
      <c r="EW180" s="200"/>
      <c r="EX180" s="200"/>
      <c r="EY180" s="200"/>
      <c r="EZ180" s="200"/>
      <c r="FA180" s="200"/>
      <c r="FB180" s="200"/>
      <c r="FC180" s="200"/>
      <c r="FD180" s="200"/>
      <c r="FE180" s="200"/>
      <c r="FF180" s="200"/>
      <c r="FG180" s="200"/>
      <c r="FH180" s="200"/>
      <c r="FI180" s="200"/>
      <c r="FJ180" s="200"/>
      <c r="FK180" s="200"/>
      <c r="FL180" s="200"/>
      <c r="FM180" s="200"/>
      <c r="FN180" s="200"/>
      <c r="FO180" s="200"/>
      <c r="FP180" s="200"/>
      <c r="FQ180" s="200"/>
      <c r="FR180" s="200"/>
      <c r="FS180" s="200"/>
      <c r="FT180" s="200"/>
      <c r="FU180" s="200"/>
      <c r="FV180" s="200"/>
      <c r="FW180" s="200"/>
      <c r="FX180" s="200"/>
      <c r="FY180" s="200"/>
      <c r="FZ180" s="200"/>
      <c r="GA180" s="200"/>
      <c r="GB180" s="200"/>
      <c r="GC180" s="200"/>
      <c r="GD180" s="200"/>
      <c r="GE180" s="200"/>
      <c r="GF180" s="200"/>
      <c r="GG180" s="200"/>
      <c r="GH180" s="200"/>
      <c r="GI180" s="200"/>
      <c r="GJ180" s="200"/>
      <c r="GK180" s="200"/>
      <c r="GL180" s="200"/>
      <c r="GM180" s="200"/>
      <c r="GN180" s="200"/>
      <c r="GO180" s="200"/>
      <c r="GP180" s="200"/>
      <c r="GQ180" s="200"/>
      <c r="GR180" s="200"/>
      <c r="GS180" s="200"/>
      <c r="GT180" s="200"/>
      <c r="GU180" s="200"/>
      <c r="GV180" s="200"/>
      <c r="GW180" s="200"/>
      <c r="GX180" s="200"/>
      <c r="GY180" s="200"/>
      <c r="GZ180" s="200"/>
      <c r="HA180" s="200"/>
      <c r="HB180" s="200"/>
      <c r="HC180" s="200"/>
      <c r="HD180" s="200"/>
      <c r="HE180" s="200"/>
      <c r="HF180" s="200"/>
      <c r="HG180" s="200"/>
      <c r="HH180" s="200"/>
      <c r="HI180" s="200"/>
      <c r="HJ180" s="200"/>
      <c r="HK180" s="200"/>
      <c r="HL180" s="200"/>
      <c r="HM180" s="200"/>
      <c r="HN180" s="200"/>
      <c r="HO180" s="200"/>
      <c r="HP180" s="200"/>
      <c r="HQ180" s="200"/>
      <c r="HR180" s="200"/>
      <c r="HS180" s="200"/>
      <c r="HT180" s="200"/>
      <c r="HU180" s="200"/>
      <c r="HV180" s="200"/>
      <c r="HW180" s="200"/>
      <c r="HX180" s="200"/>
      <c r="HY180" s="200"/>
      <c r="HZ180" s="200"/>
      <c r="IA180" s="200"/>
      <c r="IB180" s="200"/>
      <c r="IC180" s="200"/>
      <c r="ID180" s="200"/>
      <c r="IE180" s="200"/>
      <c r="IF180" s="200"/>
      <c r="IG180" s="200"/>
      <c r="IH180" s="200"/>
      <c r="II180" s="200"/>
      <c r="IJ180" s="200"/>
      <c r="IK180" s="200"/>
      <c r="IL180" s="200"/>
      <c r="IM180" s="200"/>
      <c r="IN180" s="200"/>
      <c r="IO180" s="200"/>
      <c r="IP180" s="200"/>
      <c r="IQ180" s="200"/>
      <c r="IR180" s="200"/>
      <c r="IS180" s="200"/>
      <c r="IT180" s="200"/>
      <c r="IU180" s="200"/>
      <c r="IV180" s="200"/>
      <c r="IW180" s="200"/>
      <c r="IX180" s="200"/>
      <c r="IY180" s="200"/>
      <c r="IZ180" s="200"/>
      <c r="JA180" s="200"/>
      <c r="JB180" s="200"/>
      <c r="JC180" s="200"/>
      <c r="JD180" s="200"/>
      <c r="JE180" s="200"/>
      <c r="JF180" s="200"/>
      <c r="JG180" s="200"/>
      <c r="JH180" s="200"/>
      <c r="JI180" s="200"/>
      <c r="JJ180" s="200"/>
      <c r="JK180" s="200"/>
      <c r="JL180" s="200"/>
      <c r="JM180" s="200"/>
      <c r="JN180" s="200"/>
      <c r="JO180" s="200"/>
      <c r="JP180" s="200"/>
      <c r="JQ180" s="200"/>
      <c r="JR180" s="200"/>
      <c r="JS180" s="200"/>
      <c r="JT180" s="200"/>
      <c r="JU180" s="200"/>
      <c r="JV180" s="200"/>
      <c r="JW180" s="200"/>
      <c r="JX180" s="200"/>
      <c r="JY180" s="200"/>
      <c r="JZ180" s="200"/>
      <c r="KA180" s="200"/>
      <c r="KB180" s="200"/>
      <c r="KC180" s="200"/>
      <c r="KD180" s="200"/>
      <c r="KE180" s="200"/>
      <c r="KF180" s="200"/>
      <c r="KG180" s="200"/>
      <c r="KH180" s="200"/>
      <c r="KI180" s="200"/>
      <c r="KJ180" s="200"/>
      <c r="KK180" s="200"/>
      <c r="KL180" s="200"/>
      <c r="KM180" s="200"/>
      <c r="KN180" s="200"/>
      <c r="KO180" s="200"/>
      <c r="KP180" s="200"/>
      <c r="KQ180" s="200"/>
      <c r="KR180" s="200"/>
      <c r="KS180" s="200"/>
      <c r="KT180" s="200"/>
      <c r="KU180" s="200"/>
      <c r="KV180" s="200"/>
      <c r="KW180" s="200"/>
      <c r="KX180" s="200"/>
      <c r="KY180" s="200"/>
      <c r="KZ180" s="200"/>
      <c r="LA180" s="200"/>
      <c r="LB180" s="200"/>
      <c r="LC180" s="200"/>
      <c r="LD180" s="200"/>
      <c r="LE180" s="200"/>
      <c r="LF180" s="200"/>
      <c r="LG180" s="200"/>
      <c r="LH180" s="200"/>
      <c r="LI180" s="200"/>
      <c r="LJ180" s="200"/>
      <c r="LK180" s="200"/>
      <c r="LL180" s="200"/>
      <c r="LM180" s="200"/>
      <c r="LN180" s="200"/>
      <c r="LO180" s="200"/>
      <c r="LP180" s="200"/>
      <c r="LQ180" s="200"/>
      <c r="LR180" s="200"/>
      <c r="LS180" s="200"/>
      <c r="LT180" s="200"/>
      <c r="LU180" s="200"/>
      <c r="LV180" s="200"/>
      <c r="LW180" s="200"/>
      <c r="LX180" s="200"/>
      <c r="LY180" s="200"/>
      <c r="LZ180" s="200"/>
      <c r="MA180" s="200"/>
      <c r="MB180" s="200"/>
      <c r="MC180" s="200"/>
      <c r="MD180" s="200"/>
      <c r="ME180" s="200"/>
      <c r="MF180" s="200"/>
      <c r="MG180" s="200"/>
      <c r="MH180" s="200"/>
      <c r="MI180" s="200"/>
      <c r="MJ180" s="200"/>
      <c r="MK180" s="200"/>
      <c r="ML180" s="200"/>
      <c r="MM180" s="200"/>
      <c r="MN180" s="200"/>
      <c r="MO180" s="200"/>
      <c r="MP180" s="200"/>
      <c r="MQ180" s="200"/>
      <c r="MR180" s="200"/>
      <c r="MS180" s="200"/>
      <c r="MT180" s="200"/>
      <c r="MU180" s="200"/>
      <c r="MV180" s="200"/>
      <c r="MW180" s="200"/>
      <c r="MX180" s="200"/>
      <c r="MY180" s="200"/>
      <c r="MZ180" s="200"/>
      <c r="NA180" s="200"/>
      <c r="NB180" s="200"/>
      <c r="NC180" s="200"/>
      <c r="ND180" s="200"/>
      <c r="NE180" s="200"/>
      <c r="NF180" s="200"/>
      <c r="NG180" s="200"/>
      <c r="NH180" s="200"/>
      <c r="NI180" s="200"/>
      <c r="NJ180" s="200"/>
      <c r="NK180" s="200"/>
      <c r="NL180" s="200"/>
      <c r="NM180" s="200"/>
      <c r="NN180" s="200"/>
      <c r="NO180" s="200"/>
      <c r="NP180" s="200"/>
      <c r="NQ180" s="200"/>
      <c r="NR180" s="200"/>
      <c r="NS180" s="200"/>
      <c r="NT180" s="200"/>
      <c r="NU180" s="200"/>
      <c r="NV180" s="200"/>
      <c r="NW180" s="200"/>
      <c r="NX180" s="200"/>
      <c r="NY180" s="200"/>
      <c r="NZ180" s="200"/>
      <c r="OA180" s="200"/>
      <c r="OB180" s="200"/>
      <c r="OC180" s="200"/>
      <c r="OD180" s="200"/>
      <c r="OE180" s="200"/>
      <c r="OF180" s="200"/>
      <c r="OG180" s="200"/>
      <c r="OH180" s="200"/>
      <c r="OI180" s="200"/>
      <c r="OJ180" s="200"/>
      <c r="OK180" s="200"/>
      <c r="OL180" s="200"/>
      <c r="OM180" s="200"/>
      <c r="ON180" s="200"/>
      <c r="OO180" s="200"/>
      <c r="OP180" s="200"/>
      <c r="OQ180" s="200"/>
      <c r="OR180" s="200"/>
      <c r="OS180" s="200"/>
      <c r="OT180" s="200"/>
      <c r="OU180" s="200"/>
      <c r="OV180" s="200"/>
      <c r="OW180" s="200"/>
      <c r="OX180" s="200"/>
      <c r="OY180" s="200"/>
      <c r="OZ180" s="200"/>
      <c r="PA180" s="200"/>
      <c r="PB180" s="200"/>
      <c r="PC180" s="200"/>
      <c r="PD180" s="200"/>
      <c r="PE180" s="200"/>
      <c r="PF180" s="200"/>
      <c r="PG180" s="200"/>
      <c r="PH180" s="200"/>
      <c r="PI180" s="200"/>
      <c r="PJ180" s="200"/>
      <c r="PK180" s="200"/>
      <c r="PL180" s="200"/>
      <c r="PM180" s="200"/>
      <c r="PN180" s="200"/>
      <c r="PO180" s="200"/>
      <c r="PP180" s="200"/>
      <c r="PQ180" s="200"/>
      <c r="PR180" s="200"/>
      <c r="PS180" s="200"/>
      <c r="PT180" s="200"/>
      <c r="PU180" s="200"/>
      <c r="PV180" s="200"/>
      <c r="PW180" s="200"/>
      <c r="PX180" s="200"/>
      <c r="PY180" s="200"/>
      <c r="PZ180" s="200"/>
      <c r="QA180" s="200"/>
      <c r="QB180" s="200"/>
      <c r="QC180" s="200"/>
      <c r="QD180" s="200"/>
      <c r="QE180" s="200"/>
      <c r="QF180" s="200"/>
      <c r="QG180" s="200"/>
      <c r="QH180" s="200"/>
      <c r="QI180" s="200"/>
      <c r="QJ180" s="200"/>
      <c r="QK180" s="200"/>
      <c r="QL180" s="200"/>
      <c r="QM180" s="200"/>
      <c r="QN180" s="200"/>
      <c r="QO180" s="200"/>
      <c r="QP180" s="200"/>
      <c r="QQ180" s="200"/>
      <c r="QR180" s="200"/>
      <c r="QS180" s="200"/>
      <c r="QT180" s="200"/>
      <c r="QU180" s="200"/>
      <c r="QV180" s="200"/>
      <c r="QW180" s="200"/>
      <c r="QX180" s="200"/>
      <c r="QY180" s="200"/>
      <c r="QZ180" s="200"/>
      <c r="RA180" s="200"/>
      <c r="RB180" s="200"/>
      <c r="RC180" s="200"/>
      <c r="RD180" s="200"/>
      <c r="RE180" s="200"/>
      <c r="RF180" s="200"/>
      <c r="RG180" s="200"/>
      <c r="RH180" s="200"/>
      <c r="RI180" s="200"/>
      <c r="RJ180" s="200"/>
      <c r="RK180" s="200"/>
      <c r="RL180" s="200"/>
      <c r="RM180" s="200"/>
      <c r="RN180" s="200"/>
      <c r="RO180" s="200"/>
      <c r="RP180" s="200"/>
      <c r="RQ180" s="200"/>
      <c r="RR180" s="200"/>
      <c r="RS180" s="200"/>
      <c r="RT180" s="200"/>
      <c r="RU180" s="200"/>
      <c r="RV180" s="200"/>
      <c r="RW180" s="200"/>
      <c r="RX180" s="200"/>
      <c r="RY180" s="200"/>
      <c r="RZ180" s="200"/>
      <c r="SA180" s="200"/>
      <c r="SB180" s="200"/>
      <c r="SC180" s="200"/>
      <c r="SD180" s="200"/>
      <c r="SE180" s="200"/>
      <c r="SF180" s="200"/>
      <c r="SG180" s="200"/>
      <c r="SH180" s="200"/>
      <c r="SI180" s="200"/>
      <c r="SJ180" s="200"/>
      <c r="SK180" s="200"/>
      <c r="SL180" s="200"/>
      <c r="SM180" s="200"/>
      <c r="SN180" s="200"/>
      <c r="SO180" s="200"/>
      <c r="SP180" s="200"/>
      <c r="SQ180" s="200"/>
      <c r="SR180" s="200"/>
      <c r="SS180" s="200"/>
      <c r="ST180" s="200"/>
      <c r="SU180" s="200"/>
      <c r="SV180" s="200"/>
      <c r="SW180" s="200"/>
      <c r="SX180" s="200"/>
      <c r="SY180" s="200"/>
      <c r="SZ180" s="200"/>
      <c r="TA180" s="200"/>
      <c r="TB180" s="200"/>
      <c r="TC180" s="200"/>
      <c r="TD180" s="200"/>
      <c r="TE180" s="200"/>
      <c r="TF180" s="200"/>
      <c r="TG180" s="200"/>
      <c r="TH180" s="200"/>
      <c r="TI180" s="200"/>
      <c r="TJ180" s="200"/>
      <c r="TK180" s="200"/>
      <c r="TL180" s="200"/>
      <c r="TM180" s="200"/>
      <c r="TN180" s="200"/>
      <c r="TO180" s="200"/>
      <c r="TP180" s="200"/>
      <c r="TQ180" s="200"/>
      <c r="TR180" s="200"/>
      <c r="TS180" s="200"/>
      <c r="TT180" s="200"/>
      <c r="TU180" s="200"/>
      <c r="TV180" s="200"/>
      <c r="TW180" s="200"/>
      <c r="TX180" s="200"/>
      <c r="TY180" s="200"/>
      <c r="TZ180" s="200"/>
      <c r="UA180" s="200"/>
      <c r="UB180" s="200"/>
      <c r="UC180" s="200"/>
      <c r="UD180" s="200"/>
      <c r="UE180" s="200"/>
      <c r="UF180" s="200"/>
      <c r="UG180" s="200"/>
      <c r="UH180" s="200"/>
      <c r="UI180" s="200"/>
      <c r="UJ180" s="200"/>
      <c r="UK180" s="200"/>
      <c r="UL180" s="200"/>
      <c r="UM180" s="200"/>
      <c r="UN180" s="200"/>
      <c r="UO180" s="200"/>
      <c r="UP180" s="200"/>
      <c r="UQ180" s="200"/>
      <c r="UR180" s="200"/>
      <c r="US180" s="200"/>
      <c r="UT180" s="200"/>
      <c r="UU180" s="200"/>
      <c r="UV180" s="200"/>
      <c r="UW180" s="200"/>
      <c r="UX180" s="200"/>
      <c r="UY180" s="200"/>
      <c r="UZ180" s="200"/>
      <c r="VA180" s="200"/>
      <c r="VB180" s="200"/>
      <c r="VC180" s="200"/>
      <c r="VD180" s="200"/>
      <c r="VE180" s="200"/>
      <c r="VF180" s="200"/>
      <c r="VG180" s="200"/>
      <c r="VH180" s="200"/>
      <c r="VI180" s="200"/>
      <c r="VJ180" s="200"/>
      <c r="VK180" s="200"/>
      <c r="VL180" s="200"/>
      <c r="VM180" s="200"/>
      <c r="VN180" s="200"/>
      <c r="VO180" s="200"/>
      <c r="VP180" s="200"/>
      <c r="VQ180" s="200"/>
      <c r="VR180" s="200"/>
      <c r="VS180" s="200"/>
      <c r="VT180" s="200"/>
      <c r="VU180" s="200"/>
      <c r="VV180" s="200"/>
      <c r="VW180" s="200"/>
      <c r="VX180" s="200"/>
      <c r="VY180" s="200"/>
      <c r="VZ180" s="200"/>
      <c r="WA180" s="200"/>
      <c r="WB180" s="200"/>
      <c r="WC180" s="200"/>
      <c r="WD180" s="200"/>
      <c r="WE180" s="200"/>
      <c r="WF180" s="200"/>
      <c r="WG180" s="200"/>
      <c r="WH180" s="200"/>
      <c r="WI180" s="200"/>
      <c r="WJ180" s="200"/>
      <c r="WK180" s="200"/>
      <c r="WL180" s="200"/>
      <c r="WM180" s="200"/>
      <c r="WN180" s="200"/>
      <c r="WO180" s="200"/>
      <c r="WP180" s="200"/>
      <c r="WQ180" s="200"/>
      <c r="WR180" s="200"/>
      <c r="WS180" s="200"/>
      <c r="WT180" s="200"/>
      <c r="WU180" s="200"/>
      <c r="WV180" s="200"/>
      <c r="WW180" s="200"/>
      <c r="WX180" s="200"/>
      <c r="WY180" s="200"/>
      <c r="WZ180" s="200"/>
      <c r="XA180" s="200"/>
      <c r="XB180" s="200"/>
      <c r="XC180" s="200"/>
      <c r="XD180" s="200"/>
      <c r="XE180" s="200"/>
      <c r="XF180" s="200"/>
      <c r="XG180" s="200"/>
      <c r="XH180" s="200"/>
      <c r="XI180" s="200"/>
      <c r="XJ180" s="200"/>
      <c r="XK180" s="200"/>
      <c r="XL180" s="200"/>
      <c r="XM180" s="200"/>
      <c r="XN180" s="200"/>
      <c r="XO180" s="200"/>
      <c r="XP180" s="200"/>
      <c r="XQ180" s="200"/>
      <c r="XR180" s="200"/>
      <c r="XS180" s="200"/>
      <c r="XT180" s="200"/>
      <c r="XU180" s="200"/>
      <c r="XV180" s="200"/>
      <c r="XW180" s="200"/>
      <c r="XX180" s="200"/>
      <c r="XY180" s="200"/>
      <c r="XZ180" s="200"/>
      <c r="YA180" s="200"/>
      <c r="YB180" s="200"/>
      <c r="YC180" s="200"/>
      <c r="YD180" s="200"/>
      <c r="YE180" s="200"/>
      <c r="YF180" s="200"/>
      <c r="YG180" s="200"/>
      <c r="YH180" s="200"/>
      <c r="YI180" s="200"/>
      <c r="YJ180" s="200"/>
      <c r="YK180" s="200"/>
      <c r="YL180" s="200"/>
      <c r="YM180" s="200"/>
      <c r="YN180" s="200"/>
      <c r="YO180" s="200"/>
      <c r="YP180" s="200"/>
      <c r="YQ180" s="200"/>
      <c r="YR180" s="200"/>
      <c r="YS180" s="200"/>
      <c r="YT180" s="200"/>
      <c r="YU180" s="200"/>
      <c r="YV180" s="200"/>
      <c r="YW180" s="200"/>
      <c r="YX180" s="200"/>
      <c r="YY180" s="200"/>
      <c r="YZ180" s="200"/>
      <c r="ZA180" s="200"/>
      <c r="ZB180" s="200"/>
      <c r="ZC180" s="200"/>
      <c r="ZD180" s="200"/>
      <c r="ZE180" s="200"/>
      <c r="ZF180" s="200"/>
      <c r="ZG180" s="200"/>
      <c r="ZH180" s="200"/>
      <c r="ZI180" s="200"/>
      <c r="ZJ180" s="200"/>
      <c r="ZK180" s="200"/>
      <c r="ZL180" s="200"/>
    </row>
    <row r="181" spans="1:688" s="155" customFormat="1">
      <c r="A181" s="414"/>
      <c r="B181" s="67" t="s">
        <v>319</v>
      </c>
      <c r="C181" s="243">
        <v>2225756</v>
      </c>
      <c r="D181" s="320">
        <f t="shared" si="43"/>
        <v>-4.8039347194276383E-3</v>
      </c>
      <c r="E181" s="142"/>
      <c r="F181" s="134">
        <v>1755</v>
      </c>
      <c r="G181" s="320">
        <f t="shared" si="31"/>
        <v>3.7847427557658131E-2</v>
      </c>
      <c r="H181" s="133">
        <v>489</v>
      </c>
      <c r="I181" s="320">
        <f t="shared" si="41"/>
        <v>-0.30638297872340425</v>
      </c>
      <c r="J181" s="133">
        <v>160</v>
      </c>
      <c r="K181" s="320">
        <f t="shared" si="41"/>
        <v>-6.4327485380117011E-2</v>
      </c>
      <c r="L181" s="316">
        <v>132</v>
      </c>
      <c r="M181" s="320">
        <f t="shared" si="42"/>
        <v>-0.12</v>
      </c>
      <c r="N181" s="133"/>
      <c r="O181" s="320"/>
      <c r="P181" s="133"/>
      <c r="Q181" s="320"/>
      <c r="R181" s="134"/>
      <c r="S181" s="320"/>
      <c r="T181" s="213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0"/>
      <c r="AF181" s="200"/>
      <c r="AG181" s="200"/>
      <c r="AH181" s="200"/>
      <c r="AI181" s="200"/>
      <c r="AJ181" s="200"/>
      <c r="AK181" s="200"/>
      <c r="AL181" s="200"/>
      <c r="AM181" s="200"/>
      <c r="AN181" s="200"/>
      <c r="AO181" s="200"/>
      <c r="AP181" s="200"/>
      <c r="AQ181" s="200"/>
      <c r="AR181" s="200"/>
      <c r="AS181" s="200"/>
      <c r="AT181" s="200"/>
      <c r="AU181" s="200"/>
      <c r="AV181" s="200"/>
      <c r="AW181" s="200"/>
      <c r="AX181" s="200"/>
      <c r="AY181" s="200"/>
      <c r="AZ181" s="200"/>
      <c r="BA181" s="200"/>
      <c r="BB181" s="200"/>
      <c r="BC181" s="200"/>
      <c r="BD181" s="200"/>
      <c r="BE181" s="200"/>
      <c r="BF181" s="200"/>
      <c r="BG181" s="200"/>
      <c r="BH181" s="200"/>
      <c r="BI181" s="200"/>
      <c r="BJ181" s="200"/>
      <c r="BK181" s="200"/>
      <c r="BL181" s="200"/>
      <c r="BM181" s="200"/>
      <c r="BN181" s="200"/>
      <c r="BO181" s="200"/>
      <c r="BP181" s="200"/>
      <c r="BQ181" s="200"/>
      <c r="BR181" s="200"/>
      <c r="BS181" s="200"/>
      <c r="BT181" s="200"/>
      <c r="BU181" s="200"/>
      <c r="BV181" s="200"/>
      <c r="BW181" s="200"/>
      <c r="BX181" s="200"/>
      <c r="BY181" s="200"/>
      <c r="BZ181" s="200"/>
      <c r="CA181" s="200"/>
      <c r="CB181" s="200"/>
      <c r="CC181" s="200"/>
      <c r="CD181" s="200"/>
      <c r="CE181" s="200"/>
      <c r="CF181" s="200"/>
      <c r="CG181" s="200"/>
      <c r="CH181" s="200"/>
      <c r="CI181" s="200"/>
      <c r="CJ181" s="200"/>
      <c r="CK181" s="200"/>
      <c r="CL181" s="200"/>
      <c r="CM181" s="200"/>
      <c r="CN181" s="200"/>
      <c r="CO181" s="200"/>
      <c r="CP181" s="200"/>
      <c r="CQ181" s="200"/>
      <c r="CR181" s="200"/>
      <c r="CS181" s="200"/>
      <c r="CT181" s="200"/>
      <c r="CU181" s="200"/>
      <c r="CV181" s="200"/>
      <c r="CW181" s="200"/>
      <c r="CX181" s="200"/>
      <c r="CY181" s="200"/>
      <c r="CZ181" s="200"/>
      <c r="DA181" s="200"/>
      <c r="DB181" s="200"/>
      <c r="DC181" s="200"/>
      <c r="DD181" s="200"/>
      <c r="DE181" s="200"/>
      <c r="DF181" s="200"/>
      <c r="DG181" s="200"/>
      <c r="DH181" s="200"/>
      <c r="DI181" s="200"/>
      <c r="DJ181" s="200"/>
      <c r="DK181" s="200"/>
      <c r="DL181" s="200"/>
      <c r="DM181" s="200"/>
      <c r="DN181" s="200"/>
      <c r="DO181" s="200"/>
      <c r="DP181" s="200"/>
      <c r="DQ181" s="200"/>
      <c r="DR181" s="200"/>
      <c r="DS181" s="200"/>
      <c r="DT181" s="200"/>
      <c r="DU181" s="200"/>
      <c r="DV181" s="200"/>
      <c r="DW181" s="200"/>
      <c r="DX181" s="200"/>
      <c r="DY181" s="200"/>
      <c r="DZ181" s="200"/>
      <c r="EA181" s="200"/>
      <c r="EB181" s="200"/>
      <c r="EC181" s="200"/>
      <c r="ED181" s="200"/>
      <c r="EE181" s="200"/>
      <c r="EF181" s="200"/>
      <c r="EG181" s="200"/>
      <c r="EH181" s="200"/>
      <c r="EI181" s="200"/>
      <c r="EJ181" s="200"/>
      <c r="EK181" s="200"/>
      <c r="EL181" s="200"/>
      <c r="EM181" s="200"/>
      <c r="EN181" s="200"/>
      <c r="EO181" s="200"/>
      <c r="EP181" s="200"/>
      <c r="EQ181" s="200"/>
      <c r="ER181" s="200"/>
      <c r="ES181" s="200"/>
      <c r="ET181" s="200"/>
      <c r="EU181" s="200"/>
      <c r="EV181" s="200"/>
      <c r="EW181" s="200"/>
      <c r="EX181" s="200"/>
      <c r="EY181" s="200"/>
      <c r="EZ181" s="200"/>
      <c r="FA181" s="200"/>
      <c r="FB181" s="200"/>
      <c r="FC181" s="200"/>
      <c r="FD181" s="200"/>
      <c r="FE181" s="200"/>
      <c r="FF181" s="200"/>
      <c r="FG181" s="200"/>
      <c r="FH181" s="200"/>
      <c r="FI181" s="200"/>
      <c r="FJ181" s="200"/>
      <c r="FK181" s="200"/>
      <c r="FL181" s="200"/>
      <c r="FM181" s="200"/>
      <c r="FN181" s="200"/>
      <c r="FO181" s="200"/>
      <c r="FP181" s="200"/>
      <c r="FQ181" s="200"/>
      <c r="FR181" s="200"/>
      <c r="FS181" s="200"/>
      <c r="FT181" s="200"/>
      <c r="FU181" s="200"/>
      <c r="FV181" s="200"/>
      <c r="FW181" s="200"/>
      <c r="FX181" s="200"/>
      <c r="FY181" s="200"/>
      <c r="FZ181" s="200"/>
      <c r="GA181" s="200"/>
      <c r="GB181" s="200"/>
      <c r="GC181" s="200"/>
      <c r="GD181" s="200"/>
      <c r="GE181" s="200"/>
      <c r="GF181" s="200"/>
      <c r="GG181" s="200"/>
      <c r="GH181" s="200"/>
      <c r="GI181" s="200"/>
      <c r="GJ181" s="200"/>
      <c r="GK181" s="200"/>
      <c r="GL181" s="200"/>
      <c r="GM181" s="200"/>
      <c r="GN181" s="200"/>
      <c r="GO181" s="200"/>
      <c r="GP181" s="200"/>
      <c r="GQ181" s="200"/>
      <c r="GR181" s="200"/>
      <c r="GS181" s="200"/>
      <c r="GT181" s="200"/>
      <c r="GU181" s="200"/>
      <c r="GV181" s="200"/>
      <c r="GW181" s="200"/>
      <c r="GX181" s="200"/>
      <c r="GY181" s="200"/>
      <c r="GZ181" s="200"/>
      <c r="HA181" s="200"/>
      <c r="HB181" s="200"/>
      <c r="HC181" s="200"/>
      <c r="HD181" s="200"/>
      <c r="HE181" s="200"/>
      <c r="HF181" s="200"/>
      <c r="HG181" s="200"/>
      <c r="HH181" s="200"/>
      <c r="HI181" s="200"/>
      <c r="HJ181" s="200"/>
      <c r="HK181" s="200"/>
      <c r="HL181" s="200"/>
      <c r="HM181" s="200"/>
      <c r="HN181" s="200"/>
      <c r="HO181" s="200"/>
      <c r="HP181" s="200"/>
      <c r="HQ181" s="200"/>
      <c r="HR181" s="200"/>
      <c r="HS181" s="200"/>
      <c r="HT181" s="200"/>
      <c r="HU181" s="200"/>
      <c r="HV181" s="200"/>
      <c r="HW181" s="200"/>
      <c r="HX181" s="200"/>
      <c r="HY181" s="200"/>
      <c r="HZ181" s="200"/>
      <c r="IA181" s="200"/>
      <c r="IB181" s="200"/>
      <c r="IC181" s="200"/>
      <c r="ID181" s="200"/>
      <c r="IE181" s="200"/>
      <c r="IF181" s="200"/>
      <c r="IG181" s="200"/>
      <c r="IH181" s="200"/>
      <c r="II181" s="200"/>
      <c r="IJ181" s="200"/>
      <c r="IK181" s="200"/>
      <c r="IL181" s="200"/>
      <c r="IM181" s="200"/>
      <c r="IN181" s="200"/>
      <c r="IO181" s="200"/>
      <c r="IP181" s="200"/>
      <c r="IQ181" s="200"/>
      <c r="IR181" s="200"/>
      <c r="IS181" s="200"/>
      <c r="IT181" s="200"/>
      <c r="IU181" s="200"/>
      <c r="IV181" s="200"/>
      <c r="IW181" s="200"/>
      <c r="IX181" s="200"/>
      <c r="IY181" s="200"/>
      <c r="IZ181" s="200"/>
      <c r="JA181" s="200"/>
      <c r="JB181" s="200"/>
      <c r="JC181" s="200"/>
      <c r="JD181" s="200"/>
      <c r="JE181" s="200"/>
      <c r="JF181" s="200"/>
      <c r="JG181" s="200"/>
      <c r="JH181" s="200"/>
      <c r="JI181" s="200"/>
      <c r="JJ181" s="200"/>
      <c r="JK181" s="200"/>
      <c r="JL181" s="200"/>
      <c r="JM181" s="200"/>
      <c r="JN181" s="200"/>
      <c r="JO181" s="200"/>
      <c r="JP181" s="200"/>
      <c r="JQ181" s="200"/>
      <c r="JR181" s="200"/>
      <c r="JS181" s="200"/>
      <c r="JT181" s="200"/>
      <c r="JU181" s="200"/>
      <c r="JV181" s="200"/>
      <c r="JW181" s="200"/>
      <c r="JX181" s="200"/>
      <c r="JY181" s="200"/>
      <c r="JZ181" s="200"/>
      <c r="KA181" s="200"/>
      <c r="KB181" s="200"/>
      <c r="KC181" s="200"/>
      <c r="KD181" s="200"/>
      <c r="KE181" s="200"/>
      <c r="KF181" s="200"/>
      <c r="KG181" s="200"/>
      <c r="KH181" s="200"/>
      <c r="KI181" s="200"/>
      <c r="KJ181" s="200"/>
      <c r="KK181" s="200"/>
      <c r="KL181" s="200"/>
      <c r="KM181" s="200"/>
      <c r="KN181" s="200"/>
      <c r="KO181" s="200"/>
      <c r="KP181" s="200"/>
      <c r="KQ181" s="200"/>
      <c r="KR181" s="200"/>
      <c r="KS181" s="200"/>
      <c r="KT181" s="200"/>
      <c r="KU181" s="200"/>
      <c r="KV181" s="200"/>
      <c r="KW181" s="200"/>
      <c r="KX181" s="200"/>
      <c r="KY181" s="200"/>
      <c r="KZ181" s="200"/>
      <c r="LA181" s="200"/>
      <c r="LB181" s="200"/>
      <c r="LC181" s="200"/>
      <c r="LD181" s="200"/>
      <c r="LE181" s="200"/>
      <c r="LF181" s="200"/>
      <c r="LG181" s="200"/>
      <c r="LH181" s="200"/>
      <c r="LI181" s="200"/>
      <c r="LJ181" s="200"/>
      <c r="LK181" s="200"/>
      <c r="LL181" s="200"/>
      <c r="LM181" s="200"/>
      <c r="LN181" s="200"/>
      <c r="LO181" s="200"/>
      <c r="LP181" s="200"/>
      <c r="LQ181" s="200"/>
      <c r="LR181" s="200"/>
      <c r="LS181" s="200"/>
      <c r="LT181" s="200"/>
      <c r="LU181" s="200"/>
      <c r="LV181" s="200"/>
      <c r="LW181" s="200"/>
      <c r="LX181" s="200"/>
      <c r="LY181" s="200"/>
      <c r="LZ181" s="200"/>
      <c r="MA181" s="200"/>
      <c r="MB181" s="200"/>
      <c r="MC181" s="200"/>
      <c r="MD181" s="200"/>
      <c r="ME181" s="200"/>
      <c r="MF181" s="200"/>
      <c r="MG181" s="200"/>
      <c r="MH181" s="200"/>
      <c r="MI181" s="200"/>
      <c r="MJ181" s="200"/>
      <c r="MK181" s="200"/>
      <c r="ML181" s="200"/>
      <c r="MM181" s="200"/>
      <c r="MN181" s="200"/>
      <c r="MO181" s="200"/>
      <c r="MP181" s="200"/>
      <c r="MQ181" s="200"/>
      <c r="MR181" s="200"/>
      <c r="MS181" s="200"/>
      <c r="MT181" s="200"/>
      <c r="MU181" s="200"/>
      <c r="MV181" s="200"/>
      <c r="MW181" s="200"/>
      <c r="MX181" s="200"/>
      <c r="MY181" s="200"/>
      <c r="MZ181" s="200"/>
      <c r="NA181" s="200"/>
      <c r="NB181" s="200"/>
      <c r="NC181" s="200"/>
      <c r="ND181" s="200"/>
      <c r="NE181" s="200"/>
      <c r="NF181" s="200"/>
      <c r="NG181" s="200"/>
      <c r="NH181" s="200"/>
      <c r="NI181" s="200"/>
      <c r="NJ181" s="200"/>
      <c r="NK181" s="200"/>
      <c r="NL181" s="200"/>
      <c r="NM181" s="200"/>
      <c r="NN181" s="200"/>
      <c r="NO181" s="200"/>
      <c r="NP181" s="200"/>
      <c r="NQ181" s="200"/>
      <c r="NR181" s="200"/>
      <c r="NS181" s="200"/>
      <c r="NT181" s="200"/>
      <c r="NU181" s="200"/>
      <c r="NV181" s="200"/>
      <c r="NW181" s="200"/>
      <c r="NX181" s="200"/>
      <c r="NY181" s="200"/>
      <c r="NZ181" s="200"/>
      <c r="OA181" s="200"/>
      <c r="OB181" s="200"/>
      <c r="OC181" s="200"/>
      <c r="OD181" s="200"/>
      <c r="OE181" s="200"/>
      <c r="OF181" s="200"/>
      <c r="OG181" s="200"/>
      <c r="OH181" s="200"/>
      <c r="OI181" s="200"/>
      <c r="OJ181" s="200"/>
      <c r="OK181" s="200"/>
      <c r="OL181" s="200"/>
      <c r="OM181" s="200"/>
      <c r="ON181" s="200"/>
      <c r="OO181" s="200"/>
      <c r="OP181" s="200"/>
      <c r="OQ181" s="200"/>
      <c r="OR181" s="200"/>
      <c r="OS181" s="200"/>
      <c r="OT181" s="200"/>
      <c r="OU181" s="200"/>
      <c r="OV181" s="200"/>
      <c r="OW181" s="200"/>
      <c r="OX181" s="200"/>
      <c r="OY181" s="200"/>
      <c r="OZ181" s="200"/>
      <c r="PA181" s="200"/>
      <c r="PB181" s="200"/>
      <c r="PC181" s="200"/>
      <c r="PD181" s="200"/>
      <c r="PE181" s="200"/>
      <c r="PF181" s="200"/>
      <c r="PG181" s="200"/>
      <c r="PH181" s="200"/>
      <c r="PI181" s="200"/>
      <c r="PJ181" s="200"/>
      <c r="PK181" s="200"/>
      <c r="PL181" s="200"/>
      <c r="PM181" s="200"/>
      <c r="PN181" s="200"/>
      <c r="PO181" s="200"/>
      <c r="PP181" s="200"/>
      <c r="PQ181" s="200"/>
      <c r="PR181" s="200"/>
      <c r="PS181" s="200"/>
      <c r="PT181" s="200"/>
      <c r="PU181" s="200"/>
      <c r="PV181" s="200"/>
      <c r="PW181" s="200"/>
      <c r="PX181" s="200"/>
      <c r="PY181" s="200"/>
      <c r="PZ181" s="200"/>
      <c r="QA181" s="200"/>
      <c r="QB181" s="200"/>
      <c r="QC181" s="200"/>
      <c r="QD181" s="200"/>
      <c r="QE181" s="200"/>
      <c r="QF181" s="200"/>
      <c r="QG181" s="200"/>
      <c r="QH181" s="200"/>
      <c r="QI181" s="200"/>
      <c r="QJ181" s="200"/>
      <c r="QK181" s="200"/>
      <c r="QL181" s="200"/>
      <c r="QM181" s="200"/>
      <c r="QN181" s="200"/>
      <c r="QO181" s="200"/>
      <c r="QP181" s="200"/>
      <c r="QQ181" s="200"/>
      <c r="QR181" s="200"/>
      <c r="QS181" s="200"/>
      <c r="QT181" s="200"/>
      <c r="QU181" s="200"/>
      <c r="QV181" s="200"/>
      <c r="QW181" s="200"/>
      <c r="QX181" s="200"/>
      <c r="QY181" s="200"/>
      <c r="QZ181" s="200"/>
      <c r="RA181" s="200"/>
      <c r="RB181" s="200"/>
      <c r="RC181" s="200"/>
      <c r="RD181" s="200"/>
      <c r="RE181" s="200"/>
      <c r="RF181" s="200"/>
      <c r="RG181" s="200"/>
      <c r="RH181" s="200"/>
      <c r="RI181" s="200"/>
      <c r="RJ181" s="200"/>
      <c r="RK181" s="200"/>
      <c r="RL181" s="200"/>
      <c r="RM181" s="200"/>
      <c r="RN181" s="200"/>
      <c r="RO181" s="200"/>
      <c r="RP181" s="200"/>
      <c r="RQ181" s="200"/>
      <c r="RR181" s="200"/>
      <c r="RS181" s="200"/>
      <c r="RT181" s="200"/>
      <c r="RU181" s="200"/>
      <c r="RV181" s="200"/>
      <c r="RW181" s="200"/>
      <c r="RX181" s="200"/>
      <c r="RY181" s="200"/>
      <c r="RZ181" s="200"/>
      <c r="SA181" s="200"/>
      <c r="SB181" s="200"/>
      <c r="SC181" s="200"/>
      <c r="SD181" s="200"/>
      <c r="SE181" s="200"/>
      <c r="SF181" s="200"/>
      <c r="SG181" s="200"/>
      <c r="SH181" s="200"/>
      <c r="SI181" s="200"/>
      <c r="SJ181" s="200"/>
      <c r="SK181" s="200"/>
      <c r="SL181" s="200"/>
      <c r="SM181" s="200"/>
      <c r="SN181" s="200"/>
      <c r="SO181" s="200"/>
      <c r="SP181" s="200"/>
      <c r="SQ181" s="200"/>
      <c r="SR181" s="200"/>
      <c r="SS181" s="200"/>
      <c r="ST181" s="200"/>
      <c r="SU181" s="200"/>
      <c r="SV181" s="200"/>
      <c r="SW181" s="200"/>
      <c r="SX181" s="200"/>
      <c r="SY181" s="200"/>
      <c r="SZ181" s="200"/>
      <c r="TA181" s="200"/>
      <c r="TB181" s="200"/>
      <c r="TC181" s="200"/>
      <c r="TD181" s="200"/>
      <c r="TE181" s="200"/>
      <c r="TF181" s="200"/>
      <c r="TG181" s="200"/>
      <c r="TH181" s="200"/>
      <c r="TI181" s="200"/>
      <c r="TJ181" s="200"/>
      <c r="TK181" s="200"/>
      <c r="TL181" s="200"/>
      <c r="TM181" s="200"/>
      <c r="TN181" s="200"/>
      <c r="TO181" s="200"/>
      <c r="TP181" s="200"/>
      <c r="TQ181" s="200"/>
      <c r="TR181" s="200"/>
      <c r="TS181" s="200"/>
      <c r="TT181" s="200"/>
      <c r="TU181" s="200"/>
      <c r="TV181" s="200"/>
      <c r="TW181" s="200"/>
      <c r="TX181" s="200"/>
      <c r="TY181" s="200"/>
      <c r="TZ181" s="200"/>
      <c r="UA181" s="200"/>
      <c r="UB181" s="200"/>
      <c r="UC181" s="200"/>
      <c r="UD181" s="200"/>
      <c r="UE181" s="200"/>
      <c r="UF181" s="200"/>
      <c r="UG181" s="200"/>
      <c r="UH181" s="200"/>
      <c r="UI181" s="200"/>
      <c r="UJ181" s="200"/>
      <c r="UK181" s="200"/>
      <c r="UL181" s="200"/>
      <c r="UM181" s="200"/>
      <c r="UN181" s="200"/>
      <c r="UO181" s="200"/>
      <c r="UP181" s="200"/>
      <c r="UQ181" s="200"/>
      <c r="UR181" s="200"/>
      <c r="US181" s="200"/>
      <c r="UT181" s="200"/>
      <c r="UU181" s="200"/>
      <c r="UV181" s="200"/>
      <c r="UW181" s="200"/>
      <c r="UX181" s="200"/>
      <c r="UY181" s="200"/>
      <c r="UZ181" s="200"/>
      <c r="VA181" s="200"/>
      <c r="VB181" s="200"/>
      <c r="VC181" s="200"/>
      <c r="VD181" s="200"/>
      <c r="VE181" s="200"/>
      <c r="VF181" s="200"/>
      <c r="VG181" s="200"/>
      <c r="VH181" s="200"/>
      <c r="VI181" s="200"/>
      <c r="VJ181" s="200"/>
      <c r="VK181" s="200"/>
      <c r="VL181" s="200"/>
      <c r="VM181" s="200"/>
      <c r="VN181" s="200"/>
      <c r="VO181" s="200"/>
      <c r="VP181" s="200"/>
      <c r="VQ181" s="200"/>
      <c r="VR181" s="200"/>
      <c r="VS181" s="200"/>
      <c r="VT181" s="200"/>
      <c r="VU181" s="200"/>
      <c r="VV181" s="200"/>
      <c r="VW181" s="200"/>
      <c r="VX181" s="200"/>
      <c r="VY181" s="200"/>
      <c r="VZ181" s="200"/>
      <c r="WA181" s="200"/>
      <c r="WB181" s="200"/>
      <c r="WC181" s="200"/>
      <c r="WD181" s="200"/>
      <c r="WE181" s="200"/>
      <c r="WF181" s="200"/>
      <c r="WG181" s="200"/>
      <c r="WH181" s="200"/>
      <c r="WI181" s="200"/>
      <c r="WJ181" s="200"/>
      <c r="WK181" s="200"/>
      <c r="WL181" s="200"/>
      <c r="WM181" s="200"/>
      <c r="WN181" s="200"/>
      <c r="WO181" s="200"/>
      <c r="WP181" s="200"/>
      <c r="WQ181" s="200"/>
      <c r="WR181" s="200"/>
      <c r="WS181" s="200"/>
      <c r="WT181" s="200"/>
      <c r="WU181" s="200"/>
      <c r="WV181" s="200"/>
      <c r="WW181" s="200"/>
      <c r="WX181" s="200"/>
      <c r="WY181" s="200"/>
      <c r="WZ181" s="200"/>
      <c r="XA181" s="200"/>
      <c r="XB181" s="200"/>
      <c r="XC181" s="200"/>
      <c r="XD181" s="200"/>
      <c r="XE181" s="200"/>
      <c r="XF181" s="200"/>
      <c r="XG181" s="200"/>
      <c r="XH181" s="200"/>
      <c r="XI181" s="200"/>
      <c r="XJ181" s="200"/>
      <c r="XK181" s="200"/>
      <c r="XL181" s="200"/>
      <c r="XM181" s="200"/>
      <c r="XN181" s="200"/>
      <c r="XO181" s="200"/>
      <c r="XP181" s="200"/>
      <c r="XQ181" s="200"/>
      <c r="XR181" s="200"/>
      <c r="XS181" s="200"/>
      <c r="XT181" s="200"/>
      <c r="XU181" s="200"/>
      <c r="XV181" s="200"/>
      <c r="XW181" s="200"/>
      <c r="XX181" s="200"/>
      <c r="XY181" s="200"/>
      <c r="XZ181" s="200"/>
      <c r="YA181" s="200"/>
      <c r="YB181" s="200"/>
      <c r="YC181" s="200"/>
      <c r="YD181" s="200"/>
      <c r="YE181" s="200"/>
      <c r="YF181" s="200"/>
      <c r="YG181" s="200"/>
      <c r="YH181" s="200"/>
      <c r="YI181" s="200"/>
      <c r="YJ181" s="200"/>
      <c r="YK181" s="200"/>
      <c r="YL181" s="200"/>
      <c r="YM181" s="200"/>
      <c r="YN181" s="200"/>
      <c r="YO181" s="200"/>
      <c r="YP181" s="200"/>
      <c r="YQ181" s="200"/>
      <c r="YR181" s="200"/>
      <c r="YS181" s="200"/>
      <c r="YT181" s="200"/>
      <c r="YU181" s="200"/>
      <c r="YV181" s="200"/>
      <c r="YW181" s="200"/>
      <c r="YX181" s="200"/>
      <c r="YY181" s="200"/>
      <c r="YZ181" s="200"/>
      <c r="ZA181" s="200"/>
      <c r="ZB181" s="200"/>
      <c r="ZC181" s="200"/>
      <c r="ZD181" s="200"/>
      <c r="ZE181" s="200"/>
      <c r="ZF181" s="200"/>
      <c r="ZG181" s="200"/>
      <c r="ZH181" s="200"/>
      <c r="ZI181" s="200"/>
      <c r="ZJ181" s="200"/>
      <c r="ZK181" s="200"/>
      <c r="ZL181" s="200"/>
    </row>
    <row r="182" spans="1:688" s="155" customFormat="1">
      <c r="A182" s="414"/>
      <c r="B182" s="67" t="s">
        <v>320</v>
      </c>
      <c r="C182" s="243">
        <v>2347876</v>
      </c>
      <c r="D182" s="320">
        <f t="shared" si="43"/>
        <v>5.2034548703527417E-2</v>
      </c>
      <c r="E182" s="142"/>
      <c r="F182" s="134">
        <v>1517</v>
      </c>
      <c r="G182" s="320">
        <f t="shared" si="31"/>
        <v>-0.21398963730569953</v>
      </c>
      <c r="H182" s="133">
        <v>1051</v>
      </c>
      <c r="I182" s="320">
        <f t="shared" si="41"/>
        <v>0.73146622734761113</v>
      </c>
      <c r="J182" s="133">
        <v>133</v>
      </c>
      <c r="K182" s="320">
        <f t="shared" si="41"/>
        <v>-0.17391304347826086</v>
      </c>
      <c r="L182" s="316">
        <v>197</v>
      </c>
      <c r="M182" s="320">
        <f t="shared" si="42"/>
        <v>0.56349206349206349</v>
      </c>
      <c r="N182" s="133"/>
      <c r="O182" s="320"/>
      <c r="P182" s="133"/>
      <c r="Q182" s="320"/>
      <c r="R182" s="134"/>
      <c r="S182" s="320"/>
      <c r="T182" s="213"/>
      <c r="U182" s="200"/>
      <c r="V182" s="200"/>
      <c r="W182" s="200"/>
      <c r="X182" s="200"/>
      <c r="Y182" s="200"/>
      <c r="Z182" s="200"/>
      <c r="AA182" s="200"/>
      <c r="AB182" s="200"/>
      <c r="AC182" s="200"/>
      <c r="AD182" s="200"/>
      <c r="AE182" s="200"/>
      <c r="AF182" s="200"/>
      <c r="AG182" s="200"/>
      <c r="AH182" s="200"/>
      <c r="AI182" s="200"/>
      <c r="AJ182" s="200"/>
      <c r="AK182" s="200"/>
      <c r="AL182" s="200"/>
      <c r="AM182" s="200"/>
      <c r="AN182" s="200"/>
      <c r="AO182" s="200"/>
      <c r="AP182" s="200"/>
      <c r="AQ182" s="200"/>
      <c r="AR182" s="200"/>
      <c r="AS182" s="200"/>
      <c r="AT182" s="200"/>
      <c r="AU182" s="200"/>
      <c r="AV182" s="200"/>
      <c r="AW182" s="200"/>
      <c r="AX182" s="200"/>
      <c r="AY182" s="200"/>
      <c r="AZ182" s="200"/>
      <c r="BA182" s="200"/>
      <c r="BB182" s="200"/>
      <c r="BC182" s="200"/>
      <c r="BD182" s="200"/>
      <c r="BE182" s="200"/>
      <c r="BF182" s="200"/>
      <c r="BG182" s="200"/>
      <c r="BH182" s="200"/>
      <c r="BI182" s="200"/>
      <c r="BJ182" s="200"/>
      <c r="BK182" s="200"/>
      <c r="BL182" s="200"/>
      <c r="BM182" s="200"/>
      <c r="BN182" s="200"/>
      <c r="BO182" s="200"/>
      <c r="BP182" s="200"/>
      <c r="BQ182" s="200"/>
      <c r="BR182" s="200"/>
      <c r="BS182" s="200"/>
      <c r="BT182" s="200"/>
      <c r="BU182" s="200"/>
      <c r="BV182" s="200"/>
      <c r="BW182" s="200"/>
      <c r="BX182" s="200"/>
      <c r="BY182" s="200"/>
      <c r="BZ182" s="200"/>
      <c r="CA182" s="200"/>
      <c r="CB182" s="200"/>
      <c r="CC182" s="200"/>
      <c r="CD182" s="200"/>
      <c r="CE182" s="200"/>
      <c r="CF182" s="200"/>
      <c r="CG182" s="200"/>
      <c r="CH182" s="200"/>
      <c r="CI182" s="200"/>
      <c r="CJ182" s="200"/>
      <c r="CK182" s="200"/>
      <c r="CL182" s="200"/>
      <c r="CM182" s="200"/>
      <c r="CN182" s="200"/>
      <c r="CO182" s="200"/>
      <c r="CP182" s="200"/>
      <c r="CQ182" s="200"/>
      <c r="CR182" s="200"/>
      <c r="CS182" s="200"/>
      <c r="CT182" s="200"/>
      <c r="CU182" s="200"/>
      <c r="CV182" s="200"/>
      <c r="CW182" s="200"/>
      <c r="CX182" s="200"/>
      <c r="CY182" s="200"/>
      <c r="CZ182" s="200"/>
      <c r="DA182" s="200"/>
      <c r="DB182" s="200"/>
      <c r="DC182" s="200"/>
      <c r="DD182" s="200"/>
      <c r="DE182" s="200"/>
      <c r="DF182" s="200"/>
      <c r="DG182" s="200"/>
      <c r="DH182" s="200"/>
      <c r="DI182" s="200"/>
      <c r="DJ182" s="200"/>
      <c r="DK182" s="200"/>
      <c r="DL182" s="200"/>
      <c r="DM182" s="200"/>
      <c r="DN182" s="200"/>
      <c r="DO182" s="200"/>
      <c r="DP182" s="200"/>
      <c r="DQ182" s="200"/>
      <c r="DR182" s="200"/>
      <c r="DS182" s="200"/>
      <c r="DT182" s="200"/>
      <c r="DU182" s="200"/>
      <c r="DV182" s="200"/>
      <c r="DW182" s="200"/>
      <c r="DX182" s="200"/>
      <c r="DY182" s="200"/>
      <c r="DZ182" s="200"/>
      <c r="EA182" s="200"/>
      <c r="EB182" s="200"/>
      <c r="EC182" s="200"/>
      <c r="ED182" s="200"/>
      <c r="EE182" s="200"/>
      <c r="EF182" s="200"/>
      <c r="EG182" s="200"/>
      <c r="EH182" s="200"/>
      <c r="EI182" s="200"/>
      <c r="EJ182" s="200"/>
      <c r="EK182" s="200"/>
      <c r="EL182" s="200"/>
      <c r="EM182" s="200"/>
      <c r="EN182" s="200"/>
      <c r="EO182" s="200"/>
      <c r="EP182" s="200"/>
      <c r="EQ182" s="200"/>
      <c r="ER182" s="200"/>
      <c r="ES182" s="200"/>
      <c r="ET182" s="200"/>
      <c r="EU182" s="200"/>
      <c r="EV182" s="200"/>
      <c r="EW182" s="200"/>
      <c r="EX182" s="200"/>
      <c r="EY182" s="200"/>
      <c r="EZ182" s="200"/>
      <c r="FA182" s="200"/>
      <c r="FB182" s="200"/>
      <c r="FC182" s="200"/>
      <c r="FD182" s="200"/>
      <c r="FE182" s="200"/>
      <c r="FF182" s="200"/>
      <c r="FG182" s="200"/>
      <c r="FH182" s="200"/>
      <c r="FI182" s="200"/>
      <c r="FJ182" s="200"/>
      <c r="FK182" s="200"/>
      <c r="FL182" s="200"/>
      <c r="FM182" s="200"/>
      <c r="FN182" s="200"/>
      <c r="FO182" s="200"/>
      <c r="FP182" s="200"/>
      <c r="FQ182" s="200"/>
      <c r="FR182" s="200"/>
      <c r="FS182" s="200"/>
      <c r="FT182" s="200"/>
      <c r="FU182" s="200"/>
      <c r="FV182" s="200"/>
      <c r="FW182" s="200"/>
      <c r="FX182" s="200"/>
      <c r="FY182" s="200"/>
      <c r="FZ182" s="200"/>
      <c r="GA182" s="200"/>
      <c r="GB182" s="200"/>
      <c r="GC182" s="200"/>
      <c r="GD182" s="200"/>
      <c r="GE182" s="200"/>
      <c r="GF182" s="200"/>
      <c r="GG182" s="200"/>
      <c r="GH182" s="200"/>
      <c r="GI182" s="200"/>
      <c r="GJ182" s="200"/>
      <c r="GK182" s="200"/>
      <c r="GL182" s="200"/>
      <c r="GM182" s="200"/>
      <c r="GN182" s="200"/>
      <c r="GO182" s="200"/>
      <c r="GP182" s="200"/>
      <c r="GQ182" s="200"/>
      <c r="GR182" s="200"/>
      <c r="GS182" s="200"/>
      <c r="GT182" s="200"/>
      <c r="GU182" s="200"/>
      <c r="GV182" s="200"/>
      <c r="GW182" s="200"/>
      <c r="GX182" s="200"/>
      <c r="GY182" s="200"/>
      <c r="GZ182" s="200"/>
      <c r="HA182" s="200"/>
      <c r="HB182" s="200"/>
      <c r="HC182" s="200"/>
      <c r="HD182" s="200"/>
      <c r="HE182" s="200"/>
      <c r="HF182" s="200"/>
      <c r="HG182" s="200"/>
      <c r="HH182" s="200"/>
      <c r="HI182" s="200"/>
      <c r="HJ182" s="200"/>
      <c r="HK182" s="200"/>
      <c r="HL182" s="200"/>
      <c r="HM182" s="200"/>
      <c r="HN182" s="200"/>
      <c r="HO182" s="200"/>
      <c r="HP182" s="200"/>
      <c r="HQ182" s="200"/>
      <c r="HR182" s="200"/>
      <c r="HS182" s="200"/>
      <c r="HT182" s="200"/>
      <c r="HU182" s="200"/>
      <c r="HV182" s="200"/>
      <c r="HW182" s="200"/>
      <c r="HX182" s="200"/>
      <c r="HY182" s="200"/>
      <c r="HZ182" s="200"/>
      <c r="IA182" s="200"/>
      <c r="IB182" s="200"/>
      <c r="IC182" s="200"/>
      <c r="ID182" s="200"/>
      <c r="IE182" s="200"/>
      <c r="IF182" s="200"/>
      <c r="IG182" s="200"/>
      <c r="IH182" s="200"/>
      <c r="II182" s="200"/>
      <c r="IJ182" s="200"/>
      <c r="IK182" s="200"/>
      <c r="IL182" s="200"/>
      <c r="IM182" s="200"/>
      <c r="IN182" s="200"/>
      <c r="IO182" s="200"/>
      <c r="IP182" s="200"/>
      <c r="IQ182" s="200"/>
      <c r="IR182" s="200"/>
      <c r="IS182" s="200"/>
      <c r="IT182" s="200"/>
      <c r="IU182" s="200"/>
      <c r="IV182" s="200"/>
      <c r="IW182" s="200"/>
      <c r="IX182" s="200"/>
      <c r="IY182" s="200"/>
      <c r="IZ182" s="200"/>
      <c r="JA182" s="200"/>
      <c r="JB182" s="200"/>
      <c r="JC182" s="200"/>
      <c r="JD182" s="200"/>
      <c r="JE182" s="200"/>
      <c r="JF182" s="200"/>
      <c r="JG182" s="200"/>
      <c r="JH182" s="200"/>
      <c r="JI182" s="200"/>
      <c r="JJ182" s="200"/>
      <c r="JK182" s="200"/>
      <c r="JL182" s="200"/>
      <c r="JM182" s="200"/>
      <c r="JN182" s="200"/>
      <c r="JO182" s="200"/>
      <c r="JP182" s="200"/>
      <c r="JQ182" s="200"/>
      <c r="JR182" s="200"/>
      <c r="JS182" s="200"/>
      <c r="JT182" s="200"/>
      <c r="JU182" s="200"/>
      <c r="JV182" s="200"/>
      <c r="JW182" s="200"/>
      <c r="JX182" s="200"/>
      <c r="JY182" s="200"/>
      <c r="JZ182" s="200"/>
      <c r="KA182" s="200"/>
      <c r="KB182" s="200"/>
      <c r="KC182" s="200"/>
      <c r="KD182" s="200"/>
      <c r="KE182" s="200"/>
      <c r="KF182" s="200"/>
      <c r="KG182" s="200"/>
      <c r="KH182" s="200"/>
      <c r="KI182" s="200"/>
      <c r="KJ182" s="200"/>
      <c r="KK182" s="200"/>
      <c r="KL182" s="200"/>
      <c r="KM182" s="200"/>
      <c r="KN182" s="200"/>
      <c r="KO182" s="200"/>
      <c r="KP182" s="200"/>
      <c r="KQ182" s="200"/>
      <c r="KR182" s="200"/>
      <c r="KS182" s="200"/>
      <c r="KT182" s="200"/>
      <c r="KU182" s="200"/>
      <c r="KV182" s="200"/>
      <c r="KW182" s="200"/>
      <c r="KX182" s="200"/>
      <c r="KY182" s="200"/>
      <c r="KZ182" s="200"/>
      <c r="LA182" s="200"/>
      <c r="LB182" s="200"/>
      <c r="LC182" s="200"/>
      <c r="LD182" s="200"/>
      <c r="LE182" s="200"/>
      <c r="LF182" s="200"/>
      <c r="LG182" s="200"/>
      <c r="LH182" s="200"/>
      <c r="LI182" s="200"/>
      <c r="LJ182" s="200"/>
      <c r="LK182" s="200"/>
      <c r="LL182" s="200"/>
      <c r="LM182" s="200"/>
      <c r="LN182" s="200"/>
      <c r="LO182" s="200"/>
      <c r="LP182" s="200"/>
      <c r="LQ182" s="200"/>
      <c r="LR182" s="200"/>
      <c r="LS182" s="200"/>
      <c r="LT182" s="200"/>
      <c r="LU182" s="200"/>
      <c r="LV182" s="200"/>
      <c r="LW182" s="200"/>
      <c r="LX182" s="200"/>
      <c r="LY182" s="200"/>
      <c r="LZ182" s="200"/>
      <c r="MA182" s="200"/>
      <c r="MB182" s="200"/>
      <c r="MC182" s="200"/>
      <c r="MD182" s="200"/>
      <c r="ME182" s="200"/>
      <c r="MF182" s="200"/>
      <c r="MG182" s="200"/>
      <c r="MH182" s="200"/>
      <c r="MI182" s="200"/>
      <c r="MJ182" s="200"/>
      <c r="MK182" s="200"/>
      <c r="ML182" s="200"/>
      <c r="MM182" s="200"/>
      <c r="MN182" s="200"/>
      <c r="MO182" s="200"/>
      <c r="MP182" s="200"/>
      <c r="MQ182" s="200"/>
      <c r="MR182" s="200"/>
      <c r="MS182" s="200"/>
      <c r="MT182" s="200"/>
      <c r="MU182" s="200"/>
      <c r="MV182" s="200"/>
      <c r="MW182" s="200"/>
      <c r="MX182" s="200"/>
      <c r="MY182" s="200"/>
      <c r="MZ182" s="200"/>
      <c r="NA182" s="200"/>
      <c r="NB182" s="200"/>
      <c r="NC182" s="200"/>
      <c r="ND182" s="200"/>
      <c r="NE182" s="200"/>
      <c r="NF182" s="200"/>
      <c r="NG182" s="200"/>
      <c r="NH182" s="200"/>
      <c r="NI182" s="200"/>
      <c r="NJ182" s="200"/>
      <c r="NK182" s="200"/>
      <c r="NL182" s="200"/>
      <c r="NM182" s="200"/>
      <c r="NN182" s="200"/>
      <c r="NO182" s="200"/>
      <c r="NP182" s="200"/>
      <c r="NQ182" s="200"/>
      <c r="NR182" s="200"/>
      <c r="NS182" s="200"/>
      <c r="NT182" s="200"/>
      <c r="NU182" s="200"/>
      <c r="NV182" s="200"/>
      <c r="NW182" s="200"/>
      <c r="NX182" s="200"/>
      <c r="NY182" s="200"/>
      <c r="NZ182" s="200"/>
      <c r="OA182" s="200"/>
      <c r="OB182" s="200"/>
      <c r="OC182" s="200"/>
      <c r="OD182" s="200"/>
      <c r="OE182" s="200"/>
      <c r="OF182" s="200"/>
      <c r="OG182" s="200"/>
      <c r="OH182" s="200"/>
      <c r="OI182" s="200"/>
      <c r="OJ182" s="200"/>
      <c r="OK182" s="200"/>
      <c r="OL182" s="200"/>
      <c r="OM182" s="200"/>
      <c r="ON182" s="200"/>
      <c r="OO182" s="200"/>
      <c r="OP182" s="200"/>
      <c r="OQ182" s="200"/>
      <c r="OR182" s="200"/>
      <c r="OS182" s="200"/>
      <c r="OT182" s="200"/>
      <c r="OU182" s="200"/>
      <c r="OV182" s="200"/>
      <c r="OW182" s="200"/>
      <c r="OX182" s="200"/>
      <c r="OY182" s="200"/>
      <c r="OZ182" s="200"/>
      <c r="PA182" s="200"/>
      <c r="PB182" s="200"/>
      <c r="PC182" s="200"/>
      <c r="PD182" s="200"/>
      <c r="PE182" s="200"/>
      <c r="PF182" s="200"/>
      <c r="PG182" s="200"/>
      <c r="PH182" s="200"/>
      <c r="PI182" s="200"/>
      <c r="PJ182" s="200"/>
      <c r="PK182" s="200"/>
      <c r="PL182" s="200"/>
      <c r="PM182" s="200"/>
      <c r="PN182" s="200"/>
      <c r="PO182" s="200"/>
      <c r="PP182" s="200"/>
      <c r="PQ182" s="200"/>
      <c r="PR182" s="200"/>
      <c r="PS182" s="200"/>
      <c r="PT182" s="200"/>
      <c r="PU182" s="200"/>
      <c r="PV182" s="200"/>
      <c r="PW182" s="200"/>
      <c r="PX182" s="200"/>
      <c r="PY182" s="200"/>
      <c r="PZ182" s="200"/>
      <c r="QA182" s="200"/>
      <c r="QB182" s="200"/>
      <c r="QC182" s="200"/>
      <c r="QD182" s="200"/>
      <c r="QE182" s="200"/>
      <c r="QF182" s="200"/>
      <c r="QG182" s="200"/>
      <c r="QH182" s="200"/>
      <c r="QI182" s="200"/>
      <c r="QJ182" s="200"/>
      <c r="QK182" s="200"/>
      <c r="QL182" s="200"/>
      <c r="QM182" s="200"/>
      <c r="QN182" s="200"/>
      <c r="QO182" s="200"/>
      <c r="QP182" s="200"/>
      <c r="QQ182" s="200"/>
      <c r="QR182" s="200"/>
      <c r="QS182" s="200"/>
      <c r="QT182" s="200"/>
      <c r="QU182" s="200"/>
      <c r="QV182" s="200"/>
      <c r="QW182" s="200"/>
      <c r="QX182" s="200"/>
      <c r="QY182" s="200"/>
      <c r="QZ182" s="200"/>
      <c r="RA182" s="200"/>
      <c r="RB182" s="200"/>
      <c r="RC182" s="200"/>
      <c r="RD182" s="200"/>
      <c r="RE182" s="200"/>
      <c r="RF182" s="200"/>
      <c r="RG182" s="200"/>
      <c r="RH182" s="200"/>
      <c r="RI182" s="200"/>
      <c r="RJ182" s="200"/>
      <c r="RK182" s="200"/>
      <c r="RL182" s="200"/>
      <c r="RM182" s="200"/>
      <c r="RN182" s="200"/>
      <c r="RO182" s="200"/>
      <c r="RP182" s="200"/>
      <c r="RQ182" s="200"/>
      <c r="RR182" s="200"/>
      <c r="RS182" s="200"/>
      <c r="RT182" s="200"/>
      <c r="RU182" s="200"/>
      <c r="RV182" s="200"/>
      <c r="RW182" s="200"/>
      <c r="RX182" s="200"/>
      <c r="RY182" s="200"/>
      <c r="RZ182" s="200"/>
      <c r="SA182" s="200"/>
      <c r="SB182" s="200"/>
      <c r="SC182" s="200"/>
      <c r="SD182" s="200"/>
      <c r="SE182" s="200"/>
      <c r="SF182" s="200"/>
      <c r="SG182" s="200"/>
      <c r="SH182" s="200"/>
      <c r="SI182" s="200"/>
      <c r="SJ182" s="200"/>
      <c r="SK182" s="200"/>
      <c r="SL182" s="200"/>
      <c r="SM182" s="200"/>
      <c r="SN182" s="200"/>
      <c r="SO182" s="200"/>
      <c r="SP182" s="200"/>
      <c r="SQ182" s="200"/>
      <c r="SR182" s="200"/>
      <c r="SS182" s="200"/>
      <c r="ST182" s="200"/>
      <c r="SU182" s="200"/>
      <c r="SV182" s="200"/>
      <c r="SW182" s="200"/>
      <c r="SX182" s="200"/>
      <c r="SY182" s="200"/>
      <c r="SZ182" s="200"/>
      <c r="TA182" s="200"/>
      <c r="TB182" s="200"/>
      <c r="TC182" s="200"/>
      <c r="TD182" s="200"/>
      <c r="TE182" s="200"/>
      <c r="TF182" s="200"/>
      <c r="TG182" s="200"/>
      <c r="TH182" s="200"/>
      <c r="TI182" s="200"/>
      <c r="TJ182" s="200"/>
      <c r="TK182" s="200"/>
      <c r="TL182" s="200"/>
      <c r="TM182" s="200"/>
      <c r="TN182" s="200"/>
      <c r="TO182" s="200"/>
      <c r="TP182" s="200"/>
      <c r="TQ182" s="200"/>
      <c r="TR182" s="200"/>
      <c r="TS182" s="200"/>
      <c r="TT182" s="200"/>
      <c r="TU182" s="200"/>
      <c r="TV182" s="200"/>
      <c r="TW182" s="200"/>
      <c r="TX182" s="200"/>
      <c r="TY182" s="200"/>
      <c r="TZ182" s="200"/>
      <c r="UA182" s="200"/>
      <c r="UB182" s="200"/>
      <c r="UC182" s="200"/>
      <c r="UD182" s="200"/>
      <c r="UE182" s="200"/>
      <c r="UF182" s="200"/>
      <c r="UG182" s="200"/>
      <c r="UH182" s="200"/>
      <c r="UI182" s="200"/>
      <c r="UJ182" s="200"/>
      <c r="UK182" s="200"/>
      <c r="UL182" s="200"/>
      <c r="UM182" s="200"/>
      <c r="UN182" s="200"/>
      <c r="UO182" s="200"/>
      <c r="UP182" s="200"/>
      <c r="UQ182" s="200"/>
      <c r="UR182" s="200"/>
      <c r="US182" s="200"/>
      <c r="UT182" s="200"/>
      <c r="UU182" s="200"/>
      <c r="UV182" s="200"/>
      <c r="UW182" s="200"/>
      <c r="UX182" s="200"/>
      <c r="UY182" s="200"/>
      <c r="UZ182" s="200"/>
      <c r="VA182" s="200"/>
      <c r="VB182" s="200"/>
      <c r="VC182" s="200"/>
      <c r="VD182" s="200"/>
      <c r="VE182" s="200"/>
      <c r="VF182" s="200"/>
      <c r="VG182" s="200"/>
      <c r="VH182" s="200"/>
      <c r="VI182" s="200"/>
      <c r="VJ182" s="200"/>
      <c r="VK182" s="200"/>
      <c r="VL182" s="200"/>
      <c r="VM182" s="200"/>
      <c r="VN182" s="200"/>
      <c r="VO182" s="200"/>
      <c r="VP182" s="200"/>
      <c r="VQ182" s="200"/>
      <c r="VR182" s="200"/>
      <c r="VS182" s="200"/>
      <c r="VT182" s="200"/>
      <c r="VU182" s="200"/>
      <c r="VV182" s="200"/>
      <c r="VW182" s="200"/>
      <c r="VX182" s="200"/>
      <c r="VY182" s="200"/>
      <c r="VZ182" s="200"/>
      <c r="WA182" s="200"/>
      <c r="WB182" s="200"/>
      <c r="WC182" s="200"/>
      <c r="WD182" s="200"/>
      <c r="WE182" s="200"/>
      <c r="WF182" s="200"/>
      <c r="WG182" s="200"/>
      <c r="WH182" s="200"/>
      <c r="WI182" s="200"/>
      <c r="WJ182" s="200"/>
      <c r="WK182" s="200"/>
      <c r="WL182" s="200"/>
      <c r="WM182" s="200"/>
      <c r="WN182" s="200"/>
      <c r="WO182" s="200"/>
      <c r="WP182" s="200"/>
      <c r="WQ182" s="200"/>
      <c r="WR182" s="200"/>
      <c r="WS182" s="200"/>
      <c r="WT182" s="200"/>
      <c r="WU182" s="200"/>
      <c r="WV182" s="200"/>
      <c r="WW182" s="200"/>
      <c r="WX182" s="200"/>
      <c r="WY182" s="200"/>
      <c r="WZ182" s="200"/>
      <c r="XA182" s="200"/>
      <c r="XB182" s="200"/>
      <c r="XC182" s="200"/>
      <c r="XD182" s="200"/>
      <c r="XE182" s="200"/>
      <c r="XF182" s="200"/>
      <c r="XG182" s="200"/>
      <c r="XH182" s="200"/>
      <c r="XI182" s="200"/>
      <c r="XJ182" s="200"/>
      <c r="XK182" s="200"/>
      <c r="XL182" s="200"/>
      <c r="XM182" s="200"/>
      <c r="XN182" s="200"/>
      <c r="XO182" s="200"/>
      <c r="XP182" s="200"/>
      <c r="XQ182" s="200"/>
      <c r="XR182" s="200"/>
      <c r="XS182" s="200"/>
      <c r="XT182" s="200"/>
      <c r="XU182" s="200"/>
      <c r="XV182" s="200"/>
      <c r="XW182" s="200"/>
      <c r="XX182" s="200"/>
      <c r="XY182" s="200"/>
      <c r="XZ182" s="200"/>
      <c r="YA182" s="200"/>
      <c r="YB182" s="200"/>
      <c r="YC182" s="200"/>
      <c r="YD182" s="200"/>
      <c r="YE182" s="200"/>
      <c r="YF182" s="200"/>
      <c r="YG182" s="200"/>
      <c r="YH182" s="200"/>
      <c r="YI182" s="200"/>
      <c r="YJ182" s="200"/>
      <c r="YK182" s="200"/>
      <c r="YL182" s="200"/>
      <c r="YM182" s="200"/>
      <c r="YN182" s="200"/>
      <c r="YO182" s="200"/>
      <c r="YP182" s="200"/>
      <c r="YQ182" s="200"/>
      <c r="YR182" s="200"/>
      <c r="YS182" s="200"/>
      <c r="YT182" s="200"/>
      <c r="YU182" s="200"/>
      <c r="YV182" s="200"/>
      <c r="YW182" s="200"/>
      <c r="YX182" s="200"/>
      <c r="YY182" s="200"/>
      <c r="YZ182" s="200"/>
      <c r="ZA182" s="200"/>
      <c r="ZB182" s="200"/>
      <c r="ZC182" s="200"/>
      <c r="ZD182" s="200"/>
      <c r="ZE182" s="200"/>
      <c r="ZF182" s="200"/>
      <c r="ZG182" s="200"/>
      <c r="ZH182" s="200"/>
      <c r="ZI182" s="200"/>
      <c r="ZJ182" s="200"/>
      <c r="ZK182" s="200"/>
      <c r="ZL182" s="200"/>
    </row>
    <row r="183" spans="1:688" s="155" customFormat="1">
      <c r="A183" s="414"/>
      <c r="B183" s="67" t="s">
        <v>321</v>
      </c>
      <c r="C183" s="243">
        <v>2295810</v>
      </c>
      <c r="D183" s="320">
        <f t="shared" si="43"/>
        <v>3.0552392170206E-2</v>
      </c>
      <c r="E183" s="142"/>
      <c r="F183" s="134">
        <v>1359</v>
      </c>
      <c r="G183" s="320">
        <f t="shared" si="31"/>
        <v>-0.18280216476247746</v>
      </c>
      <c r="H183" s="133">
        <v>1084</v>
      </c>
      <c r="I183" s="320">
        <f t="shared" si="41"/>
        <v>3.336510962821726E-2</v>
      </c>
      <c r="J183" s="133">
        <v>123</v>
      </c>
      <c r="K183" s="320">
        <f t="shared" si="41"/>
        <v>-3.1496062992126039E-2</v>
      </c>
      <c r="L183" s="316">
        <v>110</v>
      </c>
      <c r="M183" s="320">
        <f t="shared" si="42"/>
        <v>-0.38888888888888884</v>
      </c>
      <c r="N183" s="133"/>
      <c r="O183" s="320"/>
      <c r="P183" s="133"/>
      <c r="Q183" s="320"/>
      <c r="R183" s="134"/>
      <c r="S183" s="320"/>
      <c r="T183" s="213"/>
      <c r="U183" s="200"/>
      <c r="V183" s="200"/>
      <c r="W183" s="200"/>
      <c r="X183" s="200"/>
      <c r="Y183" s="200"/>
      <c r="Z183" s="200"/>
      <c r="AA183" s="200"/>
      <c r="AB183" s="200"/>
      <c r="AC183" s="200"/>
      <c r="AD183" s="200"/>
      <c r="AE183" s="200"/>
      <c r="AF183" s="200"/>
      <c r="AG183" s="200"/>
      <c r="AH183" s="200"/>
      <c r="AI183" s="200"/>
      <c r="AJ183" s="200"/>
      <c r="AK183" s="200"/>
      <c r="AL183" s="200"/>
      <c r="AM183" s="200"/>
      <c r="AN183" s="200"/>
      <c r="AO183" s="200"/>
      <c r="AP183" s="200"/>
      <c r="AQ183" s="200"/>
      <c r="AR183" s="200"/>
      <c r="AS183" s="200"/>
      <c r="AT183" s="200"/>
      <c r="AU183" s="200"/>
      <c r="AV183" s="200"/>
      <c r="AW183" s="200"/>
      <c r="AX183" s="200"/>
      <c r="AY183" s="200"/>
      <c r="AZ183" s="200"/>
      <c r="BA183" s="200"/>
      <c r="BB183" s="200"/>
      <c r="BC183" s="200"/>
      <c r="BD183" s="200"/>
      <c r="BE183" s="200"/>
      <c r="BF183" s="200"/>
      <c r="BG183" s="200"/>
      <c r="BH183" s="200"/>
      <c r="BI183" s="200"/>
      <c r="BJ183" s="200"/>
      <c r="BK183" s="200"/>
      <c r="BL183" s="200"/>
      <c r="BM183" s="200"/>
      <c r="BN183" s="200"/>
      <c r="BO183" s="200"/>
      <c r="BP183" s="200"/>
      <c r="BQ183" s="200"/>
      <c r="BR183" s="200"/>
      <c r="BS183" s="200"/>
      <c r="BT183" s="200"/>
      <c r="BU183" s="200"/>
      <c r="BV183" s="200"/>
      <c r="BW183" s="200"/>
      <c r="BX183" s="200"/>
      <c r="BY183" s="200"/>
      <c r="BZ183" s="200"/>
      <c r="CA183" s="200"/>
      <c r="CB183" s="200"/>
      <c r="CC183" s="200"/>
      <c r="CD183" s="200"/>
      <c r="CE183" s="200"/>
      <c r="CF183" s="200"/>
      <c r="CG183" s="200"/>
      <c r="CH183" s="200"/>
      <c r="CI183" s="200"/>
      <c r="CJ183" s="200"/>
      <c r="CK183" s="200"/>
      <c r="CL183" s="200"/>
      <c r="CM183" s="200"/>
      <c r="CN183" s="200"/>
      <c r="CO183" s="200"/>
      <c r="CP183" s="200"/>
      <c r="CQ183" s="200"/>
      <c r="CR183" s="200"/>
      <c r="CS183" s="200"/>
      <c r="CT183" s="200"/>
      <c r="CU183" s="200"/>
      <c r="CV183" s="200"/>
      <c r="CW183" s="200"/>
      <c r="CX183" s="200"/>
      <c r="CY183" s="200"/>
      <c r="CZ183" s="200"/>
      <c r="DA183" s="200"/>
      <c r="DB183" s="200"/>
      <c r="DC183" s="200"/>
      <c r="DD183" s="200"/>
      <c r="DE183" s="200"/>
      <c r="DF183" s="200"/>
      <c r="DG183" s="200"/>
      <c r="DH183" s="200"/>
      <c r="DI183" s="200"/>
      <c r="DJ183" s="200"/>
      <c r="DK183" s="200"/>
      <c r="DL183" s="200"/>
      <c r="DM183" s="200"/>
      <c r="DN183" s="200"/>
      <c r="DO183" s="200"/>
      <c r="DP183" s="200"/>
      <c r="DQ183" s="200"/>
      <c r="DR183" s="200"/>
      <c r="DS183" s="200"/>
      <c r="DT183" s="200"/>
      <c r="DU183" s="200"/>
      <c r="DV183" s="200"/>
      <c r="DW183" s="200"/>
      <c r="DX183" s="200"/>
      <c r="DY183" s="200"/>
      <c r="DZ183" s="200"/>
      <c r="EA183" s="200"/>
      <c r="EB183" s="200"/>
      <c r="EC183" s="200"/>
      <c r="ED183" s="200"/>
      <c r="EE183" s="200"/>
      <c r="EF183" s="200"/>
      <c r="EG183" s="200"/>
      <c r="EH183" s="200"/>
      <c r="EI183" s="200"/>
      <c r="EJ183" s="200"/>
      <c r="EK183" s="200"/>
      <c r="EL183" s="200"/>
      <c r="EM183" s="200"/>
      <c r="EN183" s="200"/>
      <c r="EO183" s="200"/>
      <c r="EP183" s="200"/>
      <c r="EQ183" s="200"/>
      <c r="ER183" s="200"/>
      <c r="ES183" s="200"/>
      <c r="ET183" s="200"/>
      <c r="EU183" s="200"/>
      <c r="EV183" s="200"/>
      <c r="EW183" s="200"/>
      <c r="EX183" s="200"/>
      <c r="EY183" s="200"/>
      <c r="EZ183" s="200"/>
      <c r="FA183" s="200"/>
      <c r="FB183" s="200"/>
      <c r="FC183" s="200"/>
      <c r="FD183" s="200"/>
      <c r="FE183" s="200"/>
      <c r="FF183" s="200"/>
      <c r="FG183" s="200"/>
      <c r="FH183" s="200"/>
      <c r="FI183" s="200"/>
      <c r="FJ183" s="200"/>
      <c r="FK183" s="200"/>
      <c r="FL183" s="200"/>
      <c r="FM183" s="200"/>
      <c r="FN183" s="200"/>
      <c r="FO183" s="200"/>
      <c r="FP183" s="200"/>
      <c r="FQ183" s="200"/>
      <c r="FR183" s="200"/>
      <c r="FS183" s="200"/>
      <c r="FT183" s="200"/>
      <c r="FU183" s="200"/>
      <c r="FV183" s="200"/>
      <c r="FW183" s="200"/>
      <c r="FX183" s="200"/>
      <c r="FY183" s="200"/>
      <c r="FZ183" s="200"/>
      <c r="GA183" s="200"/>
      <c r="GB183" s="200"/>
      <c r="GC183" s="200"/>
      <c r="GD183" s="200"/>
      <c r="GE183" s="200"/>
      <c r="GF183" s="200"/>
      <c r="GG183" s="200"/>
      <c r="GH183" s="200"/>
      <c r="GI183" s="200"/>
      <c r="GJ183" s="200"/>
      <c r="GK183" s="200"/>
      <c r="GL183" s="200"/>
      <c r="GM183" s="200"/>
      <c r="GN183" s="200"/>
      <c r="GO183" s="200"/>
      <c r="GP183" s="200"/>
      <c r="GQ183" s="200"/>
      <c r="GR183" s="200"/>
      <c r="GS183" s="200"/>
      <c r="GT183" s="200"/>
      <c r="GU183" s="200"/>
      <c r="GV183" s="200"/>
      <c r="GW183" s="200"/>
      <c r="GX183" s="200"/>
      <c r="GY183" s="200"/>
      <c r="GZ183" s="200"/>
      <c r="HA183" s="200"/>
      <c r="HB183" s="200"/>
      <c r="HC183" s="200"/>
      <c r="HD183" s="200"/>
      <c r="HE183" s="200"/>
      <c r="HF183" s="200"/>
      <c r="HG183" s="200"/>
      <c r="HH183" s="200"/>
      <c r="HI183" s="200"/>
      <c r="HJ183" s="200"/>
      <c r="HK183" s="200"/>
      <c r="HL183" s="200"/>
      <c r="HM183" s="200"/>
      <c r="HN183" s="200"/>
      <c r="HO183" s="200"/>
      <c r="HP183" s="200"/>
      <c r="HQ183" s="200"/>
      <c r="HR183" s="200"/>
      <c r="HS183" s="200"/>
      <c r="HT183" s="200"/>
      <c r="HU183" s="200"/>
      <c r="HV183" s="200"/>
      <c r="HW183" s="200"/>
      <c r="HX183" s="200"/>
      <c r="HY183" s="200"/>
      <c r="HZ183" s="200"/>
      <c r="IA183" s="200"/>
      <c r="IB183" s="200"/>
      <c r="IC183" s="200"/>
      <c r="ID183" s="200"/>
      <c r="IE183" s="200"/>
      <c r="IF183" s="200"/>
      <c r="IG183" s="200"/>
      <c r="IH183" s="200"/>
      <c r="II183" s="200"/>
      <c r="IJ183" s="200"/>
      <c r="IK183" s="200"/>
      <c r="IL183" s="200"/>
      <c r="IM183" s="200"/>
      <c r="IN183" s="200"/>
      <c r="IO183" s="200"/>
      <c r="IP183" s="200"/>
      <c r="IQ183" s="200"/>
      <c r="IR183" s="200"/>
      <c r="IS183" s="200"/>
      <c r="IT183" s="200"/>
      <c r="IU183" s="200"/>
      <c r="IV183" s="200"/>
      <c r="IW183" s="200"/>
      <c r="IX183" s="200"/>
      <c r="IY183" s="200"/>
      <c r="IZ183" s="200"/>
      <c r="JA183" s="200"/>
      <c r="JB183" s="200"/>
      <c r="JC183" s="200"/>
      <c r="JD183" s="200"/>
      <c r="JE183" s="200"/>
      <c r="JF183" s="200"/>
      <c r="JG183" s="200"/>
      <c r="JH183" s="200"/>
      <c r="JI183" s="200"/>
      <c r="JJ183" s="200"/>
      <c r="JK183" s="200"/>
      <c r="JL183" s="200"/>
      <c r="JM183" s="200"/>
      <c r="JN183" s="200"/>
      <c r="JO183" s="200"/>
      <c r="JP183" s="200"/>
      <c r="JQ183" s="200"/>
      <c r="JR183" s="200"/>
      <c r="JS183" s="200"/>
      <c r="JT183" s="200"/>
      <c r="JU183" s="200"/>
      <c r="JV183" s="200"/>
      <c r="JW183" s="200"/>
      <c r="JX183" s="200"/>
      <c r="JY183" s="200"/>
      <c r="JZ183" s="200"/>
      <c r="KA183" s="200"/>
      <c r="KB183" s="200"/>
      <c r="KC183" s="200"/>
      <c r="KD183" s="200"/>
      <c r="KE183" s="200"/>
      <c r="KF183" s="200"/>
      <c r="KG183" s="200"/>
      <c r="KH183" s="200"/>
      <c r="KI183" s="200"/>
      <c r="KJ183" s="200"/>
      <c r="KK183" s="200"/>
      <c r="KL183" s="200"/>
      <c r="KM183" s="200"/>
      <c r="KN183" s="200"/>
      <c r="KO183" s="200"/>
      <c r="KP183" s="200"/>
      <c r="KQ183" s="200"/>
      <c r="KR183" s="200"/>
      <c r="KS183" s="200"/>
      <c r="KT183" s="200"/>
      <c r="KU183" s="200"/>
      <c r="KV183" s="200"/>
      <c r="KW183" s="200"/>
      <c r="KX183" s="200"/>
      <c r="KY183" s="200"/>
      <c r="KZ183" s="200"/>
      <c r="LA183" s="200"/>
      <c r="LB183" s="200"/>
      <c r="LC183" s="200"/>
      <c r="LD183" s="200"/>
      <c r="LE183" s="200"/>
      <c r="LF183" s="200"/>
      <c r="LG183" s="200"/>
      <c r="LH183" s="200"/>
      <c r="LI183" s="200"/>
      <c r="LJ183" s="200"/>
      <c r="LK183" s="200"/>
      <c r="LL183" s="200"/>
      <c r="LM183" s="200"/>
      <c r="LN183" s="200"/>
      <c r="LO183" s="200"/>
      <c r="LP183" s="200"/>
      <c r="LQ183" s="200"/>
      <c r="LR183" s="200"/>
      <c r="LS183" s="200"/>
      <c r="LT183" s="200"/>
      <c r="LU183" s="200"/>
      <c r="LV183" s="200"/>
      <c r="LW183" s="200"/>
      <c r="LX183" s="200"/>
      <c r="LY183" s="200"/>
      <c r="LZ183" s="200"/>
      <c r="MA183" s="200"/>
      <c r="MB183" s="200"/>
      <c r="MC183" s="200"/>
      <c r="MD183" s="200"/>
      <c r="ME183" s="200"/>
      <c r="MF183" s="200"/>
      <c r="MG183" s="200"/>
      <c r="MH183" s="200"/>
      <c r="MI183" s="200"/>
      <c r="MJ183" s="200"/>
      <c r="MK183" s="200"/>
      <c r="ML183" s="200"/>
      <c r="MM183" s="200"/>
      <c r="MN183" s="200"/>
      <c r="MO183" s="200"/>
      <c r="MP183" s="200"/>
      <c r="MQ183" s="200"/>
      <c r="MR183" s="200"/>
      <c r="MS183" s="200"/>
      <c r="MT183" s="200"/>
      <c r="MU183" s="200"/>
      <c r="MV183" s="200"/>
      <c r="MW183" s="200"/>
      <c r="MX183" s="200"/>
      <c r="MY183" s="200"/>
      <c r="MZ183" s="200"/>
      <c r="NA183" s="200"/>
      <c r="NB183" s="200"/>
      <c r="NC183" s="200"/>
      <c r="ND183" s="200"/>
      <c r="NE183" s="200"/>
      <c r="NF183" s="200"/>
      <c r="NG183" s="200"/>
      <c r="NH183" s="200"/>
      <c r="NI183" s="200"/>
      <c r="NJ183" s="200"/>
      <c r="NK183" s="200"/>
      <c r="NL183" s="200"/>
      <c r="NM183" s="200"/>
      <c r="NN183" s="200"/>
      <c r="NO183" s="200"/>
      <c r="NP183" s="200"/>
      <c r="NQ183" s="200"/>
      <c r="NR183" s="200"/>
      <c r="NS183" s="200"/>
      <c r="NT183" s="200"/>
      <c r="NU183" s="200"/>
      <c r="NV183" s="200"/>
      <c r="NW183" s="200"/>
      <c r="NX183" s="200"/>
      <c r="NY183" s="200"/>
      <c r="NZ183" s="200"/>
      <c r="OA183" s="200"/>
      <c r="OB183" s="200"/>
      <c r="OC183" s="200"/>
      <c r="OD183" s="200"/>
      <c r="OE183" s="200"/>
      <c r="OF183" s="200"/>
      <c r="OG183" s="200"/>
      <c r="OH183" s="200"/>
      <c r="OI183" s="200"/>
      <c r="OJ183" s="200"/>
      <c r="OK183" s="200"/>
      <c r="OL183" s="200"/>
      <c r="OM183" s="200"/>
      <c r="ON183" s="200"/>
      <c r="OO183" s="200"/>
      <c r="OP183" s="200"/>
      <c r="OQ183" s="200"/>
      <c r="OR183" s="200"/>
      <c r="OS183" s="200"/>
      <c r="OT183" s="200"/>
      <c r="OU183" s="200"/>
      <c r="OV183" s="200"/>
      <c r="OW183" s="200"/>
      <c r="OX183" s="200"/>
      <c r="OY183" s="200"/>
      <c r="OZ183" s="200"/>
      <c r="PA183" s="200"/>
      <c r="PB183" s="200"/>
      <c r="PC183" s="200"/>
      <c r="PD183" s="200"/>
      <c r="PE183" s="200"/>
      <c r="PF183" s="200"/>
      <c r="PG183" s="200"/>
      <c r="PH183" s="200"/>
      <c r="PI183" s="200"/>
      <c r="PJ183" s="200"/>
      <c r="PK183" s="200"/>
      <c r="PL183" s="200"/>
      <c r="PM183" s="200"/>
      <c r="PN183" s="200"/>
      <c r="PO183" s="200"/>
      <c r="PP183" s="200"/>
      <c r="PQ183" s="200"/>
      <c r="PR183" s="200"/>
      <c r="PS183" s="200"/>
      <c r="PT183" s="200"/>
      <c r="PU183" s="200"/>
      <c r="PV183" s="200"/>
      <c r="PW183" s="200"/>
      <c r="PX183" s="200"/>
      <c r="PY183" s="200"/>
      <c r="PZ183" s="200"/>
      <c r="QA183" s="200"/>
      <c r="QB183" s="200"/>
      <c r="QC183" s="200"/>
      <c r="QD183" s="200"/>
      <c r="QE183" s="200"/>
      <c r="QF183" s="200"/>
      <c r="QG183" s="200"/>
      <c r="QH183" s="200"/>
      <c r="QI183" s="200"/>
      <c r="QJ183" s="200"/>
      <c r="QK183" s="200"/>
      <c r="QL183" s="200"/>
      <c r="QM183" s="200"/>
      <c r="QN183" s="200"/>
      <c r="QO183" s="200"/>
      <c r="QP183" s="200"/>
      <c r="QQ183" s="200"/>
      <c r="QR183" s="200"/>
      <c r="QS183" s="200"/>
      <c r="QT183" s="200"/>
      <c r="QU183" s="200"/>
      <c r="QV183" s="200"/>
      <c r="QW183" s="200"/>
      <c r="QX183" s="200"/>
      <c r="QY183" s="200"/>
      <c r="QZ183" s="200"/>
      <c r="RA183" s="200"/>
      <c r="RB183" s="200"/>
      <c r="RC183" s="200"/>
      <c r="RD183" s="200"/>
      <c r="RE183" s="200"/>
      <c r="RF183" s="200"/>
      <c r="RG183" s="200"/>
      <c r="RH183" s="200"/>
      <c r="RI183" s="200"/>
      <c r="RJ183" s="200"/>
      <c r="RK183" s="200"/>
      <c r="RL183" s="200"/>
      <c r="RM183" s="200"/>
      <c r="RN183" s="200"/>
      <c r="RO183" s="200"/>
      <c r="RP183" s="200"/>
      <c r="RQ183" s="200"/>
      <c r="RR183" s="200"/>
      <c r="RS183" s="200"/>
      <c r="RT183" s="200"/>
      <c r="RU183" s="200"/>
      <c r="RV183" s="200"/>
      <c r="RW183" s="200"/>
      <c r="RX183" s="200"/>
      <c r="RY183" s="200"/>
      <c r="RZ183" s="200"/>
      <c r="SA183" s="200"/>
      <c r="SB183" s="200"/>
      <c r="SC183" s="200"/>
      <c r="SD183" s="200"/>
      <c r="SE183" s="200"/>
      <c r="SF183" s="200"/>
      <c r="SG183" s="200"/>
      <c r="SH183" s="200"/>
      <c r="SI183" s="200"/>
      <c r="SJ183" s="200"/>
      <c r="SK183" s="200"/>
      <c r="SL183" s="200"/>
      <c r="SM183" s="200"/>
      <c r="SN183" s="200"/>
      <c r="SO183" s="200"/>
      <c r="SP183" s="200"/>
      <c r="SQ183" s="200"/>
      <c r="SR183" s="200"/>
      <c r="SS183" s="200"/>
      <c r="ST183" s="200"/>
      <c r="SU183" s="200"/>
      <c r="SV183" s="200"/>
      <c r="SW183" s="200"/>
      <c r="SX183" s="200"/>
      <c r="SY183" s="200"/>
      <c r="SZ183" s="200"/>
      <c r="TA183" s="200"/>
      <c r="TB183" s="200"/>
      <c r="TC183" s="200"/>
      <c r="TD183" s="200"/>
      <c r="TE183" s="200"/>
      <c r="TF183" s="200"/>
      <c r="TG183" s="200"/>
      <c r="TH183" s="200"/>
      <c r="TI183" s="200"/>
      <c r="TJ183" s="200"/>
      <c r="TK183" s="200"/>
      <c r="TL183" s="200"/>
      <c r="TM183" s="200"/>
      <c r="TN183" s="200"/>
      <c r="TO183" s="200"/>
      <c r="TP183" s="200"/>
      <c r="TQ183" s="200"/>
      <c r="TR183" s="200"/>
      <c r="TS183" s="200"/>
      <c r="TT183" s="200"/>
      <c r="TU183" s="200"/>
      <c r="TV183" s="200"/>
      <c r="TW183" s="200"/>
      <c r="TX183" s="200"/>
      <c r="TY183" s="200"/>
      <c r="TZ183" s="200"/>
      <c r="UA183" s="200"/>
      <c r="UB183" s="200"/>
      <c r="UC183" s="200"/>
      <c r="UD183" s="200"/>
      <c r="UE183" s="200"/>
      <c r="UF183" s="200"/>
      <c r="UG183" s="200"/>
      <c r="UH183" s="200"/>
      <c r="UI183" s="200"/>
      <c r="UJ183" s="200"/>
      <c r="UK183" s="200"/>
      <c r="UL183" s="200"/>
      <c r="UM183" s="200"/>
      <c r="UN183" s="200"/>
      <c r="UO183" s="200"/>
      <c r="UP183" s="200"/>
      <c r="UQ183" s="200"/>
      <c r="UR183" s="200"/>
      <c r="US183" s="200"/>
      <c r="UT183" s="200"/>
      <c r="UU183" s="200"/>
      <c r="UV183" s="200"/>
      <c r="UW183" s="200"/>
      <c r="UX183" s="200"/>
      <c r="UY183" s="200"/>
      <c r="UZ183" s="200"/>
      <c r="VA183" s="200"/>
      <c r="VB183" s="200"/>
      <c r="VC183" s="200"/>
      <c r="VD183" s="200"/>
      <c r="VE183" s="200"/>
      <c r="VF183" s="200"/>
      <c r="VG183" s="200"/>
      <c r="VH183" s="200"/>
      <c r="VI183" s="200"/>
      <c r="VJ183" s="200"/>
      <c r="VK183" s="200"/>
      <c r="VL183" s="200"/>
      <c r="VM183" s="200"/>
      <c r="VN183" s="200"/>
      <c r="VO183" s="200"/>
      <c r="VP183" s="200"/>
      <c r="VQ183" s="200"/>
      <c r="VR183" s="200"/>
      <c r="VS183" s="200"/>
      <c r="VT183" s="200"/>
      <c r="VU183" s="200"/>
      <c r="VV183" s="200"/>
      <c r="VW183" s="200"/>
      <c r="VX183" s="200"/>
      <c r="VY183" s="200"/>
      <c r="VZ183" s="200"/>
      <c r="WA183" s="200"/>
      <c r="WB183" s="200"/>
      <c r="WC183" s="200"/>
      <c r="WD183" s="200"/>
      <c r="WE183" s="200"/>
      <c r="WF183" s="200"/>
      <c r="WG183" s="200"/>
      <c r="WH183" s="200"/>
      <c r="WI183" s="200"/>
      <c r="WJ183" s="200"/>
      <c r="WK183" s="200"/>
      <c r="WL183" s="200"/>
      <c r="WM183" s="200"/>
      <c r="WN183" s="200"/>
      <c r="WO183" s="200"/>
      <c r="WP183" s="200"/>
      <c r="WQ183" s="200"/>
      <c r="WR183" s="200"/>
      <c r="WS183" s="200"/>
      <c r="WT183" s="200"/>
      <c r="WU183" s="200"/>
      <c r="WV183" s="200"/>
      <c r="WW183" s="200"/>
      <c r="WX183" s="200"/>
      <c r="WY183" s="200"/>
      <c r="WZ183" s="200"/>
      <c r="XA183" s="200"/>
      <c r="XB183" s="200"/>
      <c r="XC183" s="200"/>
      <c r="XD183" s="200"/>
      <c r="XE183" s="200"/>
      <c r="XF183" s="200"/>
      <c r="XG183" s="200"/>
      <c r="XH183" s="200"/>
      <c r="XI183" s="200"/>
      <c r="XJ183" s="200"/>
      <c r="XK183" s="200"/>
      <c r="XL183" s="200"/>
      <c r="XM183" s="200"/>
      <c r="XN183" s="200"/>
      <c r="XO183" s="200"/>
      <c r="XP183" s="200"/>
      <c r="XQ183" s="200"/>
      <c r="XR183" s="200"/>
      <c r="XS183" s="200"/>
      <c r="XT183" s="200"/>
      <c r="XU183" s="200"/>
      <c r="XV183" s="200"/>
      <c r="XW183" s="200"/>
      <c r="XX183" s="200"/>
      <c r="XY183" s="200"/>
      <c r="XZ183" s="200"/>
      <c r="YA183" s="200"/>
      <c r="YB183" s="200"/>
      <c r="YC183" s="200"/>
      <c r="YD183" s="200"/>
      <c r="YE183" s="200"/>
      <c r="YF183" s="200"/>
      <c r="YG183" s="200"/>
      <c r="YH183" s="200"/>
      <c r="YI183" s="200"/>
      <c r="YJ183" s="200"/>
      <c r="YK183" s="200"/>
      <c r="YL183" s="200"/>
      <c r="YM183" s="200"/>
      <c r="YN183" s="200"/>
      <c r="YO183" s="200"/>
      <c r="YP183" s="200"/>
      <c r="YQ183" s="200"/>
      <c r="YR183" s="200"/>
      <c r="YS183" s="200"/>
      <c r="YT183" s="200"/>
      <c r="YU183" s="200"/>
      <c r="YV183" s="200"/>
      <c r="YW183" s="200"/>
      <c r="YX183" s="200"/>
      <c r="YY183" s="200"/>
      <c r="YZ183" s="200"/>
      <c r="ZA183" s="200"/>
      <c r="ZB183" s="200"/>
      <c r="ZC183" s="200"/>
      <c r="ZD183" s="200"/>
      <c r="ZE183" s="200"/>
      <c r="ZF183" s="200"/>
      <c r="ZG183" s="200"/>
      <c r="ZH183" s="200"/>
      <c r="ZI183" s="200"/>
      <c r="ZJ183" s="200"/>
      <c r="ZK183" s="200"/>
      <c r="ZL183" s="200"/>
    </row>
    <row r="184" spans="1:688" s="155" customFormat="1">
      <c r="A184" s="415"/>
      <c r="B184" s="225" t="s">
        <v>307</v>
      </c>
      <c r="C184" s="244">
        <v>2495279</v>
      </c>
      <c r="D184" s="321">
        <f t="shared" si="43"/>
        <v>3.7563068049042414E-2</v>
      </c>
      <c r="E184" s="142"/>
      <c r="F184" s="221">
        <v>1714</v>
      </c>
      <c r="G184" s="320">
        <f t="shared" si="31"/>
        <v>-6.5430752453653263E-2</v>
      </c>
      <c r="H184" s="220">
        <v>789</v>
      </c>
      <c r="I184" s="321">
        <f t="shared" ref="I184:I195" si="46">H184/H172-1</f>
        <v>0.18290854572713644</v>
      </c>
      <c r="J184" s="220">
        <v>147</v>
      </c>
      <c r="K184" s="321">
        <f t="shared" si="41"/>
        <v>28.4</v>
      </c>
      <c r="L184" s="317">
        <v>125</v>
      </c>
      <c r="M184" s="321">
        <f t="shared" si="42"/>
        <v>-0.18831168831168832</v>
      </c>
      <c r="N184" s="220"/>
      <c r="O184" s="321"/>
      <c r="P184" s="220"/>
      <c r="Q184" s="321"/>
      <c r="R184" s="221"/>
      <c r="S184" s="321"/>
      <c r="T184" s="213"/>
      <c r="U184" s="200"/>
      <c r="V184" s="200"/>
      <c r="W184" s="200"/>
      <c r="X184" s="200"/>
      <c r="Y184" s="200"/>
      <c r="Z184" s="200"/>
      <c r="AA184" s="200"/>
      <c r="AB184" s="200"/>
      <c r="AC184" s="200"/>
      <c r="AD184" s="200"/>
      <c r="AE184" s="200"/>
      <c r="AF184" s="200"/>
      <c r="AG184" s="200"/>
      <c r="AH184" s="200"/>
      <c r="AI184" s="200"/>
      <c r="AJ184" s="200"/>
      <c r="AK184" s="200"/>
      <c r="AL184" s="200"/>
      <c r="AM184" s="200"/>
      <c r="AN184" s="200"/>
      <c r="AO184" s="200"/>
      <c r="AP184" s="200"/>
      <c r="AQ184" s="200"/>
      <c r="AR184" s="200"/>
      <c r="AS184" s="200"/>
      <c r="AT184" s="200"/>
      <c r="AU184" s="200"/>
      <c r="AV184" s="200"/>
      <c r="AW184" s="200"/>
      <c r="AX184" s="200"/>
      <c r="AY184" s="200"/>
      <c r="AZ184" s="200"/>
      <c r="BA184" s="200"/>
      <c r="BB184" s="200"/>
      <c r="BC184" s="200"/>
      <c r="BD184" s="200"/>
      <c r="BE184" s="200"/>
      <c r="BF184" s="200"/>
      <c r="BG184" s="200"/>
      <c r="BH184" s="200"/>
      <c r="BI184" s="200"/>
      <c r="BJ184" s="200"/>
      <c r="BK184" s="200"/>
      <c r="BL184" s="200"/>
      <c r="BM184" s="200"/>
      <c r="BN184" s="200"/>
      <c r="BO184" s="200"/>
      <c r="BP184" s="200"/>
      <c r="BQ184" s="200"/>
      <c r="BR184" s="200"/>
      <c r="BS184" s="200"/>
      <c r="BT184" s="200"/>
      <c r="BU184" s="200"/>
      <c r="BV184" s="200"/>
      <c r="BW184" s="200"/>
      <c r="BX184" s="200"/>
      <c r="BY184" s="200"/>
      <c r="BZ184" s="200"/>
      <c r="CA184" s="200"/>
      <c r="CB184" s="200"/>
      <c r="CC184" s="200"/>
      <c r="CD184" s="200"/>
      <c r="CE184" s="200"/>
      <c r="CF184" s="200"/>
      <c r="CG184" s="200"/>
      <c r="CH184" s="200"/>
      <c r="CI184" s="200"/>
      <c r="CJ184" s="200"/>
      <c r="CK184" s="200"/>
      <c r="CL184" s="200"/>
      <c r="CM184" s="200"/>
      <c r="CN184" s="200"/>
      <c r="CO184" s="200"/>
      <c r="CP184" s="200"/>
      <c r="CQ184" s="200"/>
      <c r="CR184" s="200"/>
      <c r="CS184" s="200"/>
      <c r="CT184" s="200"/>
      <c r="CU184" s="200"/>
      <c r="CV184" s="200"/>
      <c r="CW184" s="200"/>
      <c r="CX184" s="200"/>
      <c r="CY184" s="200"/>
      <c r="CZ184" s="200"/>
      <c r="DA184" s="200"/>
      <c r="DB184" s="200"/>
      <c r="DC184" s="200"/>
      <c r="DD184" s="200"/>
      <c r="DE184" s="200"/>
      <c r="DF184" s="200"/>
      <c r="DG184" s="200"/>
      <c r="DH184" s="200"/>
      <c r="DI184" s="200"/>
      <c r="DJ184" s="200"/>
      <c r="DK184" s="200"/>
      <c r="DL184" s="200"/>
      <c r="DM184" s="200"/>
      <c r="DN184" s="200"/>
      <c r="DO184" s="200"/>
      <c r="DP184" s="200"/>
      <c r="DQ184" s="200"/>
      <c r="DR184" s="200"/>
      <c r="DS184" s="200"/>
      <c r="DT184" s="200"/>
      <c r="DU184" s="200"/>
      <c r="DV184" s="200"/>
      <c r="DW184" s="200"/>
      <c r="DX184" s="200"/>
      <c r="DY184" s="200"/>
      <c r="DZ184" s="200"/>
      <c r="EA184" s="200"/>
      <c r="EB184" s="200"/>
      <c r="EC184" s="200"/>
      <c r="ED184" s="200"/>
      <c r="EE184" s="200"/>
      <c r="EF184" s="200"/>
      <c r="EG184" s="200"/>
      <c r="EH184" s="200"/>
      <c r="EI184" s="200"/>
      <c r="EJ184" s="200"/>
      <c r="EK184" s="200"/>
      <c r="EL184" s="200"/>
      <c r="EM184" s="200"/>
      <c r="EN184" s="200"/>
      <c r="EO184" s="200"/>
      <c r="EP184" s="200"/>
      <c r="EQ184" s="200"/>
      <c r="ER184" s="200"/>
      <c r="ES184" s="200"/>
      <c r="ET184" s="200"/>
      <c r="EU184" s="200"/>
      <c r="EV184" s="200"/>
      <c r="EW184" s="200"/>
      <c r="EX184" s="200"/>
      <c r="EY184" s="200"/>
      <c r="EZ184" s="200"/>
      <c r="FA184" s="200"/>
      <c r="FB184" s="200"/>
      <c r="FC184" s="200"/>
      <c r="FD184" s="200"/>
      <c r="FE184" s="200"/>
      <c r="FF184" s="200"/>
      <c r="FG184" s="200"/>
      <c r="FH184" s="200"/>
      <c r="FI184" s="200"/>
      <c r="FJ184" s="200"/>
      <c r="FK184" s="200"/>
      <c r="FL184" s="200"/>
      <c r="FM184" s="200"/>
      <c r="FN184" s="200"/>
      <c r="FO184" s="200"/>
      <c r="FP184" s="200"/>
      <c r="FQ184" s="200"/>
      <c r="FR184" s="200"/>
      <c r="FS184" s="200"/>
      <c r="FT184" s="200"/>
      <c r="FU184" s="200"/>
      <c r="FV184" s="200"/>
      <c r="FW184" s="200"/>
      <c r="FX184" s="200"/>
      <c r="FY184" s="200"/>
      <c r="FZ184" s="200"/>
      <c r="GA184" s="200"/>
      <c r="GB184" s="200"/>
      <c r="GC184" s="200"/>
      <c r="GD184" s="200"/>
      <c r="GE184" s="200"/>
      <c r="GF184" s="200"/>
      <c r="GG184" s="200"/>
      <c r="GH184" s="200"/>
      <c r="GI184" s="200"/>
      <c r="GJ184" s="200"/>
      <c r="GK184" s="200"/>
      <c r="GL184" s="200"/>
      <c r="GM184" s="200"/>
      <c r="GN184" s="200"/>
      <c r="GO184" s="200"/>
      <c r="GP184" s="200"/>
      <c r="GQ184" s="200"/>
      <c r="GR184" s="200"/>
      <c r="GS184" s="200"/>
      <c r="GT184" s="200"/>
      <c r="GU184" s="200"/>
      <c r="GV184" s="200"/>
      <c r="GW184" s="200"/>
      <c r="GX184" s="200"/>
      <c r="GY184" s="200"/>
      <c r="GZ184" s="200"/>
      <c r="HA184" s="200"/>
      <c r="HB184" s="200"/>
      <c r="HC184" s="200"/>
      <c r="HD184" s="200"/>
      <c r="HE184" s="200"/>
      <c r="HF184" s="200"/>
      <c r="HG184" s="200"/>
      <c r="HH184" s="200"/>
      <c r="HI184" s="200"/>
      <c r="HJ184" s="200"/>
      <c r="HK184" s="200"/>
      <c r="HL184" s="200"/>
      <c r="HM184" s="200"/>
      <c r="HN184" s="200"/>
      <c r="HO184" s="200"/>
      <c r="HP184" s="200"/>
      <c r="HQ184" s="200"/>
      <c r="HR184" s="200"/>
      <c r="HS184" s="200"/>
      <c r="HT184" s="200"/>
      <c r="HU184" s="200"/>
      <c r="HV184" s="200"/>
      <c r="HW184" s="200"/>
      <c r="HX184" s="200"/>
      <c r="HY184" s="200"/>
      <c r="HZ184" s="200"/>
      <c r="IA184" s="200"/>
      <c r="IB184" s="200"/>
      <c r="IC184" s="200"/>
      <c r="ID184" s="200"/>
      <c r="IE184" s="200"/>
      <c r="IF184" s="200"/>
      <c r="IG184" s="200"/>
      <c r="IH184" s="200"/>
      <c r="II184" s="200"/>
      <c r="IJ184" s="200"/>
      <c r="IK184" s="200"/>
      <c r="IL184" s="200"/>
      <c r="IM184" s="200"/>
      <c r="IN184" s="200"/>
      <c r="IO184" s="200"/>
      <c r="IP184" s="200"/>
      <c r="IQ184" s="200"/>
      <c r="IR184" s="200"/>
      <c r="IS184" s="200"/>
      <c r="IT184" s="200"/>
      <c r="IU184" s="200"/>
      <c r="IV184" s="200"/>
      <c r="IW184" s="200"/>
      <c r="IX184" s="200"/>
      <c r="IY184" s="200"/>
      <c r="IZ184" s="200"/>
      <c r="JA184" s="200"/>
      <c r="JB184" s="200"/>
      <c r="JC184" s="200"/>
      <c r="JD184" s="200"/>
      <c r="JE184" s="200"/>
      <c r="JF184" s="200"/>
      <c r="JG184" s="200"/>
      <c r="JH184" s="200"/>
      <c r="JI184" s="200"/>
      <c r="JJ184" s="200"/>
      <c r="JK184" s="200"/>
      <c r="JL184" s="200"/>
      <c r="JM184" s="200"/>
      <c r="JN184" s="200"/>
      <c r="JO184" s="200"/>
      <c r="JP184" s="200"/>
      <c r="JQ184" s="200"/>
      <c r="JR184" s="200"/>
      <c r="JS184" s="200"/>
      <c r="JT184" s="200"/>
      <c r="JU184" s="200"/>
      <c r="JV184" s="200"/>
      <c r="JW184" s="200"/>
      <c r="JX184" s="200"/>
      <c r="JY184" s="200"/>
      <c r="JZ184" s="200"/>
      <c r="KA184" s="200"/>
      <c r="KB184" s="200"/>
      <c r="KC184" s="200"/>
      <c r="KD184" s="200"/>
      <c r="KE184" s="200"/>
      <c r="KF184" s="200"/>
      <c r="KG184" s="200"/>
      <c r="KH184" s="200"/>
      <c r="KI184" s="200"/>
      <c r="KJ184" s="200"/>
      <c r="KK184" s="200"/>
      <c r="KL184" s="200"/>
      <c r="KM184" s="200"/>
      <c r="KN184" s="200"/>
      <c r="KO184" s="200"/>
      <c r="KP184" s="200"/>
      <c r="KQ184" s="200"/>
      <c r="KR184" s="200"/>
      <c r="KS184" s="200"/>
      <c r="KT184" s="200"/>
      <c r="KU184" s="200"/>
      <c r="KV184" s="200"/>
      <c r="KW184" s="200"/>
      <c r="KX184" s="200"/>
      <c r="KY184" s="200"/>
      <c r="KZ184" s="200"/>
      <c r="LA184" s="200"/>
      <c r="LB184" s="200"/>
      <c r="LC184" s="200"/>
      <c r="LD184" s="200"/>
      <c r="LE184" s="200"/>
      <c r="LF184" s="200"/>
      <c r="LG184" s="200"/>
      <c r="LH184" s="200"/>
      <c r="LI184" s="200"/>
      <c r="LJ184" s="200"/>
      <c r="LK184" s="200"/>
      <c r="LL184" s="200"/>
      <c r="LM184" s="200"/>
      <c r="LN184" s="200"/>
      <c r="LO184" s="200"/>
      <c r="LP184" s="200"/>
      <c r="LQ184" s="200"/>
      <c r="LR184" s="200"/>
      <c r="LS184" s="200"/>
      <c r="LT184" s="200"/>
      <c r="LU184" s="200"/>
      <c r="LV184" s="200"/>
      <c r="LW184" s="200"/>
      <c r="LX184" s="200"/>
      <c r="LY184" s="200"/>
      <c r="LZ184" s="200"/>
      <c r="MA184" s="200"/>
      <c r="MB184" s="200"/>
      <c r="MC184" s="200"/>
      <c r="MD184" s="200"/>
      <c r="ME184" s="200"/>
      <c r="MF184" s="200"/>
      <c r="MG184" s="200"/>
      <c r="MH184" s="200"/>
      <c r="MI184" s="200"/>
      <c r="MJ184" s="200"/>
      <c r="MK184" s="200"/>
      <c r="ML184" s="200"/>
      <c r="MM184" s="200"/>
      <c r="MN184" s="200"/>
      <c r="MO184" s="200"/>
      <c r="MP184" s="200"/>
      <c r="MQ184" s="200"/>
      <c r="MR184" s="200"/>
      <c r="MS184" s="200"/>
      <c r="MT184" s="200"/>
      <c r="MU184" s="200"/>
      <c r="MV184" s="200"/>
      <c r="MW184" s="200"/>
      <c r="MX184" s="200"/>
      <c r="MY184" s="200"/>
      <c r="MZ184" s="200"/>
      <c r="NA184" s="200"/>
      <c r="NB184" s="200"/>
      <c r="NC184" s="200"/>
      <c r="ND184" s="200"/>
      <c r="NE184" s="200"/>
      <c r="NF184" s="200"/>
      <c r="NG184" s="200"/>
      <c r="NH184" s="200"/>
      <c r="NI184" s="200"/>
      <c r="NJ184" s="200"/>
      <c r="NK184" s="200"/>
      <c r="NL184" s="200"/>
      <c r="NM184" s="200"/>
      <c r="NN184" s="200"/>
      <c r="NO184" s="200"/>
      <c r="NP184" s="200"/>
      <c r="NQ184" s="200"/>
      <c r="NR184" s="200"/>
      <c r="NS184" s="200"/>
      <c r="NT184" s="200"/>
      <c r="NU184" s="200"/>
      <c r="NV184" s="200"/>
      <c r="NW184" s="200"/>
      <c r="NX184" s="200"/>
      <c r="NY184" s="200"/>
      <c r="NZ184" s="200"/>
      <c r="OA184" s="200"/>
      <c r="OB184" s="200"/>
      <c r="OC184" s="200"/>
      <c r="OD184" s="200"/>
      <c r="OE184" s="200"/>
      <c r="OF184" s="200"/>
      <c r="OG184" s="200"/>
      <c r="OH184" s="200"/>
      <c r="OI184" s="200"/>
      <c r="OJ184" s="200"/>
      <c r="OK184" s="200"/>
      <c r="OL184" s="200"/>
      <c r="OM184" s="200"/>
      <c r="ON184" s="200"/>
      <c r="OO184" s="200"/>
      <c r="OP184" s="200"/>
      <c r="OQ184" s="200"/>
      <c r="OR184" s="200"/>
      <c r="OS184" s="200"/>
      <c r="OT184" s="200"/>
      <c r="OU184" s="200"/>
      <c r="OV184" s="200"/>
      <c r="OW184" s="200"/>
      <c r="OX184" s="200"/>
      <c r="OY184" s="200"/>
      <c r="OZ184" s="200"/>
      <c r="PA184" s="200"/>
      <c r="PB184" s="200"/>
      <c r="PC184" s="200"/>
      <c r="PD184" s="200"/>
      <c r="PE184" s="200"/>
      <c r="PF184" s="200"/>
      <c r="PG184" s="200"/>
      <c r="PH184" s="200"/>
      <c r="PI184" s="200"/>
      <c r="PJ184" s="200"/>
      <c r="PK184" s="200"/>
      <c r="PL184" s="200"/>
      <c r="PM184" s="200"/>
      <c r="PN184" s="200"/>
      <c r="PO184" s="200"/>
      <c r="PP184" s="200"/>
      <c r="PQ184" s="200"/>
      <c r="PR184" s="200"/>
      <c r="PS184" s="200"/>
      <c r="PT184" s="200"/>
      <c r="PU184" s="200"/>
      <c r="PV184" s="200"/>
      <c r="PW184" s="200"/>
      <c r="PX184" s="200"/>
      <c r="PY184" s="200"/>
      <c r="PZ184" s="200"/>
      <c r="QA184" s="200"/>
      <c r="QB184" s="200"/>
      <c r="QC184" s="200"/>
      <c r="QD184" s="200"/>
      <c r="QE184" s="200"/>
      <c r="QF184" s="200"/>
      <c r="QG184" s="200"/>
      <c r="QH184" s="200"/>
      <c r="QI184" s="200"/>
      <c r="QJ184" s="200"/>
      <c r="QK184" s="200"/>
      <c r="QL184" s="200"/>
      <c r="QM184" s="200"/>
      <c r="QN184" s="200"/>
      <c r="QO184" s="200"/>
      <c r="QP184" s="200"/>
      <c r="QQ184" s="200"/>
      <c r="QR184" s="200"/>
      <c r="QS184" s="200"/>
      <c r="QT184" s="200"/>
      <c r="QU184" s="200"/>
      <c r="QV184" s="200"/>
      <c r="QW184" s="200"/>
      <c r="QX184" s="200"/>
      <c r="QY184" s="200"/>
      <c r="QZ184" s="200"/>
      <c r="RA184" s="200"/>
      <c r="RB184" s="200"/>
      <c r="RC184" s="200"/>
      <c r="RD184" s="200"/>
      <c r="RE184" s="200"/>
      <c r="RF184" s="200"/>
      <c r="RG184" s="200"/>
      <c r="RH184" s="200"/>
      <c r="RI184" s="200"/>
      <c r="RJ184" s="200"/>
      <c r="RK184" s="200"/>
      <c r="RL184" s="200"/>
      <c r="RM184" s="200"/>
      <c r="RN184" s="200"/>
      <c r="RO184" s="200"/>
      <c r="RP184" s="200"/>
      <c r="RQ184" s="200"/>
      <c r="RR184" s="200"/>
      <c r="RS184" s="200"/>
      <c r="RT184" s="200"/>
      <c r="RU184" s="200"/>
      <c r="RV184" s="200"/>
      <c r="RW184" s="200"/>
      <c r="RX184" s="200"/>
      <c r="RY184" s="200"/>
      <c r="RZ184" s="200"/>
      <c r="SA184" s="200"/>
      <c r="SB184" s="200"/>
      <c r="SC184" s="200"/>
      <c r="SD184" s="200"/>
      <c r="SE184" s="200"/>
      <c r="SF184" s="200"/>
      <c r="SG184" s="200"/>
      <c r="SH184" s="200"/>
      <c r="SI184" s="200"/>
      <c r="SJ184" s="200"/>
      <c r="SK184" s="200"/>
      <c r="SL184" s="200"/>
      <c r="SM184" s="200"/>
      <c r="SN184" s="200"/>
      <c r="SO184" s="200"/>
      <c r="SP184" s="200"/>
      <c r="SQ184" s="200"/>
      <c r="SR184" s="200"/>
      <c r="SS184" s="200"/>
      <c r="ST184" s="200"/>
      <c r="SU184" s="200"/>
      <c r="SV184" s="200"/>
      <c r="SW184" s="200"/>
      <c r="SX184" s="200"/>
      <c r="SY184" s="200"/>
      <c r="SZ184" s="200"/>
      <c r="TA184" s="200"/>
      <c r="TB184" s="200"/>
      <c r="TC184" s="200"/>
      <c r="TD184" s="200"/>
      <c r="TE184" s="200"/>
      <c r="TF184" s="200"/>
      <c r="TG184" s="200"/>
      <c r="TH184" s="200"/>
      <c r="TI184" s="200"/>
      <c r="TJ184" s="200"/>
      <c r="TK184" s="200"/>
      <c r="TL184" s="200"/>
      <c r="TM184" s="200"/>
      <c r="TN184" s="200"/>
      <c r="TO184" s="200"/>
      <c r="TP184" s="200"/>
      <c r="TQ184" s="200"/>
      <c r="TR184" s="200"/>
      <c r="TS184" s="200"/>
      <c r="TT184" s="200"/>
      <c r="TU184" s="200"/>
      <c r="TV184" s="200"/>
      <c r="TW184" s="200"/>
      <c r="TX184" s="200"/>
      <c r="TY184" s="200"/>
      <c r="TZ184" s="200"/>
      <c r="UA184" s="200"/>
      <c r="UB184" s="200"/>
      <c r="UC184" s="200"/>
      <c r="UD184" s="200"/>
      <c r="UE184" s="200"/>
      <c r="UF184" s="200"/>
      <c r="UG184" s="200"/>
      <c r="UH184" s="200"/>
      <c r="UI184" s="200"/>
      <c r="UJ184" s="200"/>
      <c r="UK184" s="200"/>
      <c r="UL184" s="200"/>
      <c r="UM184" s="200"/>
      <c r="UN184" s="200"/>
      <c r="UO184" s="200"/>
      <c r="UP184" s="200"/>
      <c r="UQ184" s="200"/>
      <c r="UR184" s="200"/>
      <c r="US184" s="200"/>
      <c r="UT184" s="200"/>
      <c r="UU184" s="200"/>
      <c r="UV184" s="200"/>
      <c r="UW184" s="200"/>
      <c r="UX184" s="200"/>
      <c r="UY184" s="200"/>
      <c r="UZ184" s="200"/>
      <c r="VA184" s="200"/>
      <c r="VB184" s="200"/>
      <c r="VC184" s="200"/>
      <c r="VD184" s="200"/>
      <c r="VE184" s="200"/>
      <c r="VF184" s="200"/>
      <c r="VG184" s="200"/>
      <c r="VH184" s="200"/>
      <c r="VI184" s="200"/>
      <c r="VJ184" s="200"/>
      <c r="VK184" s="200"/>
      <c r="VL184" s="200"/>
      <c r="VM184" s="200"/>
      <c r="VN184" s="200"/>
      <c r="VO184" s="200"/>
      <c r="VP184" s="200"/>
      <c r="VQ184" s="200"/>
      <c r="VR184" s="200"/>
      <c r="VS184" s="200"/>
      <c r="VT184" s="200"/>
      <c r="VU184" s="200"/>
      <c r="VV184" s="200"/>
      <c r="VW184" s="200"/>
      <c r="VX184" s="200"/>
      <c r="VY184" s="200"/>
      <c r="VZ184" s="200"/>
      <c r="WA184" s="200"/>
      <c r="WB184" s="200"/>
      <c r="WC184" s="200"/>
      <c r="WD184" s="200"/>
      <c r="WE184" s="200"/>
      <c r="WF184" s="200"/>
      <c r="WG184" s="200"/>
      <c r="WH184" s="200"/>
      <c r="WI184" s="200"/>
      <c r="WJ184" s="200"/>
      <c r="WK184" s="200"/>
      <c r="WL184" s="200"/>
      <c r="WM184" s="200"/>
      <c r="WN184" s="200"/>
      <c r="WO184" s="200"/>
      <c r="WP184" s="200"/>
      <c r="WQ184" s="200"/>
      <c r="WR184" s="200"/>
      <c r="WS184" s="200"/>
      <c r="WT184" s="200"/>
      <c r="WU184" s="200"/>
      <c r="WV184" s="200"/>
      <c r="WW184" s="200"/>
      <c r="WX184" s="200"/>
      <c r="WY184" s="200"/>
      <c r="WZ184" s="200"/>
      <c r="XA184" s="200"/>
      <c r="XB184" s="200"/>
      <c r="XC184" s="200"/>
      <c r="XD184" s="200"/>
      <c r="XE184" s="200"/>
      <c r="XF184" s="200"/>
      <c r="XG184" s="200"/>
      <c r="XH184" s="200"/>
      <c r="XI184" s="200"/>
      <c r="XJ184" s="200"/>
      <c r="XK184" s="200"/>
      <c r="XL184" s="200"/>
      <c r="XM184" s="200"/>
      <c r="XN184" s="200"/>
      <c r="XO184" s="200"/>
      <c r="XP184" s="200"/>
      <c r="XQ184" s="200"/>
      <c r="XR184" s="200"/>
      <c r="XS184" s="200"/>
      <c r="XT184" s="200"/>
      <c r="XU184" s="200"/>
      <c r="XV184" s="200"/>
      <c r="XW184" s="200"/>
      <c r="XX184" s="200"/>
      <c r="XY184" s="200"/>
      <c r="XZ184" s="200"/>
      <c r="YA184" s="200"/>
      <c r="YB184" s="200"/>
      <c r="YC184" s="200"/>
      <c r="YD184" s="200"/>
      <c r="YE184" s="200"/>
      <c r="YF184" s="200"/>
      <c r="YG184" s="200"/>
      <c r="YH184" s="200"/>
      <c r="YI184" s="200"/>
      <c r="YJ184" s="200"/>
      <c r="YK184" s="200"/>
      <c r="YL184" s="200"/>
      <c r="YM184" s="200"/>
      <c r="YN184" s="200"/>
      <c r="YO184" s="200"/>
      <c r="YP184" s="200"/>
      <c r="YQ184" s="200"/>
      <c r="YR184" s="200"/>
      <c r="YS184" s="200"/>
      <c r="YT184" s="200"/>
      <c r="YU184" s="200"/>
      <c r="YV184" s="200"/>
      <c r="YW184" s="200"/>
      <c r="YX184" s="200"/>
      <c r="YY184" s="200"/>
      <c r="YZ184" s="200"/>
      <c r="ZA184" s="200"/>
      <c r="ZB184" s="200"/>
      <c r="ZC184" s="200"/>
      <c r="ZD184" s="200"/>
      <c r="ZE184" s="200"/>
      <c r="ZF184" s="200"/>
      <c r="ZG184" s="200"/>
      <c r="ZH184" s="200"/>
      <c r="ZI184" s="200"/>
      <c r="ZJ184" s="200"/>
      <c r="ZK184" s="200"/>
      <c r="ZL184" s="200"/>
    </row>
    <row r="185" spans="1:688" s="155" customFormat="1">
      <c r="A185" s="414" t="s">
        <v>367</v>
      </c>
      <c r="B185" s="67" t="s">
        <v>309</v>
      </c>
      <c r="C185" s="243">
        <v>2912331</v>
      </c>
      <c r="D185" s="320">
        <f t="shared" ref="D185:D195" si="47">C185/C173-1</f>
        <v>1.588925554105991E-2</v>
      </c>
      <c r="E185" s="142"/>
      <c r="F185" s="134">
        <v>3046</v>
      </c>
      <c r="G185" s="278">
        <f t="shared" si="31"/>
        <v>-4.8422368009996886E-2</v>
      </c>
      <c r="H185" s="133">
        <v>582</v>
      </c>
      <c r="I185" s="320">
        <f t="shared" si="46"/>
        <v>0.37914691943127954</v>
      </c>
      <c r="J185" s="133">
        <v>195</v>
      </c>
      <c r="K185" s="320">
        <f t="shared" si="41"/>
        <v>0.25</v>
      </c>
      <c r="L185" s="316">
        <v>110</v>
      </c>
      <c r="M185" s="320">
        <f t="shared" si="42"/>
        <v>-0.15384615384615385</v>
      </c>
      <c r="N185" s="133"/>
      <c r="O185" s="320"/>
      <c r="P185" s="133"/>
      <c r="Q185" s="320"/>
      <c r="R185" s="134"/>
      <c r="S185" s="320"/>
      <c r="T185" s="213"/>
      <c r="U185" s="200"/>
      <c r="V185" s="200"/>
      <c r="W185" s="200"/>
      <c r="X185" s="200"/>
      <c r="Y185" s="200"/>
      <c r="Z185" s="200"/>
      <c r="AA185" s="200"/>
      <c r="AB185" s="200"/>
      <c r="AC185" s="200"/>
      <c r="AD185" s="200"/>
      <c r="AE185" s="200"/>
      <c r="AF185" s="200"/>
      <c r="AG185" s="200"/>
      <c r="AH185" s="200"/>
      <c r="AI185" s="200"/>
      <c r="AJ185" s="200"/>
      <c r="AK185" s="200"/>
      <c r="AL185" s="200"/>
      <c r="AM185" s="200"/>
      <c r="AN185" s="200"/>
      <c r="AO185" s="200"/>
      <c r="AP185" s="200"/>
      <c r="AQ185" s="200"/>
      <c r="AR185" s="200"/>
      <c r="AS185" s="200"/>
      <c r="AT185" s="200"/>
      <c r="AU185" s="200"/>
      <c r="AV185" s="200"/>
      <c r="AW185" s="200"/>
      <c r="AX185" s="200"/>
      <c r="AY185" s="200"/>
      <c r="AZ185" s="200"/>
      <c r="BA185" s="200"/>
      <c r="BB185" s="200"/>
      <c r="BC185" s="200"/>
      <c r="BD185" s="200"/>
      <c r="BE185" s="200"/>
      <c r="BF185" s="200"/>
      <c r="BG185" s="200"/>
      <c r="BH185" s="200"/>
      <c r="BI185" s="200"/>
      <c r="BJ185" s="200"/>
      <c r="BK185" s="200"/>
      <c r="BL185" s="200"/>
      <c r="BM185" s="200"/>
      <c r="BN185" s="200"/>
      <c r="BO185" s="200"/>
      <c r="BP185" s="200"/>
      <c r="BQ185" s="200"/>
      <c r="BR185" s="200"/>
      <c r="BS185" s="200"/>
      <c r="BT185" s="200"/>
      <c r="BU185" s="200"/>
      <c r="BV185" s="200"/>
      <c r="BW185" s="200"/>
      <c r="BX185" s="200"/>
      <c r="BY185" s="200"/>
      <c r="BZ185" s="200"/>
      <c r="CA185" s="200"/>
      <c r="CB185" s="200"/>
      <c r="CC185" s="200"/>
      <c r="CD185" s="200"/>
      <c r="CE185" s="200"/>
      <c r="CF185" s="200"/>
      <c r="CG185" s="200"/>
      <c r="CH185" s="200"/>
      <c r="CI185" s="200"/>
      <c r="CJ185" s="200"/>
      <c r="CK185" s="200"/>
      <c r="CL185" s="200"/>
      <c r="CM185" s="200"/>
      <c r="CN185" s="200"/>
      <c r="CO185" s="200"/>
      <c r="CP185" s="200"/>
      <c r="CQ185" s="200"/>
      <c r="CR185" s="200"/>
      <c r="CS185" s="200"/>
      <c r="CT185" s="200"/>
      <c r="CU185" s="200"/>
      <c r="CV185" s="200"/>
      <c r="CW185" s="200"/>
      <c r="CX185" s="200"/>
      <c r="CY185" s="200"/>
      <c r="CZ185" s="200"/>
      <c r="DA185" s="200"/>
      <c r="DB185" s="200"/>
      <c r="DC185" s="200"/>
      <c r="DD185" s="200"/>
      <c r="DE185" s="200"/>
      <c r="DF185" s="200"/>
      <c r="DG185" s="200"/>
      <c r="DH185" s="200"/>
      <c r="DI185" s="200"/>
      <c r="DJ185" s="200"/>
      <c r="DK185" s="200"/>
      <c r="DL185" s="200"/>
      <c r="DM185" s="200"/>
      <c r="DN185" s="200"/>
      <c r="DO185" s="200"/>
      <c r="DP185" s="200"/>
      <c r="DQ185" s="200"/>
      <c r="DR185" s="200"/>
      <c r="DS185" s="200"/>
      <c r="DT185" s="200"/>
      <c r="DU185" s="200"/>
      <c r="DV185" s="200"/>
      <c r="DW185" s="200"/>
      <c r="DX185" s="200"/>
      <c r="DY185" s="200"/>
      <c r="DZ185" s="200"/>
      <c r="EA185" s="200"/>
      <c r="EB185" s="200"/>
      <c r="EC185" s="200"/>
      <c r="ED185" s="200"/>
      <c r="EE185" s="200"/>
      <c r="EF185" s="200"/>
      <c r="EG185" s="200"/>
      <c r="EH185" s="200"/>
      <c r="EI185" s="200"/>
      <c r="EJ185" s="200"/>
      <c r="EK185" s="200"/>
      <c r="EL185" s="200"/>
      <c r="EM185" s="200"/>
      <c r="EN185" s="200"/>
      <c r="EO185" s="200"/>
      <c r="EP185" s="200"/>
      <c r="EQ185" s="200"/>
      <c r="ER185" s="200"/>
      <c r="ES185" s="200"/>
      <c r="ET185" s="200"/>
      <c r="EU185" s="200"/>
      <c r="EV185" s="200"/>
      <c r="EW185" s="200"/>
      <c r="EX185" s="200"/>
      <c r="EY185" s="200"/>
      <c r="EZ185" s="200"/>
      <c r="FA185" s="200"/>
      <c r="FB185" s="200"/>
      <c r="FC185" s="200"/>
      <c r="FD185" s="200"/>
      <c r="FE185" s="200"/>
      <c r="FF185" s="200"/>
      <c r="FG185" s="200"/>
      <c r="FH185" s="200"/>
      <c r="FI185" s="200"/>
      <c r="FJ185" s="200"/>
      <c r="FK185" s="200"/>
      <c r="FL185" s="200"/>
      <c r="FM185" s="200"/>
      <c r="FN185" s="200"/>
      <c r="FO185" s="200"/>
      <c r="FP185" s="200"/>
      <c r="FQ185" s="200"/>
      <c r="FR185" s="200"/>
      <c r="FS185" s="200"/>
      <c r="FT185" s="200"/>
      <c r="FU185" s="200"/>
      <c r="FV185" s="200"/>
      <c r="FW185" s="200"/>
      <c r="FX185" s="200"/>
      <c r="FY185" s="200"/>
      <c r="FZ185" s="200"/>
      <c r="GA185" s="200"/>
      <c r="GB185" s="200"/>
      <c r="GC185" s="200"/>
      <c r="GD185" s="200"/>
      <c r="GE185" s="200"/>
      <c r="GF185" s="200"/>
      <c r="GG185" s="200"/>
      <c r="GH185" s="200"/>
      <c r="GI185" s="200"/>
      <c r="GJ185" s="200"/>
      <c r="GK185" s="200"/>
      <c r="GL185" s="200"/>
      <c r="GM185" s="200"/>
      <c r="GN185" s="200"/>
      <c r="GO185" s="200"/>
      <c r="GP185" s="200"/>
      <c r="GQ185" s="200"/>
      <c r="GR185" s="200"/>
      <c r="GS185" s="200"/>
      <c r="GT185" s="200"/>
      <c r="GU185" s="200"/>
      <c r="GV185" s="200"/>
      <c r="GW185" s="200"/>
      <c r="GX185" s="200"/>
      <c r="GY185" s="200"/>
      <c r="GZ185" s="200"/>
      <c r="HA185" s="200"/>
      <c r="HB185" s="200"/>
      <c r="HC185" s="200"/>
      <c r="HD185" s="200"/>
      <c r="HE185" s="200"/>
      <c r="HF185" s="200"/>
      <c r="HG185" s="200"/>
      <c r="HH185" s="200"/>
      <c r="HI185" s="200"/>
      <c r="HJ185" s="200"/>
      <c r="HK185" s="200"/>
      <c r="HL185" s="200"/>
      <c r="HM185" s="200"/>
      <c r="HN185" s="200"/>
      <c r="HO185" s="200"/>
      <c r="HP185" s="200"/>
      <c r="HQ185" s="200"/>
      <c r="HR185" s="200"/>
      <c r="HS185" s="200"/>
      <c r="HT185" s="200"/>
      <c r="HU185" s="200"/>
      <c r="HV185" s="200"/>
      <c r="HW185" s="200"/>
      <c r="HX185" s="200"/>
      <c r="HY185" s="200"/>
      <c r="HZ185" s="200"/>
      <c r="IA185" s="200"/>
      <c r="IB185" s="200"/>
      <c r="IC185" s="200"/>
      <c r="ID185" s="200"/>
      <c r="IE185" s="200"/>
      <c r="IF185" s="200"/>
      <c r="IG185" s="200"/>
      <c r="IH185" s="200"/>
      <c r="II185" s="200"/>
      <c r="IJ185" s="200"/>
      <c r="IK185" s="200"/>
      <c r="IL185" s="200"/>
      <c r="IM185" s="200"/>
      <c r="IN185" s="200"/>
      <c r="IO185" s="200"/>
      <c r="IP185" s="200"/>
      <c r="IQ185" s="200"/>
      <c r="IR185" s="200"/>
      <c r="IS185" s="200"/>
      <c r="IT185" s="200"/>
      <c r="IU185" s="200"/>
      <c r="IV185" s="200"/>
      <c r="IW185" s="200"/>
      <c r="IX185" s="200"/>
      <c r="IY185" s="200"/>
      <c r="IZ185" s="200"/>
      <c r="JA185" s="200"/>
      <c r="JB185" s="200"/>
      <c r="JC185" s="200"/>
      <c r="JD185" s="200"/>
      <c r="JE185" s="200"/>
      <c r="JF185" s="200"/>
      <c r="JG185" s="200"/>
      <c r="JH185" s="200"/>
      <c r="JI185" s="200"/>
      <c r="JJ185" s="200"/>
      <c r="JK185" s="200"/>
      <c r="JL185" s="200"/>
      <c r="JM185" s="200"/>
      <c r="JN185" s="200"/>
      <c r="JO185" s="200"/>
      <c r="JP185" s="200"/>
      <c r="JQ185" s="200"/>
      <c r="JR185" s="200"/>
      <c r="JS185" s="200"/>
      <c r="JT185" s="200"/>
      <c r="JU185" s="200"/>
      <c r="JV185" s="200"/>
      <c r="JW185" s="200"/>
      <c r="JX185" s="200"/>
      <c r="JY185" s="200"/>
      <c r="JZ185" s="200"/>
      <c r="KA185" s="200"/>
      <c r="KB185" s="200"/>
      <c r="KC185" s="200"/>
      <c r="KD185" s="200"/>
      <c r="KE185" s="200"/>
      <c r="KF185" s="200"/>
      <c r="KG185" s="200"/>
      <c r="KH185" s="200"/>
      <c r="KI185" s="200"/>
      <c r="KJ185" s="200"/>
      <c r="KK185" s="200"/>
      <c r="KL185" s="200"/>
      <c r="KM185" s="200"/>
      <c r="KN185" s="200"/>
      <c r="KO185" s="200"/>
      <c r="KP185" s="200"/>
      <c r="KQ185" s="200"/>
      <c r="KR185" s="200"/>
      <c r="KS185" s="200"/>
      <c r="KT185" s="200"/>
      <c r="KU185" s="200"/>
      <c r="KV185" s="200"/>
      <c r="KW185" s="200"/>
      <c r="KX185" s="200"/>
      <c r="KY185" s="200"/>
      <c r="KZ185" s="200"/>
      <c r="LA185" s="200"/>
      <c r="LB185" s="200"/>
      <c r="LC185" s="200"/>
      <c r="LD185" s="200"/>
      <c r="LE185" s="200"/>
      <c r="LF185" s="200"/>
      <c r="LG185" s="200"/>
      <c r="LH185" s="200"/>
      <c r="LI185" s="200"/>
      <c r="LJ185" s="200"/>
      <c r="LK185" s="200"/>
      <c r="LL185" s="200"/>
      <c r="LM185" s="200"/>
      <c r="LN185" s="200"/>
      <c r="LO185" s="200"/>
      <c r="LP185" s="200"/>
      <c r="LQ185" s="200"/>
      <c r="LR185" s="200"/>
      <c r="LS185" s="200"/>
      <c r="LT185" s="200"/>
      <c r="LU185" s="200"/>
      <c r="LV185" s="200"/>
      <c r="LW185" s="200"/>
      <c r="LX185" s="200"/>
      <c r="LY185" s="200"/>
      <c r="LZ185" s="200"/>
      <c r="MA185" s="200"/>
      <c r="MB185" s="200"/>
      <c r="MC185" s="200"/>
      <c r="MD185" s="200"/>
      <c r="ME185" s="200"/>
      <c r="MF185" s="200"/>
      <c r="MG185" s="200"/>
      <c r="MH185" s="200"/>
      <c r="MI185" s="200"/>
      <c r="MJ185" s="200"/>
      <c r="MK185" s="200"/>
      <c r="ML185" s="200"/>
      <c r="MM185" s="200"/>
      <c r="MN185" s="200"/>
      <c r="MO185" s="200"/>
      <c r="MP185" s="200"/>
      <c r="MQ185" s="200"/>
      <c r="MR185" s="200"/>
      <c r="MS185" s="200"/>
      <c r="MT185" s="200"/>
      <c r="MU185" s="200"/>
      <c r="MV185" s="200"/>
      <c r="MW185" s="200"/>
      <c r="MX185" s="200"/>
      <c r="MY185" s="200"/>
      <c r="MZ185" s="200"/>
      <c r="NA185" s="200"/>
      <c r="NB185" s="200"/>
      <c r="NC185" s="200"/>
      <c r="ND185" s="200"/>
      <c r="NE185" s="200"/>
      <c r="NF185" s="200"/>
      <c r="NG185" s="200"/>
      <c r="NH185" s="200"/>
      <c r="NI185" s="200"/>
      <c r="NJ185" s="200"/>
      <c r="NK185" s="200"/>
      <c r="NL185" s="200"/>
      <c r="NM185" s="200"/>
      <c r="NN185" s="200"/>
      <c r="NO185" s="200"/>
      <c r="NP185" s="200"/>
      <c r="NQ185" s="200"/>
      <c r="NR185" s="200"/>
      <c r="NS185" s="200"/>
      <c r="NT185" s="200"/>
      <c r="NU185" s="200"/>
      <c r="NV185" s="200"/>
      <c r="NW185" s="200"/>
      <c r="NX185" s="200"/>
      <c r="NY185" s="200"/>
      <c r="NZ185" s="200"/>
      <c r="OA185" s="200"/>
      <c r="OB185" s="200"/>
      <c r="OC185" s="200"/>
      <c r="OD185" s="200"/>
      <c r="OE185" s="200"/>
      <c r="OF185" s="200"/>
      <c r="OG185" s="200"/>
      <c r="OH185" s="200"/>
      <c r="OI185" s="200"/>
      <c r="OJ185" s="200"/>
      <c r="OK185" s="200"/>
      <c r="OL185" s="200"/>
      <c r="OM185" s="200"/>
      <c r="ON185" s="200"/>
      <c r="OO185" s="200"/>
      <c r="OP185" s="200"/>
      <c r="OQ185" s="200"/>
      <c r="OR185" s="200"/>
      <c r="OS185" s="200"/>
      <c r="OT185" s="200"/>
      <c r="OU185" s="200"/>
      <c r="OV185" s="200"/>
      <c r="OW185" s="200"/>
      <c r="OX185" s="200"/>
      <c r="OY185" s="200"/>
      <c r="OZ185" s="200"/>
      <c r="PA185" s="200"/>
      <c r="PB185" s="200"/>
      <c r="PC185" s="200"/>
      <c r="PD185" s="200"/>
      <c r="PE185" s="200"/>
      <c r="PF185" s="200"/>
      <c r="PG185" s="200"/>
      <c r="PH185" s="200"/>
      <c r="PI185" s="200"/>
      <c r="PJ185" s="200"/>
      <c r="PK185" s="200"/>
      <c r="PL185" s="200"/>
      <c r="PM185" s="200"/>
      <c r="PN185" s="200"/>
      <c r="PO185" s="200"/>
      <c r="PP185" s="200"/>
      <c r="PQ185" s="200"/>
      <c r="PR185" s="200"/>
      <c r="PS185" s="200"/>
      <c r="PT185" s="200"/>
      <c r="PU185" s="200"/>
      <c r="PV185" s="200"/>
      <c r="PW185" s="200"/>
      <c r="PX185" s="200"/>
      <c r="PY185" s="200"/>
      <c r="PZ185" s="200"/>
      <c r="QA185" s="200"/>
      <c r="QB185" s="200"/>
      <c r="QC185" s="200"/>
      <c r="QD185" s="200"/>
      <c r="QE185" s="200"/>
      <c r="QF185" s="200"/>
      <c r="QG185" s="200"/>
      <c r="QH185" s="200"/>
      <c r="QI185" s="200"/>
      <c r="QJ185" s="200"/>
      <c r="QK185" s="200"/>
      <c r="QL185" s="200"/>
      <c r="QM185" s="200"/>
      <c r="QN185" s="200"/>
      <c r="QO185" s="200"/>
      <c r="QP185" s="200"/>
      <c r="QQ185" s="200"/>
      <c r="QR185" s="200"/>
      <c r="QS185" s="200"/>
      <c r="QT185" s="200"/>
      <c r="QU185" s="200"/>
      <c r="QV185" s="200"/>
      <c r="QW185" s="200"/>
      <c r="QX185" s="200"/>
      <c r="QY185" s="200"/>
      <c r="QZ185" s="200"/>
      <c r="RA185" s="200"/>
      <c r="RB185" s="200"/>
      <c r="RC185" s="200"/>
      <c r="RD185" s="200"/>
      <c r="RE185" s="200"/>
      <c r="RF185" s="200"/>
      <c r="RG185" s="200"/>
      <c r="RH185" s="200"/>
      <c r="RI185" s="200"/>
      <c r="RJ185" s="200"/>
      <c r="RK185" s="200"/>
      <c r="RL185" s="200"/>
      <c r="RM185" s="200"/>
      <c r="RN185" s="200"/>
      <c r="RO185" s="200"/>
      <c r="RP185" s="200"/>
      <c r="RQ185" s="200"/>
      <c r="RR185" s="200"/>
      <c r="RS185" s="200"/>
      <c r="RT185" s="200"/>
      <c r="RU185" s="200"/>
      <c r="RV185" s="200"/>
      <c r="RW185" s="200"/>
      <c r="RX185" s="200"/>
      <c r="RY185" s="200"/>
      <c r="RZ185" s="200"/>
      <c r="SA185" s="200"/>
      <c r="SB185" s="200"/>
      <c r="SC185" s="200"/>
      <c r="SD185" s="200"/>
      <c r="SE185" s="200"/>
      <c r="SF185" s="200"/>
      <c r="SG185" s="200"/>
      <c r="SH185" s="200"/>
      <c r="SI185" s="200"/>
      <c r="SJ185" s="200"/>
      <c r="SK185" s="200"/>
      <c r="SL185" s="200"/>
      <c r="SM185" s="200"/>
      <c r="SN185" s="200"/>
      <c r="SO185" s="200"/>
      <c r="SP185" s="200"/>
      <c r="SQ185" s="200"/>
      <c r="SR185" s="200"/>
      <c r="SS185" s="200"/>
      <c r="ST185" s="200"/>
      <c r="SU185" s="200"/>
      <c r="SV185" s="200"/>
      <c r="SW185" s="200"/>
      <c r="SX185" s="200"/>
      <c r="SY185" s="200"/>
      <c r="SZ185" s="200"/>
      <c r="TA185" s="200"/>
      <c r="TB185" s="200"/>
      <c r="TC185" s="200"/>
      <c r="TD185" s="200"/>
      <c r="TE185" s="200"/>
      <c r="TF185" s="200"/>
      <c r="TG185" s="200"/>
      <c r="TH185" s="200"/>
      <c r="TI185" s="200"/>
      <c r="TJ185" s="200"/>
      <c r="TK185" s="200"/>
      <c r="TL185" s="200"/>
      <c r="TM185" s="200"/>
      <c r="TN185" s="200"/>
      <c r="TO185" s="200"/>
      <c r="TP185" s="200"/>
      <c r="TQ185" s="200"/>
      <c r="TR185" s="200"/>
      <c r="TS185" s="200"/>
      <c r="TT185" s="200"/>
      <c r="TU185" s="200"/>
      <c r="TV185" s="200"/>
      <c r="TW185" s="200"/>
      <c r="TX185" s="200"/>
      <c r="TY185" s="200"/>
      <c r="TZ185" s="200"/>
      <c r="UA185" s="200"/>
      <c r="UB185" s="200"/>
      <c r="UC185" s="200"/>
      <c r="UD185" s="200"/>
      <c r="UE185" s="200"/>
      <c r="UF185" s="200"/>
      <c r="UG185" s="200"/>
      <c r="UH185" s="200"/>
      <c r="UI185" s="200"/>
      <c r="UJ185" s="200"/>
      <c r="UK185" s="200"/>
      <c r="UL185" s="200"/>
      <c r="UM185" s="200"/>
      <c r="UN185" s="200"/>
      <c r="UO185" s="200"/>
      <c r="UP185" s="200"/>
      <c r="UQ185" s="200"/>
      <c r="UR185" s="200"/>
      <c r="US185" s="200"/>
      <c r="UT185" s="200"/>
      <c r="UU185" s="200"/>
      <c r="UV185" s="200"/>
      <c r="UW185" s="200"/>
      <c r="UX185" s="200"/>
      <c r="UY185" s="200"/>
      <c r="UZ185" s="200"/>
      <c r="VA185" s="200"/>
      <c r="VB185" s="200"/>
      <c r="VC185" s="200"/>
      <c r="VD185" s="200"/>
      <c r="VE185" s="200"/>
      <c r="VF185" s="200"/>
      <c r="VG185" s="200"/>
      <c r="VH185" s="200"/>
      <c r="VI185" s="200"/>
      <c r="VJ185" s="200"/>
      <c r="VK185" s="200"/>
      <c r="VL185" s="200"/>
      <c r="VM185" s="200"/>
      <c r="VN185" s="200"/>
      <c r="VO185" s="200"/>
      <c r="VP185" s="200"/>
      <c r="VQ185" s="200"/>
      <c r="VR185" s="200"/>
      <c r="VS185" s="200"/>
      <c r="VT185" s="200"/>
      <c r="VU185" s="200"/>
      <c r="VV185" s="200"/>
      <c r="VW185" s="200"/>
      <c r="VX185" s="200"/>
      <c r="VY185" s="200"/>
      <c r="VZ185" s="200"/>
      <c r="WA185" s="200"/>
      <c r="WB185" s="200"/>
      <c r="WC185" s="200"/>
      <c r="WD185" s="200"/>
      <c r="WE185" s="200"/>
      <c r="WF185" s="200"/>
      <c r="WG185" s="200"/>
      <c r="WH185" s="200"/>
      <c r="WI185" s="200"/>
      <c r="WJ185" s="200"/>
      <c r="WK185" s="200"/>
      <c r="WL185" s="200"/>
      <c r="WM185" s="200"/>
      <c r="WN185" s="200"/>
      <c r="WO185" s="200"/>
      <c r="WP185" s="200"/>
      <c r="WQ185" s="200"/>
      <c r="WR185" s="200"/>
      <c r="WS185" s="200"/>
      <c r="WT185" s="200"/>
      <c r="WU185" s="200"/>
      <c r="WV185" s="200"/>
      <c r="WW185" s="200"/>
      <c r="WX185" s="200"/>
      <c r="WY185" s="200"/>
      <c r="WZ185" s="200"/>
      <c r="XA185" s="200"/>
      <c r="XB185" s="200"/>
      <c r="XC185" s="200"/>
      <c r="XD185" s="200"/>
      <c r="XE185" s="200"/>
      <c r="XF185" s="200"/>
      <c r="XG185" s="200"/>
      <c r="XH185" s="200"/>
      <c r="XI185" s="200"/>
      <c r="XJ185" s="200"/>
      <c r="XK185" s="200"/>
      <c r="XL185" s="200"/>
      <c r="XM185" s="200"/>
      <c r="XN185" s="200"/>
      <c r="XO185" s="200"/>
      <c r="XP185" s="200"/>
      <c r="XQ185" s="200"/>
      <c r="XR185" s="200"/>
      <c r="XS185" s="200"/>
      <c r="XT185" s="200"/>
      <c r="XU185" s="200"/>
      <c r="XV185" s="200"/>
      <c r="XW185" s="200"/>
      <c r="XX185" s="200"/>
      <c r="XY185" s="200"/>
      <c r="XZ185" s="200"/>
      <c r="YA185" s="200"/>
      <c r="YB185" s="200"/>
      <c r="YC185" s="200"/>
      <c r="YD185" s="200"/>
      <c r="YE185" s="200"/>
      <c r="YF185" s="200"/>
      <c r="YG185" s="200"/>
      <c r="YH185" s="200"/>
      <c r="YI185" s="200"/>
      <c r="YJ185" s="200"/>
      <c r="YK185" s="200"/>
      <c r="YL185" s="200"/>
      <c r="YM185" s="200"/>
      <c r="YN185" s="200"/>
      <c r="YO185" s="200"/>
      <c r="YP185" s="200"/>
      <c r="YQ185" s="200"/>
      <c r="YR185" s="200"/>
      <c r="YS185" s="200"/>
      <c r="YT185" s="200"/>
      <c r="YU185" s="200"/>
      <c r="YV185" s="200"/>
      <c r="YW185" s="200"/>
      <c r="YX185" s="200"/>
      <c r="YY185" s="200"/>
      <c r="YZ185" s="200"/>
      <c r="ZA185" s="200"/>
      <c r="ZB185" s="200"/>
      <c r="ZC185" s="200"/>
      <c r="ZD185" s="200"/>
      <c r="ZE185" s="200"/>
      <c r="ZF185" s="200"/>
      <c r="ZG185" s="200"/>
      <c r="ZH185" s="200"/>
      <c r="ZI185" s="200"/>
      <c r="ZJ185" s="200"/>
      <c r="ZK185" s="200"/>
      <c r="ZL185" s="200"/>
    </row>
    <row r="186" spans="1:688" s="155" customFormat="1">
      <c r="A186" s="414"/>
      <c r="B186" s="67" t="s">
        <v>310</v>
      </c>
      <c r="C186" s="243">
        <v>2617946</v>
      </c>
      <c r="D186" s="320">
        <f t="shared" si="47"/>
        <v>0.13281514697692653</v>
      </c>
      <c r="E186" s="142"/>
      <c r="F186" s="134">
        <v>2148</v>
      </c>
      <c r="G186" s="320">
        <f t="shared" si="31"/>
        <v>0.10778751933986586</v>
      </c>
      <c r="H186" s="133">
        <v>448</v>
      </c>
      <c r="I186" s="320">
        <f t="shared" si="46"/>
        <v>0.28000000000000003</v>
      </c>
      <c r="J186" s="133">
        <v>0</v>
      </c>
      <c r="K186" s="320">
        <f t="shared" ref="K186:K194" si="48">J186/J174-1</f>
        <v>-1</v>
      </c>
      <c r="L186" s="316">
        <v>89</v>
      </c>
      <c r="M186" s="320">
        <f t="shared" si="42"/>
        <v>-0.3257575757575758</v>
      </c>
      <c r="N186" s="133"/>
      <c r="O186" s="320"/>
      <c r="P186" s="133"/>
      <c r="Q186" s="320"/>
      <c r="R186" s="134"/>
      <c r="S186" s="320"/>
      <c r="T186" s="213"/>
      <c r="U186" s="200"/>
      <c r="V186" s="200"/>
      <c r="W186" s="200"/>
      <c r="X186" s="200"/>
      <c r="Y186" s="200"/>
      <c r="Z186" s="200"/>
      <c r="AA186" s="200"/>
      <c r="AB186" s="200"/>
      <c r="AC186" s="200"/>
      <c r="AD186" s="200"/>
      <c r="AE186" s="200"/>
      <c r="AF186" s="200"/>
      <c r="AG186" s="200"/>
      <c r="AH186" s="200"/>
      <c r="AI186" s="200"/>
      <c r="AJ186" s="200"/>
      <c r="AK186" s="200"/>
      <c r="AL186" s="200"/>
      <c r="AM186" s="200"/>
      <c r="AN186" s="200"/>
      <c r="AO186" s="200"/>
      <c r="AP186" s="200"/>
      <c r="AQ186" s="200"/>
      <c r="AR186" s="200"/>
      <c r="AS186" s="200"/>
      <c r="AT186" s="200"/>
      <c r="AU186" s="200"/>
      <c r="AV186" s="200"/>
      <c r="AW186" s="200"/>
      <c r="AX186" s="200"/>
      <c r="AY186" s="200"/>
      <c r="AZ186" s="200"/>
      <c r="BA186" s="200"/>
      <c r="BB186" s="200"/>
      <c r="BC186" s="200"/>
      <c r="BD186" s="200"/>
      <c r="BE186" s="200"/>
      <c r="BF186" s="200"/>
      <c r="BG186" s="200"/>
      <c r="BH186" s="200"/>
      <c r="BI186" s="200"/>
      <c r="BJ186" s="200"/>
      <c r="BK186" s="200"/>
      <c r="BL186" s="200"/>
      <c r="BM186" s="200"/>
      <c r="BN186" s="200"/>
      <c r="BO186" s="200"/>
      <c r="BP186" s="200"/>
      <c r="BQ186" s="200"/>
      <c r="BR186" s="200"/>
      <c r="BS186" s="200"/>
      <c r="BT186" s="200"/>
      <c r="BU186" s="200"/>
      <c r="BV186" s="200"/>
      <c r="BW186" s="200"/>
      <c r="BX186" s="200"/>
      <c r="BY186" s="200"/>
      <c r="BZ186" s="200"/>
      <c r="CA186" s="200"/>
      <c r="CB186" s="200"/>
      <c r="CC186" s="200"/>
      <c r="CD186" s="200"/>
      <c r="CE186" s="200"/>
      <c r="CF186" s="200"/>
      <c r="CG186" s="200"/>
      <c r="CH186" s="200"/>
      <c r="CI186" s="200"/>
      <c r="CJ186" s="200"/>
      <c r="CK186" s="200"/>
      <c r="CL186" s="200"/>
      <c r="CM186" s="200"/>
      <c r="CN186" s="200"/>
      <c r="CO186" s="200"/>
      <c r="CP186" s="200"/>
      <c r="CQ186" s="200"/>
      <c r="CR186" s="200"/>
      <c r="CS186" s="200"/>
      <c r="CT186" s="200"/>
      <c r="CU186" s="200"/>
      <c r="CV186" s="200"/>
      <c r="CW186" s="200"/>
      <c r="CX186" s="200"/>
      <c r="CY186" s="200"/>
      <c r="CZ186" s="200"/>
      <c r="DA186" s="200"/>
      <c r="DB186" s="200"/>
      <c r="DC186" s="200"/>
      <c r="DD186" s="200"/>
      <c r="DE186" s="200"/>
      <c r="DF186" s="200"/>
      <c r="DG186" s="200"/>
      <c r="DH186" s="200"/>
      <c r="DI186" s="200"/>
      <c r="DJ186" s="200"/>
      <c r="DK186" s="200"/>
      <c r="DL186" s="200"/>
      <c r="DM186" s="200"/>
      <c r="DN186" s="200"/>
      <c r="DO186" s="200"/>
      <c r="DP186" s="200"/>
      <c r="DQ186" s="200"/>
      <c r="DR186" s="200"/>
      <c r="DS186" s="200"/>
      <c r="DT186" s="200"/>
      <c r="DU186" s="200"/>
      <c r="DV186" s="200"/>
      <c r="DW186" s="200"/>
      <c r="DX186" s="200"/>
      <c r="DY186" s="200"/>
      <c r="DZ186" s="200"/>
      <c r="EA186" s="200"/>
      <c r="EB186" s="200"/>
      <c r="EC186" s="200"/>
      <c r="ED186" s="200"/>
      <c r="EE186" s="200"/>
      <c r="EF186" s="200"/>
      <c r="EG186" s="200"/>
      <c r="EH186" s="200"/>
      <c r="EI186" s="200"/>
      <c r="EJ186" s="200"/>
      <c r="EK186" s="200"/>
      <c r="EL186" s="200"/>
      <c r="EM186" s="200"/>
      <c r="EN186" s="200"/>
      <c r="EO186" s="200"/>
      <c r="EP186" s="200"/>
      <c r="EQ186" s="200"/>
      <c r="ER186" s="200"/>
      <c r="ES186" s="200"/>
      <c r="ET186" s="200"/>
      <c r="EU186" s="200"/>
      <c r="EV186" s="200"/>
      <c r="EW186" s="200"/>
      <c r="EX186" s="200"/>
      <c r="EY186" s="200"/>
      <c r="EZ186" s="200"/>
      <c r="FA186" s="200"/>
      <c r="FB186" s="200"/>
      <c r="FC186" s="200"/>
      <c r="FD186" s="200"/>
      <c r="FE186" s="200"/>
      <c r="FF186" s="200"/>
      <c r="FG186" s="200"/>
      <c r="FH186" s="200"/>
      <c r="FI186" s="200"/>
      <c r="FJ186" s="200"/>
      <c r="FK186" s="200"/>
      <c r="FL186" s="200"/>
      <c r="FM186" s="200"/>
      <c r="FN186" s="200"/>
      <c r="FO186" s="200"/>
      <c r="FP186" s="200"/>
      <c r="FQ186" s="200"/>
      <c r="FR186" s="200"/>
      <c r="FS186" s="200"/>
      <c r="FT186" s="200"/>
      <c r="FU186" s="200"/>
      <c r="FV186" s="200"/>
      <c r="FW186" s="200"/>
      <c r="FX186" s="200"/>
      <c r="FY186" s="200"/>
      <c r="FZ186" s="200"/>
      <c r="GA186" s="200"/>
      <c r="GB186" s="200"/>
      <c r="GC186" s="200"/>
      <c r="GD186" s="200"/>
      <c r="GE186" s="200"/>
      <c r="GF186" s="200"/>
      <c r="GG186" s="200"/>
      <c r="GH186" s="200"/>
      <c r="GI186" s="200"/>
      <c r="GJ186" s="200"/>
      <c r="GK186" s="200"/>
      <c r="GL186" s="200"/>
      <c r="GM186" s="200"/>
      <c r="GN186" s="200"/>
      <c r="GO186" s="200"/>
      <c r="GP186" s="200"/>
      <c r="GQ186" s="200"/>
      <c r="GR186" s="200"/>
      <c r="GS186" s="200"/>
      <c r="GT186" s="200"/>
      <c r="GU186" s="200"/>
      <c r="GV186" s="200"/>
      <c r="GW186" s="200"/>
      <c r="GX186" s="200"/>
      <c r="GY186" s="200"/>
      <c r="GZ186" s="200"/>
      <c r="HA186" s="200"/>
      <c r="HB186" s="200"/>
      <c r="HC186" s="200"/>
      <c r="HD186" s="200"/>
      <c r="HE186" s="200"/>
      <c r="HF186" s="200"/>
      <c r="HG186" s="200"/>
      <c r="HH186" s="200"/>
      <c r="HI186" s="200"/>
      <c r="HJ186" s="200"/>
      <c r="HK186" s="200"/>
      <c r="HL186" s="200"/>
      <c r="HM186" s="200"/>
      <c r="HN186" s="200"/>
      <c r="HO186" s="200"/>
      <c r="HP186" s="200"/>
      <c r="HQ186" s="200"/>
      <c r="HR186" s="200"/>
      <c r="HS186" s="200"/>
      <c r="HT186" s="200"/>
      <c r="HU186" s="200"/>
      <c r="HV186" s="200"/>
      <c r="HW186" s="200"/>
      <c r="HX186" s="200"/>
      <c r="HY186" s="200"/>
      <c r="HZ186" s="200"/>
      <c r="IA186" s="200"/>
      <c r="IB186" s="200"/>
      <c r="IC186" s="200"/>
      <c r="ID186" s="200"/>
      <c r="IE186" s="200"/>
      <c r="IF186" s="200"/>
      <c r="IG186" s="200"/>
      <c r="IH186" s="200"/>
      <c r="II186" s="200"/>
      <c r="IJ186" s="200"/>
      <c r="IK186" s="200"/>
      <c r="IL186" s="200"/>
      <c r="IM186" s="200"/>
      <c r="IN186" s="200"/>
      <c r="IO186" s="200"/>
      <c r="IP186" s="200"/>
      <c r="IQ186" s="200"/>
      <c r="IR186" s="200"/>
      <c r="IS186" s="200"/>
      <c r="IT186" s="200"/>
      <c r="IU186" s="200"/>
      <c r="IV186" s="200"/>
      <c r="IW186" s="200"/>
      <c r="IX186" s="200"/>
      <c r="IY186" s="200"/>
      <c r="IZ186" s="200"/>
      <c r="JA186" s="200"/>
      <c r="JB186" s="200"/>
      <c r="JC186" s="200"/>
      <c r="JD186" s="200"/>
      <c r="JE186" s="200"/>
      <c r="JF186" s="200"/>
      <c r="JG186" s="200"/>
      <c r="JH186" s="200"/>
      <c r="JI186" s="200"/>
      <c r="JJ186" s="200"/>
      <c r="JK186" s="200"/>
      <c r="JL186" s="200"/>
      <c r="JM186" s="200"/>
      <c r="JN186" s="200"/>
      <c r="JO186" s="200"/>
      <c r="JP186" s="200"/>
      <c r="JQ186" s="200"/>
      <c r="JR186" s="200"/>
      <c r="JS186" s="200"/>
      <c r="JT186" s="200"/>
      <c r="JU186" s="200"/>
      <c r="JV186" s="200"/>
      <c r="JW186" s="200"/>
      <c r="JX186" s="200"/>
      <c r="JY186" s="200"/>
      <c r="JZ186" s="200"/>
      <c r="KA186" s="200"/>
      <c r="KB186" s="200"/>
      <c r="KC186" s="200"/>
      <c r="KD186" s="200"/>
      <c r="KE186" s="200"/>
      <c r="KF186" s="200"/>
      <c r="KG186" s="200"/>
      <c r="KH186" s="200"/>
      <c r="KI186" s="200"/>
      <c r="KJ186" s="200"/>
      <c r="KK186" s="200"/>
      <c r="KL186" s="200"/>
      <c r="KM186" s="200"/>
      <c r="KN186" s="200"/>
      <c r="KO186" s="200"/>
      <c r="KP186" s="200"/>
      <c r="KQ186" s="200"/>
      <c r="KR186" s="200"/>
      <c r="KS186" s="200"/>
      <c r="KT186" s="200"/>
      <c r="KU186" s="200"/>
      <c r="KV186" s="200"/>
      <c r="KW186" s="200"/>
      <c r="KX186" s="200"/>
      <c r="KY186" s="200"/>
      <c r="KZ186" s="200"/>
      <c r="LA186" s="200"/>
      <c r="LB186" s="200"/>
      <c r="LC186" s="200"/>
      <c r="LD186" s="200"/>
      <c r="LE186" s="200"/>
      <c r="LF186" s="200"/>
      <c r="LG186" s="200"/>
      <c r="LH186" s="200"/>
      <c r="LI186" s="200"/>
      <c r="LJ186" s="200"/>
      <c r="LK186" s="200"/>
      <c r="LL186" s="200"/>
      <c r="LM186" s="200"/>
      <c r="LN186" s="200"/>
      <c r="LO186" s="200"/>
      <c r="LP186" s="200"/>
      <c r="LQ186" s="200"/>
      <c r="LR186" s="200"/>
      <c r="LS186" s="200"/>
      <c r="LT186" s="200"/>
      <c r="LU186" s="200"/>
      <c r="LV186" s="200"/>
      <c r="LW186" s="200"/>
      <c r="LX186" s="200"/>
      <c r="LY186" s="200"/>
      <c r="LZ186" s="200"/>
      <c r="MA186" s="200"/>
      <c r="MB186" s="200"/>
      <c r="MC186" s="200"/>
      <c r="MD186" s="200"/>
      <c r="ME186" s="200"/>
      <c r="MF186" s="200"/>
      <c r="MG186" s="200"/>
      <c r="MH186" s="200"/>
      <c r="MI186" s="200"/>
      <c r="MJ186" s="200"/>
      <c r="MK186" s="200"/>
      <c r="ML186" s="200"/>
      <c r="MM186" s="200"/>
      <c r="MN186" s="200"/>
      <c r="MO186" s="200"/>
      <c r="MP186" s="200"/>
      <c r="MQ186" s="200"/>
      <c r="MR186" s="200"/>
      <c r="MS186" s="200"/>
      <c r="MT186" s="200"/>
      <c r="MU186" s="200"/>
      <c r="MV186" s="200"/>
      <c r="MW186" s="200"/>
      <c r="MX186" s="200"/>
      <c r="MY186" s="200"/>
      <c r="MZ186" s="200"/>
      <c r="NA186" s="200"/>
      <c r="NB186" s="200"/>
      <c r="NC186" s="200"/>
      <c r="ND186" s="200"/>
      <c r="NE186" s="200"/>
      <c r="NF186" s="200"/>
      <c r="NG186" s="200"/>
      <c r="NH186" s="200"/>
      <c r="NI186" s="200"/>
      <c r="NJ186" s="200"/>
      <c r="NK186" s="200"/>
      <c r="NL186" s="200"/>
      <c r="NM186" s="200"/>
      <c r="NN186" s="200"/>
      <c r="NO186" s="200"/>
      <c r="NP186" s="200"/>
      <c r="NQ186" s="200"/>
      <c r="NR186" s="200"/>
      <c r="NS186" s="200"/>
      <c r="NT186" s="200"/>
      <c r="NU186" s="200"/>
      <c r="NV186" s="200"/>
      <c r="NW186" s="200"/>
      <c r="NX186" s="200"/>
      <c r="NY186" s="200"/>
      <c r="NZ186" s="200"/>
      <c r="OA186" s="200"/>
      <c r="OB186" s="200"/>
      <c r="OC186" s="200"/>
      <c r="OD186" s="200"/>
      <c r="OE186" s="200"/>
      <c r="OF186" s="200"/>
      <c r="OG186" s="200"/>
      <c r="OH186" s="200"/>
      <c r="OI186" s="200"/>
      <c r="OJ186" s="200"/>
      <c r="OK186" s="200"/>
      <c r="OL186" s="200"/>
      <c r="OM186" s="200"/>
      <c r="ON186" s="200"/>
      <c r="OO186" s="200"/>
      <c r="OP186" s="200"/>
      <c r="OQ186" s="200"/>
      <c r="OR186" s="200"/>
      <c r="OS186" s="200"/>
      <c r="OT186" s="200"/>
      <c r="OU186" s="200"/>
      <c r="OV186" s="200"/>
      <c r="OW186" s="200"/>
      <c r="OX186" s="200"/>
      <c r="OY186" s="200"/>
      <c r="OZ186" s="200"/>
      <c r="PA186" s="200"/>
      <c r="PB186" s="200"/>
      <c r="PC186" s="200"/>
      <c r="PD186" s="200"/>
      <c r="PE186" s="200"/>
      <c r="PF186" s="200"/>
      <c r="PG186" s="200"/>
      <c r="PH186" s="200"/>
      <c r="PI186" s="200"/>
      <c r="PJ186" s="200"/>
      <c r="PK186" s="200"/>
      <c r="PL186" s="200"/>
      <c r="PM186" s="200"/>
      <c r="PN186" s="200"/>
      <c r="PO186" s="200"/>
      <c r="PP186" s="200"/>
      <c r="PQ186" s="200"/>
      <c r="PR186" s="200"/>
      <c r="PS186" s="200"/>
      <c r="PT186" s="200"/>
      <c r="PU186" s="200"/>
      <c r="PV186" s="200"/>
      <c r="PW186" s="200"/>
      <c r="PX186" s="200"/>
      <c r="PY186" s="200"/>
      <c r="PZ186" s="200"/>
      <c r="QA186" s="200"/>
      <c r="QB186" s="200"/>
      <c r="QC186" s="200"/>
      <c r="QD186" s="200"/>
      <c r="QE186" s="200"/>
      <c r="QF186" s="200"/>
      <c r="QG186" s="200"/>
      <c r="QH186" s="200"/>
      <c r="QI186" s="200"/>
      <c r="QJ186" s="200"/>
      <c r="QK186" s="200"/>
      <c r="QL186" s="200"/>
      <c r="QM186" s="200"/>
      <c r="QN186" s="200"/>
      <c r="QO186" s="200"/>
      <c r="QP186" s="200"/>
      <c r="QQ186" s="200"/>
      <c r="QR186" s="200"/>
      <c r="QS186" s="200"/>
      <c r="QT186" s="200"/>
      <c r="QU186" s="200"/>
      <c r="QV186" s="200"/>
      <c r="QW186" s="200"/>
      <c r="QX186" s="200"/>
      <c r="QY186" s="200"/>
      <c r="QZ186" s="200"/>
      <c r="RA186" s="200"/>
      <c r="RB186" s="200"/>
      <c r="RC186" s="200"/>
      <c r="RD186" s="200"/>
      <c r="RE186" s="200"/>
      <c r="RF186" s="200"/>
      <c r="RG186" s="200"/>
      <c r="RH186" s="200"/>
      <c r="RI186" s="200"/>
      <c r="RJ186" s="200"/>
      <c r="RK186" s="200"/>
      <c r="RL186" s="200"/>
      <c r="RM186" s="200"/>
      <c r="RN186" s="200"/>
      <c r="RO186" s="200"/>
      <c r="RP186" s="200"/>
      <c r="RQ186" s="200"/>
      <c r="RR186" s="200"/>
      <c r="RS186" s="200"/>
      <c r="RT186" s="200"/>
      <c r="RU186" s="200"/>
      <c r="RV186" s="200"/>
      <c r="RW186" s="200"/>
      <c r="RX186" s="200"/>
      <c r="RY186" s="200"/>
      <c r="RZ186" s="200"/>
      <c r="SA186" s="200"/>
      <c r="SB186" s="200"/>
      <c r="SC186" s="200"/>
      <c r="SD186" s="200"/>
      <c r="SE186" s="200"/>
      <c r="SF186" s="200"/>
      <c r="SG186" s="200"/>
      <c r="SH186" s="200"/>
      <c r="SI186" s="200"/>
      <c r="SJ186" s="200"/>
      <c r="SK186" s="200"/>
      <c r="SL186" s="200"/>
      <c r="SM186" s="200"/>
      <c r="SN186" s="200"/>
      <c r="SO186" s="200"/>
      <c r="SP186" s="200"/>
      <c r="SQ186" s="200"/>
      <c r="SR186" s="200"/>
      <c r="SS186" s="200"/>
      <c r="ST186" s="200"/>
      <c r="SU186" s="200"/>
      <c r="SV186" s="200"/>
      <c r="SW186" s="200"/>
      <c r="SX186" s="200"/>
      <c r="SY186" s="200"/>
      <c r="SZ186" s="200"/>
      <c r="TA186" s="200"/>
      <c r="TB186" s="200"/>
      <c r="TC186" s="200"/>
      <c r="TD186" s="200"/>
      <c r="TE186" s="200"/>
      <c r="TF186" s="200"/>
      <c r="TG186" s="200"/>
      <c r="TH186" s="200"/>
      <c r="TI186" s="200"/>
      <c r="TJ186" s="200"/>
      <c r="TK186" s="200"/>
      <c r="TL186" s="200"/>
      <c r="TM186" s="200"/>
      <c r="TN186" s="200"/>
      <c r="TO186" s="200"/>
      <c r="TP186" s="200"/>
      <c r="TQ186" s="200"/>
      <c r="TR186" s="200"/>
      <c r="TS186" s="200"/>
      <c r="TT186" s="200"/>
      <c r="TU186" s="200"/>
      <c r="TV186" s="200"/>
      <c r="TW186" s="200"/>
      <c r="TX186" s="200"/>
      <c r="TY186" s="200"/>
      <c r="TZ186" s="200"/>
      <c r="UA186" s="200"/>
      <c r="UB186" s="200"/>
      <c r="UC186" s="200"/>
      <c r="UD186" s="200"/>
      <c r="UE186" s="200"/>
      <c r="UF186" s="200"/>
      <c r="UG186" s="200"/>
      <c r="UH186" s="200"/>
      <c r="UI186" s="200"/>
      <c r="UJ186" s="200"/>
      <c r="UK186" s="200"/>
      <c r="UL186" s="200"/>
      <c r="UM186" s="200"/>
      <c r="UN186" s="200"/>
      <c r="UO186" s="200"/>
      <c r="UP186" s="200"/>
      <c r="UQ186" s="200"/>
      <c r="UR186" s="200"/>
      <c r="US186" s="200"/>
      <c r="UT186" s="200"/>
      <c r="UU186" s="200"/>
      <c r="UV186" s="200"/>
      <c r="UW186" s="200"/>
      <c r="UX186" s="200"/>
      <c r="UY186" s="200"/>
      <c r="UZ186" s="200"/>
      <c r="VA186" s="200"/>
      <c r="VB186" s="200"/>
      <c r="VC186" s="200"/>
      <c r="VD186" s="200"/>
      <c r="VE186" s="200"/>
      <c r="VF186" s="200"/>
      <c r="VG186" s="200"/>
      <c r="VH186" s="200"/>
      <c r="VI186" s="200"/>
      <c r="VJ186" s="200"/>
      <c r="VK186" s="200"/>
      <c r="VL186" s="200"/>
      <c r="VM186" s="200"/>
      <c r="VN186" s="200"/>
      <c r="VO186" s="200"/>
      <c r="VP186" s="200"/>
      <c r="VQ186" s="200"/>
      <c r="VR186" s="200"/>
      <c r="VS186" s="200"/>
      <c r="VT186" s="200"/>
      <c r="VU186" s="200"/>
      <c r="VV186" s="200"/>
      <c r="VW186" s="200"/>
      <c r="VX186" s="200"/>
      <c r="VY186" s="200"/>
      <c r="VZ186" s="200"/>
      <c r="WA186" s="200"/>
      <c r="WB186" s="200"/>
      <c r="WC186" s="200"/>
      <c r="WD186" s="200"/>
      <c r="WE186" s="200"/>
      <c r="WF186" s="200"/>
      <c r="WG186" s="200"/>
      <c r="WH186" s="200"/>
      <c r="WI186" s="200"/>
      <c r="WJ186" s="200"/>
      <c r="WK186" s="200"/>
      <c r="WL186" s="200"/>
      <c r="WM186" s="200"/>
      <c r="WN186" s="200"/>
      <c r="WO186" s="200"/>
      <c r="WP186" s="200"/>
      <c r="WQ186" s="200"/>
      <c r="WR186" s="200"/>
      <c r="WS186" s="200"/>
      <c r="WT186" s="200"/>
      <c r="WU186" s="200"/>
      <c r="WV186" s="200"/>
      <c r="WW186" s="200"/>
      <c r="WX186" s="200"/>
      <c r="WY186" s="200"/>
      <c r="WZ186" s="200"/>
      <c r="XA186" s="200"/>
      <c r="XB186" s="200"/>
      <c r="XC186" s="200"/>
      <c r="XD186" s="200"/>
      <c r="XE186" s="200"/>
      <c r="XF186" s="200"/>
      <c r="XG186" s="200"/>
      <c r="XH186" s="200"/>
      <c r="XI186" s="200"/>
      <c r="XJ186" s="200"/>
      <c r="XK186" s="200"/>
      <c r="XL186" s="200"/>
      <c r="XM186" s="200"/>
      <c r="XN186" s="200"/>
      <c r="XO186" s="200"/>
      <c r="XP186" s="200"/>
      <c r="XQ186" s="200"/>
      <c r="XR186" s="200"/>
      <c r="XS186" s="200"/>
      <c r="XT186" s="200"/>
      <c r="XU186" s="200"/>
      <c r="XV186" s="200"/>
      <c r="XW186" s="200"/>
      <c r="XX186" s="200"/>
      <c r="XY186" s="200"/>
      <c r="XZ186" s="200"/>
      <c r="YA186" s="200"/>
      <c r="YB186" s="200"/>
      <c r="YC186" s="200"/>
      <c r="YD186" s="200"/>
      <c r="YE186" s="200"/>
      <c r="YF186" s="200"/>
      <c r="YG186" s="200"/>
      <c r="YH186" s="200"/>
      <c r="YI186" s="200"/>
      <c r="YJ186" s="200"/>
      <c r="YK186" s="200"/>
      <c r="YL186" s="200"/>
      <c r="YM186" s="200"/>
      <c r="YN186" s="200"/>
      <c r="YO186" s="200"/>
      <c r="YP186" s="200"/>
      <c r="YQ186" s="200"/>
      <c r="YR186" s="200"/>
      <c r="YS186" s="200"/>
      <c r="YT186" s="200"/>
      <c r="YU186" s="200"/>
      <c r="YV186" s="200"/>
      <c r="YW186" s="200"/>
      <c r="YX186" s="200"/>
      <c r="YY186" s="200"/>
      <c r="YZ186" s="200"/>
      <c r="ZA186" s="200"/>
      <c r="ZB186" s="200"/>
      <c r="ZC186" s="200"/>
      <c r="ZD186" s="200"/>
      <c r="ZE186" s="200"/>
      <c r="ZF186" s="200"/>
      <c r="ZG186" s="200"/>
      <c r="ZH186" s="200"/>
      <c r="ZI186" s="200"/>
      <c r="ZJ186" s="200"/>
      <c r="ZK186" s="200"/>
      <c r="ZL186" s="200"/>
    </row>
    <row r="187" spans="1:688" s="155" customFormat="1">
      <c r="A187" s="414"/>
      <c r="B187" s="67" t="s">
        <v>313</v>
      </c>
      <c r="C187" s="243">
        <v>2334153</v>
      </c>
      <c r="D187" s="320">
        <f t="shared" si="47"/>
        <v>3.6220042484900627E-2</v>
      </c>
      <c r="E187" s="142"/>
      <c r="F187" s="134">
        <v>1704</v>
      </c>
      <c r="G187" s="320">
        <f t="shared" si="31"/>
        <v>-0.12255406797116375</v>
      </c>
      <c r="H187" s="133">
        <v>501</v>
      </c>
      <c r="I187" s="320">
        <f t="shared" si="46"/>
        <v>-1.9569471624266144E-2</v>
      </c>
      <c r="J187" s="133">
        <v>154</v>
      </c>
      <c r="K187" s="320">
        <f t="shared" si="48"/>
        <v>-0.3529411764705882</v>
      </c>
      <c r="L187" s="316">
        <v>68</v>
      </c>
      <c r="M187" s="320">
        <f t="shared" si="42"/>
        <v>-0.16049382716049387</v>
      </c>
      <c r="N187" s="133"/>
      <c r="O187" s="320"/>
      <c r="P187" s="133"/>
      <c r="Q187" s="320"/>
      <c r="R187" s="134"/>
      <c r="S187" s="320"/>
      <c r="T187" s="213"/>
      <c r="U187" s="200"/>
      <c r="V187" s="200"/>
      <c r="W187" s="200"/>
      <c r="X187" s="200"/>
      <c r="Y187" s="200"/>
      <c r="Z187" s="200"/>
      <c r="AA187" s="200"/>
      <c r="AB187" s="200"/>
      <c r="AC187" s="200"/>
      <c r="AD187" s="200"/>
      <c r="AE187" s="200"/>
      <c r="AF187" s="200"/>
      <c r="AG187" s="200"/>
      <c r="AH187" s="200"/>
      <c r="AI187" s="200"/>
      <c r="AJ187" s="200"/>
      <c r="AK187" s="200"/>
      <c r="AL187" s="200"/>
      <c r="AM187" s="200"/>
      <c r="AN187" s="200"/>
      <c r="AO187" s="200"/>
      <c r="AP187" s="200"/>
      <c r="AQ187" s="200"/>
      <c r="AR187" s="200"/>
      <c r="AS187" s="200"/>
      <c r="AT187" s="200"/>
      <c r="AU187" s="200"/>
      <c r="AV187" s="200"/>
      <c r="AW187" s="200"/>
      <c r="AX187" s="200"/>
      <c r="AY187" s="200"/>
      <c r="AZ187" s="200"/>
      <c r="BA187" s="200"/>
      <c r="BB187" s="200"/>
      <c r="BC187" s="200"/>
      <c r="BD187" s="200"/>
      <c r="BE187" s="200"/>
      <c r="BF187" s="200"/>
      <c r="BG187" s="200"/>
      <c r="BH187" s="200"/>
      <c r="BI187" s="200"/>
      <c r="BJ187" s="200"/>
      <c r="BK187" s="200"/>
      <c r="BL187" s="200"/>
      <c r="BM187" s="200"/>
      <c r="BN187" s="200"/>
      <c r="BO187" s="200"/>
      <c r="BP187" s="200"/>
      <c r="BQ187" s="200"/>
      <c r="BR187" s="200"/>
      <c r="BS187" s="200"/>
      <c r="BT187" s="200"/>
      <c r="BU187" s="200"/>
      <c r="BV187" s="200"/>
      <c r="BW187" s="200"/>
      <c r="BX187" s="200"/>
      <c r="BY187" s="200"/>
      <c r="BZ187" s="200"/>
      <c r="CA187" s="200"/>
      <c r="CB187" s="200"/>
      <c r="CC187" s="200"/>
      <c r="CD187" s="200"/>
      <c r="CE187" s="200"/>
      <c r="CF187" s="200"/>
      <c r="CG187" s="200"/>
      <c r="CH187" s="200"/>
      <c r="CI187" s="200"/>
      <c r="CJ187" s="200"/>
      <c r="CK187" s="200"/>
      <c r="CL187" s="200"/>
      <c r="CM187" s="200"/>
      <c r="CN187" s="200"/>
      <c r="CO187" s="200"/>
      <c r="CP187" s="200"/>
      <c r="CQ187" s="200"/>
      <c r="CR187" s="200"/>
      <c r="CS187" s="200"/>
      <c r="CT187" s="200"/>
      <c r="CU187" s="200"/>
      <c r="CV187" s="200"/>
      <c r="CW187" s="200"/>
      <c r="CX187" s="200"/>
      <c r="CY187" s="200"/>
      <c r="CZ187" s="200"/>
      <c r="DA187" s="200"/>
      <c r="DB187" s="200"/>
      <c r="DC187" s="200"/>
      <c r="DD187" s="200"/>
      <c r="DE187" s="200"/>
      <c r="DF187" s="200"/>
      <c r="DG187" s="200"/>
      <c r="DH187" s="200"/>
      <c r="DI187" s="200"/>
      <c r="DJ187" s="200"/>
      <c r="DK187" s="200"/>
      <c r="DL187" s="200"/>
      <c r="DM187" s="200"/>
      <c r="DN187" s="200"/>
      <c r="DO187" s="200"/>
      <c r="DP187" s="200"/>
      <c r="DQ187" s="200"/>
      <c r="DR187" s="200"/>
      <c r="DS187" s="200"/>
      <c r="DT187" s="200"/>
      <c r="DU187" s="200"/>
      <c r="DV187" s="200"/>
      <c r="DW187" s="200"/>
      <c r="DX187" s="200"/>
      <c r="DY187" s="200"/>
      <c r="DZ187" s="200"/>
      <c r="EA187" s="200"/>
      <c r="EB187" s="200"/>
      <c r="EC187" s="200"/>
      <c r="ED187" s="200"/>
      <c r="EE187" s="200"/>
      <c r="EF187" s="200"/>
      <c r="EG187" s="200"/>
      <c r="EH187" s="200"/>
      <c r="EI187" s="200"/>
      <c r="EJ187" s="200"/>
      <c r="EK187" s="200"/>
      <c r="EL187" s="200"/>
      <c r="EM187" s="200"/>
      <c r="EN187" s="200"/>
      <c r="EO187" s="200"/>
      <c r="EP187" s="200"/>
      <c r="EQ187" s="200"/>
      <c r="ER187" s="200"/>
      <c r="ES187" s="200"/>
      <c r="ET187" s="200"/>
      <c r="EU187" s="200"/>
      <c r="EV187" s="200"/>
      <c r="EW187" s="200"/>
      <c r="EX187" s="200"/>
      <c r="EY187" s="200"/>
      <c r="EZ187" s="200"/>
      <c r="FA187" s="200"/>
      <c r="FB187" s="200"/>
      <c r="FC187" s="200"/>
      <c r="FD187" s="200"/>
      <c r="FE187" s="200"/>
      <c r="FF187" s="200"/>
      <c r="FG187" s="200"/>
      <c r="FH187" s="200"/>
      <c r="FI187" s="200"/>
      <c r="FJ187" s="200"/>
      <c r="FK187" s="200"/>
      <c r="FL187" s="200"/>
      <c r="FM187" s="200"/>
      <c r="FN187" s="200"/>
      <c r="FO187" s="200"/>
      <c r="FP187" s="200"/>
      <c r="FQ187" s="200"/>
      <c r="FR187" s="200"/>
      <c r="FS187" s="200"/>
      <c r="FT187" s="200"/>
      <c r="FU187" s="200"/>
      <c r="FV187" s="200"/>
      <c r="FW187" s="200"/>
      <c r="FX187" s="200"/>
      <c r="FY187" s="200"/>
      <c r="FZ187" s="200"/>
      <c r="GA187" s="200"/>
      <c r="GB187" s="200"/>
      <c r="GC187" s="200"/>
      <c r="GD187" s="200"/>
      <c r="GE187" s="200"/>
      <c r="GF187" s="200"/>
      <c r="GG187" s="200"/>
      <c r="GH187" s="200"/>
      <c r="GI187" s="200"/>
      <c r="GJ187" s="200"/>
      <c r="GK187" s="200"/>
      <c r="GL187" s="200"/>
      <c r="GM187" s="200"/>
      <c r="GN187" s="200"/>
      <c r="GO187" s="200"/>
      <c r="GP187" s="200"/>
      <c r="GQ187" s="200"/>
      <c r="GR187" s="200"/>
      <c r="GS187" s="200"/>
      <c r="GT187" s="200"/>
      <c r="GU187" s="200"/>
      <c r="GV187" s="200"/>
      <c r="GW187" s="200"/>
      <c r="GX187" s="200"/>
      <c r="GY187" s="200"/>
      <c r="GZ187" s="200"/>
      <c r="HA187" s="200"/>
      <c r="HB187" s="200"/>
      <c r="HC187" s="200"/>
      <c r="HD187" s="200"/>
      <c r="HE187" s="200"/>
      <c r="HF187" s="200"/>
      <c r="HG187" s="200"/>
      <c r="HH187" s="200"/>
      <c r="HI187" s="200"/>
      <c r="HJ187" s="200"/>
      <c r="HK187" s="200"/>
      <c r="HL187" s="200"/>
      <c r="HM187" s="200"/>
      <c r="HN187" s="200"/>
      <c r="HO187" s="200"/>
      <c r="HP187" s="200"/>
      <c r="HQ187" s="200"/>
      <c r="HR187" s="200"/>
      <c r="HS187" s="200"/>
      <c r="HT187" s="200"/>
      <c r="HU187" s="200"/>
      <c r="HV187" s="200"/>
      <c r="HW187" s="200"/>
      <c r="HX187" s="200"/>
      <c r="HY187" s="200"/>
      <c r="HZ187" s="200"/>
      <c r="IA187" s="200"/>
      <c r="IB187" s="200"/>
      <c r="IC187" s="200"/>
      <c r="ID187" s="200"/>
      <c r="IE187" s="200"/>
      <c r="IF187" s="200"/>
      <c r="IG187" s="200"/>
      <c r="IH187" s="200"/>
      <c r="II187" s="200"/>
      <c r="IJ187" s="200"/>
      <c r="IK187" s="200"/>
      <c r="IL187" s="200"/>
      <c r="IM187" s="200"/>
      <c r="IN187" s="200"/>
      <c r="IO187" s="200"/>
      <c r="IP187" s="200"/>
      <c r="IQ187" s="200"/>
      <c r="IR187" s="200"/>
      <c r="IS187" s="200"/>
      <c r="IT187" s="200"/>
      <c r="IU187" s="200"/>
      <c r="IV187" s="200"/>
      <c r="IW187" s="200"/>
      <c r="IX187" s="200"/>
      <c r="IY187" s="200"/>
      <c r="IZ187" s="200"/>
      <c r="JA187" s="200"/>
      <c r="JB187" s="200"/>
      <c r="JC187" s="200"/>
      <c r="JD187" s="200"/>
      <c r="JE187" s="200"/>
      <c r="JF187" s="200"/>
      <c r="JG187" s="200"/>
      <c r="JH187" s="200"/>
      <c r="JI187" s="200"/>
      <c r="JJ187" s="200"/>
      <c r="JK187" s="200"/>
      <c r="JL187" s="200"/>
      <c r="JM187" s="200"/>
      <c r="JN187" s="200"/>
      <c r="JO187" s="200"/>
      <c r="JP187" s="200"/>
      <c r="JQ187" s="200"/>
      <c r="JR187" s="200"/>
      <c r="JS187" s="200"/>
      <c r="JT187" s="200"/>
      <c r="JU187" s="200"/>
      <c r="JV187" s="200"/>
      <c r="JW187" s="200"/>
      <c r="JX187" s="200"/>
      <c r="JY187" s="200"/>
      <c r="JZ187" s="200"/>
      <c r="KA187" s="200"/>
      <c r="KB187" s="200"/>
      <c r="KC187" s="200"/>
      <c r="KD187" s="200"/>
      <c r="KE187" s="200"/>
      <c r="KF187" s="200"/>
      <c r="KG187" s="200"/>
      <c r="KH187" s="200"/>
      <c r="KI187" s="200"/>
      <c r="KJ187" s="200"/>
      <c r="KK187" s="200"/>
      <c r="KL187" s="200"/>
      <c r="KM187" s="200"/>
      <c r="KN187" s="200"/>
      <c r="KO187" s="200"/>
      <c r="KP187" s="200"/>
      <c r="KQ187" s="200"/>
      <c r="KR187" s="200"/>
      <c r="KS187" s="200"/>
      <c r="KT187" s="200"/>
      <c r="KU187" s="200"/>
      <c r="KV187" s="200"/>
      <c r="KW187" s="200"/>
      <c r="KX187" s="200"/>
      <c r="KY187" s="200"/>
      <c r="KZ187" s="200"/>
      <c r="LA187" s="200"/>
      <c r="LB187" s="200"/>
      <c r="LC187" s="200"/>
      <c r="LD187" s="200"/>
      <c r="LE187" s="200"/>
      <c r="LF187" s="200"/>
      <c r="LG187" s="200"/>
      <c r="LH187" s="200"/>
      <c r="LI187" s="200"/>
      <c r="LJ187" s="200"/>
      <c r="LK187" s="200"/>
      <c r="LL187" s="200"/>
      <c r="LM187" s="200"/>
      <c r="LN187" s="200"/>
      <c r="LO187" s="200"/>
      <c r="LP187" s="200"/>
      <c r="LQ187" s="200"/>
      <c r="LR187" s="200"/>
      <c r="LS187" s="200"/>
      <c r="LT187" s="200"/>
      <c r="LU187" s="200"/>
      <c r="LV187" s="200"/>
      <c r="LW187" s="200"/>
      <c r="LX187" s="200"/>
      <c r="LY187" s="200"/>
      <c r="LZ187" s="200"/>
      <c r="MA187" s="200"/>
      <c r="MB187" s="200"/>
      <c r="MC187" s="200"/>
      <c r="MD187" s="200"/>
      <c r="ME187" s="200"/>
      <c r="MF187" s="200"/>
      <c r="MG187" s="200"/>
      <c r="MH187" s="200"/>
      <c r="MI187" s="200"/>
      <c r="MJ187" s="200"/>
      <c r="MK187" s="200"/>
      <c r="ML187" s="200"/>
      <c r="MM187" s="200"/>
      <c r="MN187" s="200"/>
      <c r="MO187" s="200"/>
      <c r="MP187" s="200"/>
      <c r="MQ187" s="200"/>
      <c r="MR187" s="200"/>
      <c r="MS187" s="200"/>
      <c r="MT187" s="200"/>
      <c r="MU187" s="200"/>
      <c r="MV187" s="200"/>
      <c r="MW187" s="200"/>
      <c r="MX187" s="200"/>
      <c r="MY187" s="200"/>
      <c r="MZ187" s="200"/>
      <c r="NA187" s="200"/>
      <c r="NB187" s="200"/>
      <c r="NC187" s="200"/>
      <c r="ND187" s="200"/>
      <c r="NE187" s="200"/>
      <c r="NF187" s="200"/>
      <c r="NG187" s="200"/>
      <c r="NH187" s="200"/>
      <c r="NI187" s="200"/>
      <c r="NJ187" s="200"/>
      <c r="NK187" s="200"/>
      <c r="NL187" s="200"/>
      <c r="NM187" s="200"/>
      <c r="NN187" s="200"/>
      <c r="NO187" s="200"/>
      <c r="NP187" s="200"/>
      <c r="NQ187" s="200"/>
      <c r="NR187" s="200"/>
      <c r="NS187" s="200"/>
      <c r="NT187" s="200"/>
      <c r="NU187" s="200"/>
      <c r="NV187" s="200"/>
      <c r="NW187" s="200"/>
      <c r="NX187" s="200"/>
      <c r="NY187" s="200"/>
      <c r="NZ187" s="200"/>
      <c r="OA187" s="200"/>
      <c r="OB187" s="200"/>
      <c r="OC187" s="200"/>
      <c r="OD187" s="200"/>
      <c r="OE187" s="200"/>
      <c r="OF187" s="200"/>
      <c r="OG187" s="200"/>
      <c r="OH187" s="200"/>
      <c r="OI187" s="200"/>
      <c r="OJ187" s="200"/>
      <c r="OK187" s="200"/>
      <c r="OL187" s="200"/>
      <c r="OM187" s="200"/>
      <c r="ON187" s="200"/>
      <c r="OO187" s="200"/>
      <c r="OP187" s="200"/>
      <c r="OQ187" s="200"/>
      <c r="OR187" s="200"/>
      <c r="OS187" s="200"/>
      <c r="OT187" s="200"/>
      <c r="OU187" s="200"/>
      <c r="OV187" s="200"/>
      <c r="OW187" s="200"/>
      <c r="OX187" s="200"/>
      <c r="OY187" s="200"/>
      <c r="OZ187" s="200"/>
      <c r="PA187" s="200"/>
      <c r="PB187" s="200"/>
      <c r="PC187" s="200"/>
      <c r="PD187" s="200"/>
      <c r="PE187" s="200"/>
      <c r="PF187" s="200"/>
      <c r="PG187" s="200"/>
      <c r="PH187" s="200"/>
      <c r="PI187" s="200"/>
      <c r="PJ187" s="200"/>
      <c r="PK187" s="200"/>
      <c r="PL187" s="200"/>
      <c r="PM187" s="200"/>
      <c r="PN187" s="200"/>
      <c r="PO187" s="200"/>
      <c r="PP187" s="200"/>
      <c r="PQ187" s="200"/>
      <c r="PR187" s="200"/>
      <c r="PS187" s="200"/>
      <c r="PT187" s="200"/>
      <c r="PU187" s="200"/>
      <c r="PV187" s="200"/>
      <c r="PW187" s="200"/>
      <c r="PX187" s="200"/>
      <c r="PY187" s="200"/>
      <c r="PZ187" s="200"/>
      <c r="QA187" s="200"/>
      <c r="QB187" s="200"/>
      <c r="QC187" s="200"/>
      <c r="QD187" s="200"/>
      <c r="QE187" s="200"/>
      <c r="QF187" s="200"/>
      <c r="QG187" s="200"/>
      <c r="QH187" s="200"/>
      <c r="QI187" s="200"/>
      <c r="QJ187" s="200"/>
      <c r="QK187" s="200"/>
      <c r="QL187" s="200"/>
      <c r="QM187" s="200"/>
      <c r="QN187" s="200"/>
      <c r="QO187" s="200"/>
      <c r="QP187" s="200"/>
      <c r="QQ187" s="200"/>
      <c r="QR187" s="200"/>
      <c r="QS187" s="200"/>
      <c r="QT187" s="200"/>
      <c r="QU187" s="200"/>
      <c r="QV187" s="200"/>
      <c r="QW187" s="200"/>
      <c r="QX187" s="200"/>
      <c r="QY187" s="200"/>
      <c r="QZ187" s="200"/>
      <c r="RA187" s="200"/>
      <c r="RB187" s="200"/>
      <c r="RC187" s="200"/>
      <c r="RD187" s="200"/>
      <c r="RE187" s="200"/>
      <c r="RF187" s="200"/>
      <c r="RG187" s="200"/>
      <c r="RH187" s="200"/>
      <c r="RI187" s="200"/>
      <c r="RJ187" s="200"/>
      <c r="RK187" s="200"/>
      <c r="RL187" s="200"/>
      <c r="RM187" s="200"/>
      <c r="RN187" s="200"/>
      <c r="RO187" s="200"/>
      <c r="RP187" s="200"/>
      <c r="RQ187" s="200"/>
      <c r="RR187" s="200"/>
      <c r="RS187" s="200"/>
      <c r="RT187" s="200"/>
      <c r="RU187" s="200"/>
      <c r="RV187" s="200"/>
      <c r="RW187" s="200"/>
      <c r="RX187" s="200"/>
      <c r="RY187" s="200"/>
      <c r="RZ187" s="200"/>
      <c r="SA187" s="200"/>
      <c r="SB187" s="200"/>
      <c r="SC187" s="200"/>
      <c r="SD187" s="200"/>
      <c r="SE187" s="200"/>
      <c r="SF187" s="200"/>
      <c r="SG187" s="200"/>
      <c r="SH187" s="200"/>
      <c r="SI187" s="200"/>
      <c r="SJ187" s="200"/>
      <c r="SK187" s="200"/>
      <c r="SL187" s="200"/>
      <c r="SM187" s="200"/>
      <c r="SN187" s="200"/>
      <c r="SO187" s="200"/>
      <c r="SP187" s="200"/>
      <c r="SQ187" s="200"/>
      <c r="SR187" s="200"/>
      <c r="SS187" s="200"/>
      <c r="ST187" s="200"/>
      <c r="SU187" s="200"/>
      <c r="SV187" s="200"/>
      <c r="SW187" s="200"/>
      <c r="SX187" s="200"/>
      <c r="SY187" s="200"/>
      <c r="SZ187" s="200"/>
      <c r="TA187" s="200"/>
      <c r="TB187" s="200"/>
      <c r="TC187" s="200"/>
      <c r="TD187" s="200"/>
      <c r="TE187" s="200"/>
      <c r="TF187" s="200"/>
      <c r="TG187" s="200"/>
      <c r="TH187" s="200"/>
      <c r="TI187" s="200"/>
      <c r="TJ187" s="200"/>
      <c r="TK187" s="200"/>
      <c r="TL187" s="200"/>
      <c r="TM187" s="200"/>
      <c r="TN187" s="200"/>
      <c r="TO187" s="200"/>
      <c r="TP187" s="200"/>
      <c r="TQ187" s="200"/>
      <c r="TR187" s="200"/>
      <c r="TS187" s="200"/>
      <c r="TT187" s="200"/>
      <c r="TU187" s="200"/>
      <c r="TV187" s="200"/>
      <c r="TW187" s="200"/>
      <c r="TX187" s="200"/>
      <c r="TY187" s="200"/>
      <c r="TZ187" s="200"/>
      <c r="UA187" s="200"/>
      <c r="UB187" s="200"/>
      <c r="UC187" s="200"/>
      <c r="UD187" s="200"/>
      <c r="UE187" s="200"/>
      <c r="UF187" s="200"/>
      <c r="UG187" s="200"/>
      <c r="UH187" s="200"/>
      <c r="UI187" s="200"/>
      <c r="UJ187" s="200"/>
      <c r="UK187" s="200"/>
      <c r="UL187" s="200"/>
      <c r="UM187" s="200"/>
      <c r="UN187" s="200"/>
      <c r="UO187" s="200"/>
      <c r="UP187" s="200"/>
      <c r="UQ187" s="200"/>
      <c r="UR187" s="200"/>
      <c r="US187" s="200"/>
      <c r="UT187" s="200"/>
      <c r="UU187" s="200"/>
      <c r="UV187" s="200"/>
      <c r="UW187" s="200"/>
      <c r="UX187" s="200"/>
      <c r="UY187" s="200"/>
      <c r="UZ187" s="200"/>
      <c r="VA187" s="200"/>
      <c r="VB187" s="200"/>
      <c r="VC187" s="200"/>
      <c r="VD187" s="200"/>
      <c r="VE187" s="200"/>
      <c r="VF187" s="200"/>
      <c r="VG187" s="200"/>
      <c r="VH187" s="200"/>
      <c r="VI187" s="200"/>
      <c r="VJ187" s="200"/>
      <c r="VK187" s="200"/>
      <c r="VL187" s="200"/>
      <c r="VM187" s="200"/>
      <c r="VN187" s="200"/>
      <c r="VO187" s="200"/>
      <c r="VP187" s="200"/>
      <c r="VQ187" s="200"/>
      <c r="VR187" s="200"/>
      <c r="VS187" s="200"/>
      <c r="VT187" s="200"/>
      <c r="VU187" s="200"/>
      <c r="VV187" s="200"/>
      <c r="VW187" s="200"/>
      <c r="VX187" s="200"/>
      <c r="VY187" s="200"/>
      <c r="VZ187" s="200"/>
      <c r="WA187" s="200"/>
      <c r="WB187" s="200"/>
      <c r="WC187" s="200"/>
      <c r="WD187" s="200"/>
      <c r="WE187" s="200"/>
      <c r="WF187" s="200"/>
      <c r="WG187" s="200"/>
      <c r="WH187" s="200"/>
      <c r="WI187" s="200"/>
      <c r="WJ187" s="200"/>
      <c r="WK187" s="200"/>
      <c r="WL187" s="200"/>
      <c r="WM187" s="200"/>
      <c r="WN187" s="200"/>
      <c r="WO187" s="200"/>
      <c r="WP187" s="200"/>
      <c r="WQ187" s="200"/>
      <c r="WR187" s="200"/>
      <c r="WS187" s="200"/>
      <c r="WT187" s="200"/>
      <c r="WU187" s="200"/>
      <c r="WV187" s="200"/>
      <c r="WW187" s="200"/>
      <c r="WX187" s="200"/>
      <c r="WY187" s="200"/>
      <c r="WZ187" s="200"/>
      <c r="XA187" s="200"/>
      <c r="XB187" s="200"/>
      <c r="XC187" s="200"/>
      <c r="XD187" s="200"/>
      <c r="XE187" s="200"/>
      <c r="XF187" s="200"/>
      <c r="XG187" s="200"/>
      <c r="XH187" s="200"/>
      <c r="XI187" s="200"/>
      <c r="XJ187" s="200"/>
      <c r="XK187" s="200"/>
      <c r="XL187" s="200"/>
      <c r="XM187" s="200"/>
      <c r="XN187" s="200"/>
      <c r="XO187" s="200"/>
      <c r="XP187" s="200"/>
      <c r="XQ187" s="200"/>
      <c r="XR187" s="200"/>
      <c r="XS187" s="200"/>
      <c r="XT187" s="200"/>
      <c r="XU187" s="200"/>
      <c r="XV187" s="200"/>
      <c r="XW187" s="200"/>
      <c r="XX187" s="200"/>
      <c r="XY187" s="200"/>
      <c r="XZ187" s="200"/>
      <c r="YA187" s="200"/>
      <c r="YB187" s="200"/>
      <c r="YC187" s="200"/>
      <c r="YD187" s="200"/>
      <c r="YE187" s="200"/>
      <c r="YF187" s="200"/>
      <c r="YG187" s="200"/>
      <c r="YH187" s="200"/>
      <c r="YI187" s="200"/>
      <c r="YJ187" s="200"/>
      <c r="YK187" s="200"/>
      <c r="YL187" s="200"/>
      <c r="YM187" s="200"/>
      <c r="YN187" s="200"/>
      <c r="YO187" s="200"/>
      <c r="YP187" s="200"/>
      <c r="YQ187" s="200"/>
      <c r="YR187" s="200"/>
      <c r="YS187" s="200"/>
      <c r="YT187" s="200"/>
      <c r="YU187" s="200"/>
      <c r="YV187" s="200"/>
      <c r="YW187" s="200"/>
      <c r="YX187" s="200"/>
      <c r="YY187" s="200"/>
      <c r="YZ187" s="200"/>
      <c r="ZA187" s="200"/>
      <c r="ZB187" s="200"/>
      <c r="ZC187" s="200"/>
      <c r="ZD187" s="200"/>
      <c r="ZE187" s="200"/>
      <c r="ZF187" s="200"/>
      <c r="ZG187" s="200"/>
      <c r="ZH187" s="200"/>
      <c r="ZI187" s="200"/>
      <c r="ZJ187" s="200"/>
      <c r="ZK187" s="200"/>
      <c r="ZL187" s="200"/>
    </row>
    <row r="188" spans="1:688" s="155" customFormat="1">
      <c r="A188" s="414"/>
      <c r="B188" s="67" t="s">
        <v>13</v>
      </c>
      <c r="C188" s="243">
        <v>2246417</v>
      </c>
      <c r="D188" s="320">
        <f t="shared" si="47"/>
        <v>7.2715451529010711E-3</v>
      </c>
      <c r="E188" s="142"/>
      <c r="F188" s="134">
        <v>1145</v>
      </c>
      <c r="G188" s="320">
        <f t="shared" si="31"/>
        <v>-0.1976173791170287</v>
      </c>
      <c r="H188" s="133">
        <v>673</v>
      </c>
      <c r="I188" s="320">
        <f t="shared" si="46"/>
        <v>2.7480916030534264E-2</v>
      </c>
      <c r="J188" s="133">
        <v>217</v>
      </c>
      <c r="K188" s="320">
        <f t="shared" si="48"/>
        <v>0.33950617283950613</v>
      </c>
      <c r="L188" s="316">
        <v>65</v>
      </c>
      <c r="M188" s="320">
        <f t="shared" si="42"/>
        <v>-0.33673469387755106</v>
      </c>
      <c r="N188" s="133"/>
      <c r="O188" s="320"/>
      <c r="P188" s="133"/>
      <c r="Q188" s="320"/>
      <c r="R188" s="134"/>
      <c r="S188" s="320"/>
      <c r="T188" s="213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  <c r="AF188" s="200"/>
      <c r="AG188" s="200"/>
      <c r="AH188" s="200"/>
      <c r="AI188" s="200"/>
      <c r="AJ188" s="200"/>
      <c r="AK188" s="200"/>
      <c r="AL188" s="200"/>
      <c r="AM188" s="200"/>
      <c r="AN188" s="200"/>
      <c r="AO188" s="200"/>
      <c r="AP188" s="200"/>
      <c r="AQ188" s="200"/>
      <c r="AR188" s="200"/>
      <c r="AS188" s="200"/>
      <c r="AT188" s="200"/>
      <c r="AU188" s="200"/>
      <c r="AV188" s="200"/>
      <c r="AW188" s="200"/>
      <c r="AX188" s="200"/>
      <c r="AY188" s="200"/>
      <c r="AZ188" s="200"/>
      <c r="BA188" s="200"/>
      <c r="BB188" s="200"/>
      <c r="BC188" s="200"/>
      <c r="BD188" s="200"/>
      <c r="BE188" s="200"/>
      <c r="BF188" s="200"/>
      <c r="BG188" s="200"/>
      <c r="BH188" s="200"/>
      <c r="BI188" s="200"/>
      <c r="BJ188" s="200"/>
      <c r="BK188" s="200"/>
      <c r="BL188" s="200"/>
      <c r="BM188" s="200"/>
      <c r="BN188" s="200"/>
      <c r="BO188" s="200"/>
      <c r="BP188" s="200"/>
      <c r="BQ188" s="200"/>
      <c r="BR188" s="200"/>
      <c r="BS188" s="200"/>
      <c r="BT188" s="200"/>
      <c r="BU188" s="200"/>
      <c r="BV188" s="200"/>
      <c r="BW188" s="200"/>
      <c r="BX188" s="200"/>
      <c r="BY188" s="200"/>
      <c r="BZ188" s="200"/>
      <c r="CA188" s="200"/>
      <c r="CB188" s="200"/>
      <c r="CC188" s="200"/>
      <c r="CD188" s="200"/>
      <c r="CE188" s="200"/>
      <c r="CF188" s="200"/>
      <c r="CG188" s="200"/>
      <c r="CH188" s="200"/>
      <c r="CI188" s="200"/>
      <c r="CJ188" s="200"/>
      <c r="CK188" s="200"/>
      <c r="CL188" s="200"/>
      <c r="CM188" s="200"/>
      <c r="CN188" s="200"/>
      <c r="CO188" s="200"/>
      <c r="CP188" s="200"/>
      <c r="CQ188" s="200"/>
      <c r="CR188" s="200"/>
      <c r="CS188" s="200"/>
      <c r="CT188" s="200"/>
      <c r="CU188" s="200"/>
      <c r="CV188" s="200"/>
      <c r="CW188" s="200"/>
      <c r="CX188" s="200"/>
      <c r="CY188" s="200"/>
      <c r="CZ188" s="200"/>
      <c r="DA188" s="200"/>
      <c r="DB188" s="200"/>
      <c r="DC188" s="200"/>
      <c r="DD188" s="200"/>
      <c r="DE188" s="200"/>
      <c r="DF188" s="200"/>
      <c r="DG188" s="200"/>
      <c r="DH188" s="200"/>
      <c r="DI188" s="200"/>
      <c r="DJ188" s="200"/>
      <c r="DK188" s="200"/>
      <c r="DL188" s="200"/>
      <c r="DM188" s="200"/>
      <c r="DN188" s="200"/>
      <c r="DO188" s="200"/>
      <c r="DP188" s="200"/>
      <c r="DQ188" s="200"/>
      <c r="DR188" s="200"/>
      <c r="DS188" s="200"/>
      <c r="DT188" s="200"/>
      <c r="DU188" s="200"/>
      <c r="DV188" s="200"/>
      <c r="DW188" s="200"/>
      <c r="DX188" s="200"/>
      <c r="DY188" s="200"/>
      <c r="DZ188" s="200"/>
      <c r="EA188" s="200"/>
      <c r="EB188" s="200"/>
      <c r="EC188" s="200"/>
      <c r="ED188" s="200"/>
      <c r="EE188" s="200"/>
      <c r="EF188" s="200"/>
      <c r="EG188" s="200"/>
      <c r="EH188" s="200"/>
      <c r="EI188" s="200"/>
      <c r="EJ188" s="200"/>
      <c r="EK188" s="200"/>
      <c r="EL188" s="200"/>
      <c r="EM188" s="200"/>
      <c r="EN188" s="200"/>
      <c r="EO188" s="200"/>
      <c r="EP188" s="200"/>
      <c r="EQ188" s="200"/>
      <c r="ER188" s="200"/>
      <c r="ES188" s="200"/>
      <c r="ET188" s="200"/>
      <c r="EU188" s="200"/>
      <c r="EV188" s="200"/>
      <c r="EW188" s="200"/>
      <c r="EX188" s="200"/>
      <c r="EY188" s="200"/>
      <c r="EZ188" s="200"/>
      <c r="FA188" s="200"/>
      <c r="FB188" s="200"/>
      <c r="FC188" s="200"/>
      <c r="FD188" s="200"/>
      <c r="FE188" s="200"/>
      <c r="FF188" s="200"/>
      <c r="FG188" s="200"/>
      <c r="FH188" s="200"/>
      <c r="FI188" s="200"/>
      <c r="FJ188" s="200"/>
      <c r="FK188" s="200"/>
      <c r="FL188" s="200"/>
      <c r="FM188" s="200"/>
      <c r="FN188" s="200"/>
      <c r="FO188" s="200"/>
      <c r="FP188" s="200"/>
      <c r="FQ188" s="200"/>
      <c r="FR188" s="200"/>
      <c r="FS188" s="200"/>
      <c r="FT188" s="200"/>
      <c r="FU188" s="200"/>
      <c r="FV188" s="200"/>
      <c r="FW188" s="200"/>
      <c r="FX188" s="200"/>
      <c r="FY188" s="200"/>
      <c r="FZ188" s="200"/>
      <c r="GA188" s="200"/>
      <c r="GB188" s="200"/>
      <c r="GC188" s="200"/>
      <c r="GD188" s="200"/>
      <c r="GE188" s="200"/>
      <c r="GF188" s="200"/>
      <c r="GG188" s="200"/>
      <c r="GH188" s="200"/>
      <c r="GI188" s="200"/>
      <c r="GJ188" s="200"/>
      <c r="GK188" s="200"/>
      <c r="GL188" s="200"/>
      <c r="GM188" s="200"/>
      <c r="GN188" s="200"/>
      <c r="GO188" s="200"/>
      <c r="GP188" s="200"/>
      <c r="GQ188" s="200"/>
      <c r="GR188" s="200"/>
      <c r="GS188" s="200"/>
      <c r="GT188" s="200"/>
      <c r="GU188" s="200"/>
      <c r="GV188" s="200"/>
      <c r="GW188" s="200"/>
      <c r="GX188" s="200"/>
      <c r="GY188" s="200"/>
      <c r="GZ188" s="200"/>
      <c r="HA188" s="200"/>
      <c r="HB188" s="200"/>
      <c r="HC188" s="200"/>
      <c r="HD188" s="200"/>
      <c r="HE188" s="200"/>
      <c r="HF188" s="200"/>
      <c r="HG188" s="200"/>
      <c r="HH188" s="200"/>
      <c r="HI188" s="200"/>
      <c r="HJ188" s="200"/>
      <c r="HK188" s="200"/>
      <c r="HL188" s="200"/>
      <c r="HM188" s="200"/>
      <c r="HN188" s="200"/>
      <c r="HO188" s="200"/>
      <c r="HP188" s="200"/>
      <c r="HQ188" s="200"/>
      <c r="HR188" s="200"/>
      <c r="HS188" s="200"/>
      <c r="HT188" s="200"/>
      <c r="HU188" s="200"/>
      <c r="HV188" s="200"/>
      <c r="HW188" s="200"/>
      <c r="HX188" s="200"/>
      <c r="HY188" s="200"/>
      <c r="HZ188" s="200"/>
      <c r="IA188" s="200"/>
      <c r="IB188" s="200"/>
      <c r="IC188" s="200"/>
      <c r="ID188" s="200"/>
      <c r="IE188" s="200"/>
      <c r="IF188" s="200"/>
      <c r="IG188" s="200"/>
      <c r="IH188" s="200"/>
      <c r="II188" s="200"/>
      <c r="IJ188" s="200"/>
      <c r="IK188" s="200"/>
      <c r="IL188" s="200"/>
      <c r="IM188" s="200"/>
      <c r="IN188" s="200"/>
      <c r="IO188" s="200"/>
      <c r="IP188" s="200"/>
      <c r="IQ188" s="200"/>
      <c r="IR188" s="200"/>
      <c r="IS188" s="200"/>
      <c r="IT188" s="200"/>
      <c r="IU188" s="200"/>
      <c r="IV188" s="200"/>
      <c r="IW188" s="200"/>
      <c r="IX188" s="200"/>
      <c r="IY188" s="200"/>
      <c r="IZ188" s="200"/>
      <c r="JA188" s="200"/>
      <c r="JB188" s="200"/>
      <c r="JC188" s="200"/>
      <c r="JD188" s="200"/>
      <c r="JE188" s="200"/>
      <c r="JF188" s="200"/>
      <c r="JG188" s="200"/>
      <c r="JH188" s="200"/>
      <c r="JI188" s="200"/>
      <c r="JJ188" s="200"/>
      <c r="JK188" s="200"/>
      <c r="JL188" s="200"/>
      <c r="JM188" s="200"/>
      <c r="JN188" s="200"/>
      <c r="JO188" s="200"/>
      <c r="JP188" s="200"/>
      <c r="JQ188" s="200"/>
      <c r="JR188" s="200"/>
      <c r="JS188" s="200"/>
      <c r="JT188" s="200"/>
      <c r="JU188" s="200"/>
      <c r="JV188" s="200"/>
      <c r="JW188" s="200"/>
      <c r="JX188" s="200"/>
      <c r="JY188" s="200"/>
      <c r="JZ188" s="200"/>
      <c r="KA188" s="200"/>
      <c r="KB188" s="200"/>
      <c r="KC188" s="200"/>
      <c r="KD188" s="200"/>
      <c r="KE188" s="200"/>
      <c r="KF188" s="200"/>
      <c r="KG188" s="200"/>
      <c r="KH188" s="200"/>
      <c r="KI188" s="200"/>
      <c r="KJ188" s="200"/>
      <c r="KK188" s="200"/>
      <c r="KL188" s="200"/>
      <c r="KM188" s="200"/>
      <c r="KN188" s="200"/>
      <c r="KO188" s="200"/>
      <c r="KP188" s="200"/>
      <c r="KQ188" s="200"/>
      <c r="KR188" s="200"/>
      <c r="KS188" s="200"/>
      <c r="KT188" s="200"/>
      <c r="KU188" s="200"/>
      <c r="KV188" s="200"/>
      <c r="KW188" s="200"/>
      <c r="KX188" s="200"/>
      <c r="KY188" s="200"/>
      <c r="KZ188" s="200"/>
      <c r="LA188" s="200"/>
      <c r="LB188" s="200"/>
      <c r="LC188" s="200"/>
      <c r="LD188" s="200"/>
      <c r="LE188" s="200"/>
      <c r="LF188" s="200"/>
      <c r="LG188" s="200"/>
      <c r="LH188" s="200"/>
      <c r="LI188" s="200"/>
      <c r="LJ188" s="200"/>
      <c r="LK188" s="200"/>
      <c r="LL188" s="200"/>
      <c r="LM188" s="200"/>
      <c r="LN188" s="200"/>
      <c r="LO188" s="200"/>
      <c r="LP188" s="200"/>
      <c r="LQ188" s="200"/>
      <c r="LR188" s="200"/>
      <c r="LS188" s="200"/>
      <c r="LT188" s="200"/>
      <c r="LU188" s="200"/>
      <c r="LV188" s="200"/>
      <c r="LW188" s="200"/>
      <c r="LX188" s="200"/>
      <c r="LY188" s="200"/>
      <c r="LZ188" s="200"/>
      <c r="MA188" s="200"/>
      <c r="MB188" s="200"/>
      <c r="MC188" s="200"/>
      <c r="MD188" s="200"/>
      <c r="ME188" s="200"/>
      <c r="MF188" s="200"/>
      <c r="MG188" s="200"/>
      <c r="MH188" s="200"/>
      <c r="MI188" s="200"/>
      <c r="MJ188" s="200"/>
      <c r="MK188" s="200"/>
      <c r="ML188" s="200"/>
      <c r="MM188" s="200"/>
      <c r="MN188" s="200"/>
      <c r="MO188" s="200"/>
      <c r="MP188" s="200"/>
      <c r="MQ188" s="200"/>
      <c r="MR188" s="200"/>
      <c r="MS188" s="200"/>
      <c r="MT188" s="200"/>
      <c r="MU188" s="200"/>
      <c r="MV188" s="200"/>
      <c r="MW188" s="200"/>
      <c r="MX188" s="200"/>
      <c r="MY188" s="200"/>
      <c r="MZ188" s="200"/>
      <c r="NA188" s="200"/>
      <c r="NB188" s="200"/>
      <c r="NC188" s="200"/>
      <c r="ND188" s="200"/>
      <c r="NE188" s="200"/>
      <c r="NF188" s="200"/>
      <c r="NG188" s="200"/>
      <c r="NH188" s="200"/>
      <c r="NI188" s="200"/>
      <c r="NJ188" s="200"/>
      <c r="NK188" s="200"/>
      <c r="NL188" s="200"/>
      <c r="NM188" s="200"/>
      <c r="NN188" s="200"/>
      <c r="NO188" s="200"/>
      <c r="NP188" s="200"/>
      <c r="NQ188" s="200"/>
      <c r="NR188" s="200"/>
      <c r="NS188" s="200"/>
      <c r="NT188" s="200"/>
      <c r="NU188" s="200"/>
      <c r="NV188" s="200"/>
      <c r="NW188" s="200"/>
      <c r="NX188" s="200"/>
      <c r="NY188" s="200"/>
      <c r="NZ188" s="200"/>
      <c r="OA188" s="200"/>
      <c r="OB188" s="200"/>
      <c r="OC188" s="200"/>
      <c r="OD188" s="200"/>
      <c r="OE188" s="200"/>
      <c r="OF188" s="200"/>
      <c r="OG188" s="200"/>
      <c r="OH188" s="200"/>
      <c r="OI188" s="200"/>
      <c r="OJ188" s="200"/>
      <c r="OK188" s="200"/>
      <c r="OL188" s="200"/>
      <c r="OM188" s="200"/>
      <c r="ON188" s="200"/>
      <c r="OO188" s="200"/>
      <c r="OP188" s="200"/>
      <c r="OQ188" s="200"/>
      <c r="OR188" s="200"/>
      <c r="OS188" s="200"/>
      <c r="OT188" s="200"/>
      <c r="OU188" s="200"/>
      <c r="OV188" s="200"/>
      <c r="OW188" s="200"/>
      <c r="OX188" s="200"/>
      <c r="OY188" s="200"/>
      <c r="OZ188" s="200"/>
      <c r="PA188" s="200"/>
      <c r="PB188" s="200"/>
      <c r="PC188" s="200"/>
      <c r="PD188" s="200"/>
      <c r="PE188" s="200"/>
      <c r="PF188" s="200"/>
      <c r="PG188" s="200"/>
      <c r="PH188" s="200"/>
      <c r="PI188" s="200"/>
      <c r="PJ188" s="200"/>
      <c r="PK188" s="200"/>
      <c r="PL188" s="200"/>
      <c r="PM188" s="200"/>
      <c r="PN188" s="200"/>
      <c r="PO188" s="200"/>
      <c r="PP188" s="200"/>
      <c r="PQ188" s="200"/>
      <c r="PR188" s="200"/>
      <c r="PS188" s="200"/>
      <c r="PT188" s="200"/>
      <c r="PU188" s="200"/>
      <c r="PV188" s="200"/>
      <c r="PW188" s="200"/>
      <c r="PX188" s="200"/>
      <c r="PY188" s="200"/>
      <c r="PZ188" s="200"/>
      <c r="QA188" s="200"/>
      <c r="QB188" s="200"/>
      <c r="QC188" s="200"/>
      <c r="QD188" s="200"/>
      <c r="QE188" s="200"/>
      <c r="QF188" s="200"/>
      <c r="QG188" s="200"/>
      <c r="QH188" s="200"/>
      <c r="QI188" s="200"/>
      <c r="QJ188" s="200"/>
      <c r="QK188" s="200"/>
      <c r="QL188" s="200"/>
      <c r="QM188" s="200"/>
      <c r="QN188" s="200"/>
      <c r="QO188" s="200"/>
      <c r="QP188" s="200"/>
      <c r="QQ188" s="200"/>
      <c r="QR188" s="200"/>
      <c r="QS188" s="200"/>
      <c r="QT188" s="200"/>
      <c r="QU188" s="200"/>
      <c r="QV188" s="200"/>
      <c r="QW188" s="200"/>
      <c r="QX188" s="200"/>
      <c r="QY188" s="200"/>
      <c r="QZ188" s="200"/>
      <c r="RA188" s="200"/>
      <c r="RB188" s="200"/>
      <c r="RC188" s="200"/>
      <c r="RD188" s="200"/>
      <c r="RE188" s="200"/>
      <c r="RF188" s="200"/>
      <c r="RG188" s="200"/>
      <c r="RH188" s="200"/>
      <c r="RI188" s="200"/>
      <c r="RJ188" s="200"/>
      <c r="RK188" s="200"/>
      <c r="RL188" s="200"/>
      <c r="RM188" s="200"/>
      <c r="RN188" s="200"/>
      <c r="RO188" s="200"/>
      <c r="RP188" s="200"/>
      <c r="RQ188" s="200"/>
      <c r="RR188" s="200"/>
      <c r="RS188" s="200"/>
      <c r="RT188" s="200"/>
      <c r="RU188" s="200"/>
      <c r="RV188" s="200"/>
      <c r="RW188" s="200"/>
      <c r="RX188" s="200"/>
      <c r="RY188" s="200"/>
      <c r="RZ188" s="200"/>
      <c r="SA188" s="200"/>
      <c r="SB188" s="200"/>
      <c r="SC188" s="200"/>
      <c r="SD188" s="200"/>
      <c r="SE188" s="200"/>
      <c r="SF188" s="200"/>
      <c r="SG188" s="200"/>
      <c r="SH188" s="200"/>
      <c r="SI188" s="200"/>
      <c r="SJ188" s="200"/>
      <c r="SK188" s="200"/>
      <c r="SL188" s="200"/>
      <c r="SM188" s="200"/>
      <c r="SN188" s="200"/>
      <c r="SO188" s="200"/>
      <c r="SP188" s="200"/>
      <c r="SQ188" s="200"/>
      <c r="SR188" s="200"/>
      <c r="SS188" s="200"/>
      <c r="ST188" s="200"/>
      <c r="SU188" s="200"/>
      <c r="SV188" s="200"/>
      <c r="SW188" s="200"/>
      <c r="SX188" s="200"/>
      <c r="SY188" s="200"/>
      <c r="SZ188" s="200"/>
      <c r="TA188" s="200"/>
      <c r="TB188" s="200"/>
      <c r="TC188" s="200"/>
      <c r="TD188" s="200"/>
      <c r="TE188" s="200"/>
      <c r="TF188" s="200"/>
      <c r="TG188" s="200"/>
      <c r="TH188" s="200"/>
      <c r="TI188" s="200"/>
      <c r="TJ188" s="200"/>
      <c r="TK188" s="200"/>
      <c r="TL188" s="200"/>
      <c r="TM188" s="200"/>
      <c r="TN188" s="200"/>
      <c r="TO188" s="200"/>
      <c r="TP188" s="200"/>
      <c r="TQ188" s="200"/>
      <c r="TR188" s="200"/>
      <c r="TS188" s="200"/>
      <c r="TT188" s="200"/>
      <c r="TU188" s="200"/>
      <c r="TV188" s="200"/>
      <c r="TW188" s="200"/>
      <c r="TX188" s="200"/>
      <c r="TY188" s="200"/>
      <c r="TZ188" s="200"/>
      <c r="UA188" s="200"/>
      <c r="UB188" s="200"/>
      <c r="UC188" s="200"/>
      <c r="UD188" s="200"/>
      <c r="UE188" s="200"/>
      <c r="UF188" s="200"/>
      <c r="UG188" s="200"/>
      <c r="UH188" s="200"/>
      <c r="UI188" s="200"/>
      <c r="UJ188" s="200"/>
      <c r="UK188" s="200"/>
      <c r="UL188" s="200"/>
      <c r="UM188" s="200"/>
      <c r="UN188" s="200"/>
      <c r="UO188" s="200"/>
      <c r="UP188" s="200"/>
      <c r="UQ188" s="200"/>
      <c r="UR188" s="200"/>
      <c r="US188" s="200"/>
      <c r="UT188" s="200"/>
      <c r="UU188" s="200"/>
      <c r="UV188" s="200"/>
      <c r="UW188" s="200"/>
      <c r="UX188" s="200"/>
      <c r="UY188" s="200"/>
      <c r="UZ188" s="200"/>
      <c r="VA188" s="200"/>
      <c r="VB188" s="200"/>
      <c r="VC188" s="200"/>
      <c r="VD188" s="200"/>
      <c r="VE188" s="200"/>
      <c r="VF188" s="200"/>
      <c r="VG188" s="200"/>
      <c r="VH188" s="200"/>
      <c r="VI188" s="200"/>
      <c r="VJ188" s="200"/>
      <c r="VK188" s="200"/>
      <c r="VL188" s="200"/>
      <c r="VM188" s="200"/>
      <c r="VN188" s="200"/>
      <c r="VO188" s="200"/>
      <c r="VP188" s="200"/>
      <c r="VQ188" s="200"/>
      <c r="VR188" s="200"/>
      <c r="VS188" s="200"/>
      <c r="VT188" s="200"/>
      <c r="VU188" s="200"/>
      <c r="VV188" s="200"/>
      <c r="VW188" s="200"/>
      <c r="VX188" s="200"/>
      <c r="VY188" s="200"/>
      <c r="VZ188" s="200"/>
      <c r="WA188" s="200"/>
      <c r="WB188" s="200"/>
      <c r="WC188" s="200"/>
      <c r="WD188" s="200"/>
      <c r="WE188" s="200"/>
      <c r="WF188" s="200"/>
      <c r="WG188" s="200"/>
      <c r="WH188" s="200"/>
      <c r="WI188" s="200"/>
      <c r="WJ188" s="200"/>
      <c r="WK188" s="200"/>
      <c r="WL188" s="200"/>
      <c r="WM188" s="200"/>
      <c r="WN188" s="200"/>
      <c r="WO188" s="200"/>
      <c r="WP188" s="200"/>
      <c r="WQ188" s="200"/>
      <c r="WR188" s="200"/>
      <c r="WS188" s="200"/>
      <c r="WT188" s="200"/>
      <c r="WU188" s="200"/>
      <c r="WV188" s="200"/>
      <c r="WW188" s="200"/>
      <c r="WX188" s="200"/>
      <c r="WY188" s="200"/>
      <c r="WZ188" s="200"/>
      <c r="XA188" s="200"/>
      <c r="XB188" s="200"/>
      <c r="XC188" s="200"/>
      <c r="XD188" s="200"/>
      <c r="XE188" s="200"/>
      <c r="XF188" s="200"/>
      <c r="XG188" s="200"/>
      <c r="XH188" s="200"/>
      <c r="XI188" s="200"/>
      <c r="XJ188" s="200"/>
      <c r="XK188" s="200"/>
      <c r="XL188" s="200"/>
      <c r="XM188" s="200"/>
      <c r="XN188" s="200"/>
      <c r="XO188" s="200"/>
      <c r="XP188" s="200"/>
      <c r="XQ188" s="200"/>
      <c r="XR188" s="200"/>
      <c r="XS188" s="200"/>
      <c r="XT188" s="200"/>
      <c r="XU188" s="200"/>
      <c r="XV188" s="200"/>
      <c r="XW188" s="200"/>
      <c r="XX188" s="200"/>
      <c r="XY188" s="200"/>
      <c r="XZ188" s="200"/>
      <c r="YA188" s="200"/>
      <c r="YB188" s="200"/>
      <c r="YC188" s="200"/>
      <c r="YD188" s="200"/>
      <c r="YE188" s="200"/>
      <c r="YF188" s="200"/>
      <c r="YG188" s="200"/>
      <c r="YH188" s="200"/>
      <c r="YI188" s="200"/>
      <c r="YJ188" s="200"/>
      <c r="YK188" s="200"/>
      <c r="YL188" s="200"/>
      <c r="YM188" s="200"/>
      <c r="YN188" s="200"/>
      <c r="YO188" s="200"/>
      <c r="YP188" s="200"/>
      <c r="YQ188" s="200"/>
      <c r="YR188" s="200"/>
      <c r="YS188" s="200"/>
      <c r="YT188" s="200"/>
      <c r="YU188" s="200"/>
      <c r="YV188" s="200"/>
      <c r="YW188" s="200"/>
      <c r="YX188" s="200"/>
      <c r="YY188" s="200"/>
      <c r="YZ188" s="200"/>
      <c r="ZA188" s="200"/>
      <c r="ZB188" s="200"/>
      <c r="ZC188" s="200"/>
      <c r="ZD188" s="200"/>
      <c r="ZE188" s="200"/>
      <c r="ZF188" s="200"/>
      <c r="ZG188" s="200"/>
      <c r="ZH188" s="200"/>
      <c r="ZI188" s="200"/>
      <c r="ZJ188" s="200"/>
      <c r="ZK188" s="200"/>
      <c r="ZL188" s="200"/>
    </row>
    <row r="189" spans="1:688" s="155" customFormat="1">
      <c r="A189" s="414"/>
      <c r="B189" s="67" t="s">
        <v>14</v>
      </c>
      <c r="C189" s="243">
        <v>2401204</v>
      </c>
      <c r="D189" s="320">
        <f t="shared" si="47"/>
        <v>2.9867921331809377E-2</v>
      </c>
      <c r="E189" s="142"/>
      <c r="F189" s="134">
        <v>1126</v>
      </c>
      <c r="G189" s="320">
        <f t="shared" si="31"/>
        <v>-0.12509712509712512</v>
      </c>
      <c r="H189" s="133">
        <v>542</v>
      </c>
      <c r="I189" s="320">
        <f t="shared" si="46"/>
        <v>-0.11147540983606552</v>
      </c>
      <c r="J189" s="133">
        <v>153</v>
      </c>
      <c r="K189" s="320">
        <f t="shared" si="48"/>
        <v>5.5172413793103559E-2</v>
      </c>
      <c r="L189" s="316">
        <v>69</v>
      </c>
      <c r="M189" s="320">
        <f t="shared" si="42"/>
        <v>-0.36111111111111116</v>
      </c>
      <c r="N189" s="133"/>
      <c r="O189" s="320"/>
      <c r="P189" s="133"/>
      <c r="Q189" s="320"/>
      <c r="R189" s="134"/>
      <c r="S189" s="320"/>
      <c r="T189" s="213"/>
      <c r="U189" s="200"/>
      <c r="V189" s="200"/>
      <c r="W189" s="200"/>
      <c r="X189" s="200"/>
      <c r="Y189" s="200"/>
      <c r="Z189" s="200"/>
      <c r="AA189" s="200"/>
      <c r="AB189" s="200"/>
      <c r="AC189" s="200"/>
      <c r="AD189" s="200"/>
      <c r="AE189" s="200"/>
      <c r="AF189" s="200"/>
      <c r="AG189" s="200"/>
      <c r="AH189" s="200"/>
      <c r="AI189" s="200"/>
      <c r="AJ189" s="200"/>
      <c r="AK189" s="200"/>
      <c r="AL189" s="200"/>
      <c r="AM189" s="200"/>
      <c r="AN189" s="200"/>
      <c r="AO189" s="200"/>
      <c r="AP189" s="200"/>
      <c r="AQ189" s="200"/>
      <c r="AR189" s="200"/>
      <c r="AS189" s="200"/>
      <c r="AT189" s="200"/>
      <c r="AU189" s="200"/>
      <c r="AV189" s="200"/>
      <c r="AW189" s="200"/>
      <c r="AX189" s="200"/>
      <c r="AY189" s="200"/>
      <c r="AZ189" s="200"/>
      <c r="BA189" s="200"/>
      <c r="BB189" s="200"/>
      <c r="BC189" s="200"/>
      <c r="BD189" s="200"/>
      <c r="BE189" s="200"/>
      <c r="BF189" s="200"/>
      <c r="BG189" s="200"/>
      <c r="BH189" s="200"/>
      <c r="BI189" s="200"/>
      <c r="BJ189" s="200"/>
      <c r="BK189" s="200"/>
      <c r="BL189" s="200"/>
      <c r="BM189" s="200"/>
      <c r="BN189" s="200"/>
      <c r="BO189" s="200"/>
      <c r="BP189" s="200"/>
      <c r="BQ189" s="200"/>
      <c r="BR189" s="200"/>
      <c r="BS189" s="200"/>
      <c r="BT189" s="200"/>
      <c r="BU189" s="200"/>
      <c r="BV189" s="200"/>
      <c r="BW189" s="200"/>
      <c r="BX189" s="200"/>
      <c r="BY189" s="200"/>
      <c r="BZ189" s="200"/>
      <c r="CA189" s="200"/>
      <c r="CB189" s="200"/>
      <c r="CC189" s="200"/>
      <c r="CD189" s="200"/>
      <c r="CE189" s="200"/>
      <c r="CF189" s="200"/>
      <c r="CG189" s="200"/>
      <c r="CH189" s="200"/>
      <c r="CI189" s="200"/>
      <c r="CJ189" s="200"/>
      <c r="CK189" s="200"/>
      <c r="CL189" s="200"/>
      <c r="CM189" s="200"/>
      <c r="CN189" s="200"/>
      <c r="CO189" s="200"/>
      <c r="CP189" s="200"/>
      <c r="CQ189" s="200"/>
      <c r="CR189" s="200"/>
      <c r="CS189" s="200"/>
      <c r="CT189" s="200"/>
      <c r="CU189" s="200"/>
      <c r="CV189" s="200"/>
      <c r="CW189" s="200"/>
      <c r="CX189" s="200"/>
      <c r="CY189" s="200"/>
      <c r="CZ189" s="200"/>
      <c r="DA189" s="200"/>
      <c r="DB189" s="200"/>
      <c r="DC189" s="200"/>
      <c r="DD189" s="200"/>
      <c r="DE189" s="200"/>
      <c r="DF189" s="200"/>
      <c r="DG189" s="200"/>
      <c r="DH189" s="200"/>
      <c r="DI189" s="200"/>
      <c r="DJ189" s="200"/>
      <c r="DK189" s="200"/>
      <c r="DL189" s="200"/>
      <c r="DM189" s="200"/>
      <c r="DN189" s="200"/>
      <c r="DO189" s="200"/>
      <c r="DP189" s="200"/>
      <c r="DQ189" s="200"/>
      <c r="DR189" s="200"/>
      <c r="DS189" s="200"/>
      <c r="DT189" s="200"/>
      <c r="DU189" s="200"/>
      <c r="DV189" s="200"/>
      <c r="DW189" s="200"/>
      <c r="DX189" s="200"/>
      <c r="DY189" s="200"/>
      <c r="DZ189" s="200"/>
      <c r="EA189" s="200"/>
      <c r="EB189" s="200"/>
      <c r="EC189" s="200"/>
      <c r="ED189" s="200"/>
      <c r="EE189" s="200"/>
      <c r="EF189" s="200"/>
      <c r="EG189" s="200"/>
      <c r="EH189" s="200"/>
      <c r="EI189" s="200"/>
      <c r="EJ189" s="200"/>
      <c r="EK189" s="200"/>
      <c r="EL189" s="200"/>
      <c r="EM189" s="200"/>
      <c r="EN189" s="200"/>
      <c r="EO189" s="200"/>
      <c r="EP189" s="200"/>
      <c r="EQ189" s="200"/>
      <c r="ER189" s="200"/>
      <c r="ES189" s="200"/>
      <c r="ET189" s="200"/>
      <c r="EU189" s="200"/>
      <c r="EV189" s="200"/>
      <c r="EW189" s="200"/>
      <c r="EX189" s="200"/>
      <c r="EY189" s="200"/>
      <c r="EZ189" s="200"/>
      <c r="FA189" s="200"/>
      <c r="FB189" s="200"/>
      <c r="FC189" s="200"/>
      <c r="FD189" s="200"/>
      <c r="FE189" s="200"/>
      <c r="FF189" s="200"/>
      <c r="FG189" s="200"/>
      <c r="FH189" s="200"/>
      <c r="FI189" s="200"/>
      <c r="FJ189" s="200"/>
      <c r="FK189" s="200"/>
      <c r="FL189" s="200"/>
      <c r="FM189" s="200"/>
      <c r="FN189" s="200"/>
      <c r="FO189" s="200"/>
      <c r="FP189" s="200"/>
      <c r="FQ189" s="200"/>
      <c r="FR189" s="200"/>
      <c r="FS189" s="200"/>
      <c r="FT189" s="200"/>
      <c r="FU189" s="200"/>
      <c r="FV189" s="200"/>
      <c r="FW189" s="200"/>
      <c r="FX189" s="200"/>
      <c r="FY189" s="200"/>
      <c r="FZ189" s="200"/>
      <c r="GA189" s="200"/>
      <c r="GB189" s="200"/>
      <c r="GC189" s="200"/>
      <c r="GD189" s="200"/>
      <c r="GE189" s="200"/>
      <c r="GF189" s="200"/>
      <c r="GG189" s="200"/>
      <c r="GH189" s="200"/>
      <c r="GI189" s="200"/>
      <c r="GJ189" s="200"/>
      <c r="GK189" s="200"/>
      <c r="GL189" s="200"/>
      <c r="GM189" s="200"/>
      <c r="GN189" s="200"/>
      <c r="GO189" s="200"/>
      <c r="GP189" s="200"/>
      <c r="GQ189" s="200"/>
      <c r="GR189" s="200"/>
      <c r="GS189" s="200"/>
      <c r="GT189" s="200"/>
      <c r="GU189" s="200"/>
      <c r="GV189" s="200"/>
      <c r="GW189" s="200"/>
      <c r="GX189" s="200"/>
      <c r="GY189" s="200"/>
      <c r="GZ189" s="200"/>
      <c r="HA189" s="200"/>
      <c r="HB189" s="200"/>
      <c r="HC189" s="200"/>
      <c r="HD189" s="200"/>
      <c r="HE189" s="200"/>
      <c r="HF189" s="200"/>
      <c r="HG189" s="200"/>
      <c r="HH189" s="200"/>
      <c r="HI189" s="200"/>
      <c r="HJ189" s="200"/>
      <c r="HK189" s="200"/>
      <c r="HL189" s="200"/>
      <c r="HM189" s="200"/>
      <c r="HN189" s="200"/>
      <c r="HO189" s="200"/>
      <c r="HP189" s="200"/>
      <c r="HQ189" s="200"/>
      <c r="HR189" s="200"/>
      <c r="HS189" s="200"/>
      <c r="HT189" s="200"/>
      <c r="HU189" s="200"/>
      <c r="HV189" s="200"/>
      <c r="HW189" s="200"/>
      <c r="HX189" s="200"/>
      <c r="HY189" s="200"/>
      <c r="HZ189" s="200"/>
      <c r="IA189" s="200"/>
      <c r="IB189" s="200"/>
      <c r="IC189" s="200"/>
      <c r="ID189" s="200"/>
      <c r="IE189" s="200"/>
      <c r="IF189" s="200"/>
      <c r="IG189" s="200"/>
      <c r="IH189" s="200"/>
      <c r="II189" s="200"/>
      <c r="IJ189" s="200"/>
      <c r="IK189" s="200"/>
      <c r="IL189" s="200"/>
      <c r="IM189" s="200"/>
      <c r="IN189" s="200"/>
      <c r="IO189" s="200"/>
      <c r="IP189" s="200"/>
      <c r="IQ189" s="200"/>
      <c r="IR189" s="200"/>
      <c r="IS189" s="200"/>
      <c r="IT189" s="200"/>
      <c r="IU189" s="200"/>
      <c r="IV189" s="200"/>
      <c r="IW189" s="200"/>
      <c r="IX189" s="200"/>
      <c r="IY189" s="200"/>
      <c r="IZ189" s="200"/>
      <c r="JA189" s="200"/>
      <c r="JB189" s="200"/>
      <c r="JC189" s="200"/>
      <c r="JD189" s="200"/>
      <c r="JE189" s="200"/>
      <c r="JF189" s="200"/>
      <c r="JG189" s="200"/>
      <c r="JH189" s="200"/>
      <c r="JI189" s="200"/>
      <c r="JJ189" s="200"/>
      <c r="JK189" s="200"/>
      <c r="JL189" s="200"/>
      <c r="JM189" s="200"/>
      <c r="JN189" s="200"/>
      <c r="JO189" s="200"/>
      <c r="JP189" s="200"/>
      <c r="JQ189" s="200"/>
      <c r="JR189" s="200"/>
      <c r="JS189" s="200"/>
      <c r="JT189" s="200"/>
      <c r="JU189" s="200"/>
      <c r="JV189" s="200"/>
      <c r="JW189" s="200"/>
      <c r="JX189" s="200"/>
      <c r="JY189" s="200"/>
      <c r="JZ189" s="200"/>
      <c r="KA189" s="200"/>
      <c r="KB189" s="200"/>
      <c r="KC189" s="200"/>
      <c r="KD189" s="200"/>
      <c r="KE189" s="200"/>
      <c r="KF189" s="200"/>
      <c r="KG189" s="200"/>
      <c r="KH189" s="200"/>
      <c r="KI189" s="200"/>
      <c r="KJ189" s="200"/>
      <c r="KK189" s="200"/>
      <c r="KL189" s="200"/>
      <c r="KM189" s="200"/>
      <c r="KN189" s="200"/>
      <c r="KO189" s="200"/>
      <c r="KP189" s="200"/>
      <c r="KQ189" s="200"/>
      <c r="KR189" s="200"/>
      <c r="KS189" s="200"/>
      <c r="KT189" s="200"/>
      <c r="KU189" s="200"/>
      <c r="KV189" s="200"/>
      <c r="KW189" s="200"/>
      <c r="KX189" s="200"/>
      <c r="KY189" s="200"/>
      <c r="KZ189" s="200"/>
      <c r="LA189" s="200"/>
      <c r="LB189" s="200"/>
      <c r="LC189" s="200"/>
      <c r="LD189" s="200"/>
      <c r="LE189" s="200"/>
      <c r="LF189" s="200"/>
      <c r="LG189" s="200"/>
      <c r="LH189" s="200"/>
      <c r="LI189" s="200"/>
      <c r="LJ189" s="200"/>
      <c r="LK189" s="200"/>
      <c r="LL189" s="200"/>
      <c r="LM189" s="200"/>
      <c r="LN189" s="200"/>
      <c r="LO189" s="200"/>
      <c r="LP189" s="200"/>
      <c r="LQ189" s="200"/>
      <c r="LR189" s="200"/>
      <c r="LS189" s="200"/>
      <c r="LT189" s="200"/>
      <c r="LU189" s="200"/>
      <c r="LV189" s="200"/>
      <c r="LW189" s="200"/>
      <c r="LX189" s="200"/>
      <c r="LY189" s="200"/>
      <c r="LZ189" s="200"/>
      <c r="MA189" s="200"/>
      <c r="MB189" s="200"/>
      <c r="MC189" s="200"/>
      <c r="MD189" s="200"/>
      <c r="ME189" s="200"/>
      <c r="MF189" s="200"/>
      <c r="MG189" s="200"/>
      <c r="MH189" s="200"/>
      <c r="MI189" s="200"/>
      <c r="MJ189" s="200"/>
      <c r="MK189" s="200"/>
      <c r="ML189" s="200"/>
      <c r="MM189" s="200"/>
      <c r="MN189" s="200"/>
      <c r="MO189" s="200"/>
      <c r="MP189" s="200"/>
      <c r="MQ189" s="200"/>
      <c r="MR189" s="200"/>
      <c r="MS189" s="200"/>
      <c r="MT189" s="200"/>
      <c r="MU189" s="200"/>
      <c r="MV189" s="200"/>
      <c r="MW189" s="200"/>
      <c r="MX189" s="200"/>
      <c r="MY189" s="200"/>
      <c r="MZ189" s="200"/>
      <c r="NA189" s="200"/>
      <c r="NB189" s="200"/>
      <c r="NC189" s="200"/>
      <c r="ND189" s="200"/>
      <c r="NE189" s="200"/>
      <c r="NF189" s="200"/>
      <c r="NG189" s="200"/>
      <c r="NH189" s="200"/>
      <c r="NI189" s="200"/>
      <c r="NJ189" s="200"/>
      <c r="NK189" s="200"/>
      <c r="NL189" s="200"/>
      <c r="NM189" s="200"/>
      <c r="NN189" s="200"/>
      <c r="NO189" s="200"/>
      <c r="NP189" s="200"/>
      <c r="NQ189" s="200"/>
      <c r="NR189" s="200"/>
      <c r="NS189" s="200"/>
      <c r="NT189" s="200"/>
      <c r="NU189" s="200"/>
      <c r="NV189" s="200"/>
      <c r="NW189" s="200"/>
      <c r="NX189" s="200"/>
      <c r="NY189" s="200"/>
      <c r="NZ189" s="200"/>
      <c r="OA189" s="200"/>
      <c r="OB189" s="200"/>
      <c r="OC189" s="200"/>
      <c r="OD189" s="200"/>
      <c r="OE189" s="200"/>
      <c r="OF189" s="200"/>
      <c r="OG189" s="200"/>
      <c r="OH189" s="200"/>
      <c r="OI189" s="200"/>
      <c r="OJ189" s="200"/>
      <c r="OK189" s="200"/>
      <c r="OL189" s="200"/>
      <c r="OM189" s="200"/>
      <c r="ON189" s="200"/>
      <c r="OO189" s="200"/>
      <c r="OP189" s="200"/>
      <c r="OQ189" s="200"/>
      <c r="OR189" s="200"/>
      <c r="OS189" s="200"/>
      <c r="OT189" s="200"/>
      <c r="OU189" s="200"/>
      <c r="OV189" s="200"/>
      <c r="OW189" s="200"/>
      <c r="OX189" s="200"/>
      <c r="OY189" s="200"/>
      <c r="OZ189" s="200"/>
      <c r="PA189" s="200"/>
      <c r="PB189" s="200"/>
      <c r="PC189" s="200"/>
      <c r="PD189" s="200"/>
      <c r="PE189" s="200"/>
      <c r="PF189" s="200"/>
      <c r="PG189" s="200"/>
      <c r="PH189" s="200"/>
      <c r="PI189" s="200"/>
      <c r="PJ189" s="200"/>
      <c r="PK189" s="200"/>
      <c r="PL189" s="200"/>
      <c r="PM189" s="200"/>
      <c r="PN189" s="200"/>
      <c r="PO189" s="200"/>
      <c r="PP189" s="200"/>
      <c r="PQ189" s="200"/>
      <c r="PR189" s="200"/>
      <c r="PS189" s="200"/>
      <c r="PT189" s="200"/>
      <c r="PU189" s="200"/>
      <c r="PV189" s="200"/>
      <c r="PW189" s="200"/>
      <c r="PX189" s="200"/>
      <c r="PY189" s="200"/>
      <c r="PZ189" s="200"/>
      <c r="QA189" s="200"/>
      <c r="QB189" s="200"/>
      <c r="QC189" s="200"/>
      <c r="QD189" s="200"/>
      <c r="QE189" s="200"/>
      <c r="QF189" s="200"/>
      <c r="QG189" s="200"/>
      <c r="QH189" s="200"/>
      <c r="QI189" s="200"/>
      <c r="QJ189" s="200"/>
      <c r="QK189" s="200"/>
      <c r="QL189" s="200"/>
      <c r="QM189" s="200"/>
      <c r="QN189" s="200"/>
      <c r="QO189" s="200"/>
      <c r="QP189" s="200"/>
      <c r="QQ189" s="200"/>
      <c r="QR189" s="200"/>
      <c r="QS189" s="200"/>
      <c r="QT189" s="200"/>
      <c r="QU189" s="200"/>
      <c r="QV189" s="200"/>
      <c r="QW189" s="200"/>
      <c r="QX189" s="200"/>
      <c r="QY189" s="200"/>
      <c r="QZ189" s="200"/>
      <c r="RA189" s="200"/>
      <c r="RB189" s="200"/>
      <c r="RC189" s="200"/>
      <c r="RD189" s="200"/>
      <c r="RE189" s="200"/>
      <c r="RF189" s="200"/>
      <c r="RG189" s="200"/>
      <c r="RH189" s="200"/>
      <c r="RI189" s="200"/>
      <c r="RJ189" s="200"/>
      <c r="RK189" s="200"/>
      <c r="RL189" s="200"/>
      <c r="RM189" s="200"/>
      <c r="RN189" s="200"/>
      <c r="RO189" s="200"/>
      <c r="RP189" s="200"/>
      <c r="RQ189" s="200"/>
      <c r="RR189" s="200"/>
      <c r="RS189" s="200"/>
      <c r="RT189" s="200"/>
      <c r="RU189" s="200"/>
      <c r="RV189" s="200"/>
      <c r="RW189" s="200"/>
      <c r="RX189" s="200"/>
      <c r="RY189" s="200"/>
      <c r="RZ189" s="200"/>
      <c r="SA189" s="200"/>
      <c r="SB189" s="200"/>
      <c r="SC189" s="200"/>
      <c r="SD189" s="200"/>
      <c r="SE189" s="200"/>
      <c r="SF189" s="200"/>
      <c r="SG189" s="200"/>
      <c r="SH189" s="200"/>
      <c r="SI189" s="200"/>
      <c r="SJ189" s="200"/>
      <c r="SK189" s="200"/>
      <c r="SL189" s="200"/>
      <c r="SM189" s="200"/>
      <c r="SN189" s="200"/>
      <c r="SO189" s="200"/>
      <c r="SP189" s="200"/>
      <c r="SQ189" s="200"/>
      <c r="SR189" s="200"/>
      <c r="SS189" s="200"/>
      <c r="ST189" s="200"/>
      <c r="SU189" s="200"/>
      <c r="SV189" s="200"/>
      <c r="SW189" s="200"/>
      <c r="SX189" s="200"/>
      <c r="SY189" s="200"/>
      <c r="SZ189" s="200"/>
      <c r="TA189" s="200"/>
      <c r="TB189" s="200"/>
      <c r="TC189" s="200"/>
      <c r="TD189" s="200"/>
      <c r="TE189" s="200"/>
      <c r="TF189" s="200"/>
      <c r="TG189" s="200"/>
      <c r="TH189" s="200"/>
      <c r="TI189" s="200"/>
      <c r="TJ189" s="200"/>
      <c r="TK189" s="200"/>
      <c r="TL189" s="200"/>
      <c r="TM189" s="200"/>
      <c r="TN189" s="200"/>
      <c r="TO189" s="200"/>
      <c r="TP189" s="200"/>
      <c r="TQ189" s="200"/>
      <c r="TR189" s="200"/>
      <c r="TS189" s="200"/>
      <c r="TT189" s="200"/>
      <c r="TU189" s="200"/>
      <c r="TV189" s="200"/>
      <c r="TW189" s="200"/>
      <c r="TX189" s="200"/>
      <c r="TY189" s="200"/>
      <c r="TZ189" s="200"/>
      <c r="UA189" s="200"/>
      <c r="UB189" s="200"/>
      <c r="UC189" s="200"/>
      <c r="UD189" s="200"/>
      <c r="UE189" s="200"/>
      <c r="UF189" s="200"/>
      <c r="UG189" s="200"/>
      <c r="UH189" s="200"/>
      <c r="UI189" s="200"/>
      <c r="UJ189" s="200"/>
      <c r="UK189" s="200"/>
      <c r="UL189" s="200"/>
      <c r="UM189" s="200"/>
      <c r="UN189" s="200"/>
      <c r="UO189" s="200"/>
      <c r="UP189" s="200"/>
      <c r="UQ189" s="200"/>
      <c r="UR189" s="200"/>
      <c r="US189" s="200"/>
      <c r="UT189" s="200"/>
      <c r="UU189" s="200"/>
      <c r="UV189" s="200"/>
      <c r="UW189" s="200"/>
      <c r="UX189" s="200"/>
      <c r="UY189" s="200"/>
      <c r="UZ189" s="200"/>
      <c r="VA189" s="200"/>
      <c r="VB189" s="200"/>
      <c r="VC189" s="200"/>
      <c r="VD189" s="200"/>
      <c r="VE189" s="200"/>
      <c r="VF189" s="200"/>
      <c r="VG189" s="200"/>
      <c r="VH189" s="200"/>
      <c r="VI189" s="200"/>
      <c r="VJ189" s="200"/>
      <c r="VK189" s="200"/>
      <c r="VL189" s="200"/>
      <c r="VM189" s="200"/>
      <c r="VN189" s="200"/>
      <c r="VO189" s="200"/>
      <c r="VP189" s="200"/>
      <c r="VQ189" s="200"/>
      <c r="VR189" s="200"/>
      <c r="VS189" s="200"/>
      <c r="VT189" s="200"/>
      <c r="VU189" s="200"/>
      <c r="VV189" s="200"/>
      <c r="VW189" s="200"/>
      <c r="VX189" s="200"/>
      <c r="VY189" s="200"/>
      <c r="VZ189" s="200"/>
      <c r="WA189" s="200"/>
      <c r="WB189" s="200"/>
      <c r="WC189" s="200"/>
      <c r="WD189" s="200"/>
      <c r="WE189" s="200"/>
      <c r="WF189" s="200"/>
      <c r="WG189" s="200"/>
      <c r="WH189" s="200"/>
      <c r="WI189" s="200"/>
      <c r="WJ189" s="200"/>
      <c r="WK189" s="200"/>
      <c r="WL189" s="200"/>
      <c r="WM189" s="200"/>
      <c r="WN189" s="200"/>
      <c r="WO189" s="200"/>
      <c r="WP189" s="200"/>
      <c r="WQ189" s="200"/>
      <c r="WR189" s="200"/>
      <c r="WS189" s="200"/>
      <c r="WT189" s="200"/>
      <c r="WU189" s="200"/>
      <c r="WV189" s="200"/>
      <c r="WW189" s="200"/>
      <c r="WX189" s="200"/>
      <c r="WY189" s="200"/>
      <c r="WZ189" s="200"/>
      <c r="XA189" s="200"/>
      <c r="XB189" s="200"/>
      <c r="XC189" s="200"/>
      <c r="XD189" s="200"/>
      <c r="XE189" s="200"/>
      <c r="XF189" s="200"/>
      <c r="XG189" s="200"/>
      <c r="XH189" s="200"/>
      <c r="XI189" s="200"/>
      <c r="XJ189" s="200"/>
      <c r="XK189" s="200"/>
      <c r="XL189" s="200"/>
      <c r="XM189" s="200"/>
      <c r="XN189" s="200"/>
      <c r="XO189" s="200"/>
      <c r="XP189" s="200"/>
      <c r="XQ189" s="200"/>
      <c r="XR189" s="200"/>
      <c r="XS189" s="200"/>
      <c r="XT189" s="200"/>
      <c r="XU189" s="200"/>
      <c r="XV189" s="200"/>
      <c r="XW189" s="200"/>
      <c r="XX189" s="200"/>
      <c r="XY189" s="200"/>
      <c r="XZ189" s="200"/>
      <c r="YA189" s="200"/>
      <c r="YB189" s="200"/>
      <c r="YC189" s="200"/>
      <c r="YD189" s="200"/>
      <c r="YE189" s="200"/>
      <c r="YF189" s="200"/>
      <c r="YG189" s="200"/>
      <c r="YH189" s="200"/>
      <c r="YI189" s="200"/>
      <c r="YJ189" s="200"/>
      <c r="YK189" s="200"/>
      <c r="YL189" s="200"/>
      <c r="YM189" s="200"/>
      <c r="YN189" s="200"/>
      <c r="YO189" s="200"/>
      <c r="YP189" s="200"/>
      <c r="YQ189" s="200"/>
      <c r="YR189" s="200"/>
      <c r="YS189" s="200"/>
      <c r="YT189" s="200"/>
      <c r="YU189" s="200"/>
      <c r="YV189" s="200"/>
      <c r="YW189" s="200"/>
      <c r="YX189" s="200"/>
      <c r="YY189" s="200"/>
      <c r="YZ189" s="200"/>
      <c r="ZA189" s="200"/>
      <c r="ZB189" s="200"/>
      <c r="ZC189" s="200"/>
      <c r="ZD189" s="200"/>
      <c r="ZE189" s="200"/>
      <c r="ZF189" s="200"/>
      <c r="ZG189" s="200"/>
      <c r="ZH189" s="200"/>
      <c r="ZI189" s="200"/>
      <c r="ZJ189" s="200"/>
      <c r="ZK189" s="200"/>
      <c r="ZL189" s="200"/>
    </row>
    <row r="190" spans="1:688" s="155" customFormat="1">
      <c r="A190" s="414"/>
      <c r="B190" s="67" t="s">
        <v>316</v>
      </c>
      <c r="C190" s="243">
        <v>2495798</v>
      </c>
      <c r="D190" s="320">
        <f t="shared" si="47"/>
        <v>7.3929877374476538E-2</v>
      </c>
      <c r="E190" s="142"/>
      <c r="F190" s="134">
        <v>1518</v>
      </c>
      <c r="G190" s="320">
        <f t="shared" si="31"/>
        <v>6.6312997347479641E-3</v>
      </c>
      <c r="H190" s="133">
        <v>567</v>
      </c>
      <c r="I190" s="320">
        <f t="shared" si="46"/>
        <v>7.1833648393194727E-2</v>
      </c>
      <c r="J190" s="133">
        <v>159</v>
      </c>
      <c r="K190" s="320">
        <f t="shared" si="48"/>
        <v>3.9215686274509887E-2</v>
      </c>
      <c r="L190" s="316">
        <v>73</v>
      </c>
      <c r="M190" s="320">
        <f t="shared" si="42"/>
        <v>-0.30476190476190479</v>
      </c>
      <c r="N190" s="133"/>
      <c r="O190" s="320"/>
      <c r="P190" s="133"/>
      <c r="Q190" s="320"/>
      <c r="R190" s="134"/>
      <c r="S190" s="320"/>
      <c r="T190" s="213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200"/>
      <c r="AF190" s="200"/>
      <c r="AG190" s="200"/>
      <c r="AH190" s="200"/>
      <c r="AI190" s="200"/>
      <c r="AJ190" s="200"/>
      <c r="AK190" s="200"/>
      <c r="AL190" s="200"/>
      <c r="AM190" s="200"/>
      <c r="AN190" s="200"/>
      <c r="AO190" s="200"/>
      <c r="AP190" s="200"/>
      <c r="AQ190" s="200"/>
      <c r="AR190" s="200"/>
      <c r="AS190" s="200"/>
      <c r="AT190" s="200"/>
      <c r="AU190" s="200"/>
      <c r="AV190" s="200"/>
      <c r="AW190" s="200"/>
      <c r="AX190" s="200"/>
      <c r="AY190" s="200"/>
      <c r="AZ190" s="200"/>
      <c r="BA190" s="200"/>
      <c r="BB190" s="200"/>
      <c r="BC190" s="200"/>
      <c r="BD190" s="200"/>
      <c r="BE190" s="200"/>
      <c r="BF190" s="200"/>
      <c r="BG190" s="200"/>
      <c r="BH190" s="200"/>
      <c r="BI190" s="200"/>
      <c r="BJ190" s="200"/>
      <c r="BK190" s="200"/>
      <c r="BL190" s="200"/>
      <c r="BM190" s="200"/>
      <c r="BN190" s="200"/>
      <c r="BO190" s="200"/>
      <c r="BP190" s="200"/>
      <c r="BQ190" s="200"/>
      <c r="BR190" s="200"/>
      <c r="BS190" s="200"/>
      <c r="BT190" s="200"/>
      <c r="BU190" s="200"/>
      <c r="BV190" s="200"/>
      <c r="BW190" s="200"/>
      <c r="BX190" s="200"/>
      <c r="BY190" s="200"/>
      <c r="BZ190" s="200"/>
      <c r="CA190" s="200"/>
      <c r="CB190" s="200"/>
      <c r="CC190" s="200"/>
      <c r="CD190" s="200"/>
      <c r="CE190" s="200"/>
      <c r="CF190" s="200"/>
      <c r="CG190" s="200"/>
      <c r="CH190" s="200"/>
      <c r="CI190" s="200"/>
      <c r="CJ190" s="200"/>
      <c r="CK190" s="200"/>
      <c r="CL190" s="200"/>
      <c r="CM190" s="200"/>
      <c r="CN190" s="200"/>
      <c r="CO190" s="200"/>
      <c r="CP190" s="200"/>
      <c r="CQ190" s="200"/>
      <c r="CR190" s="200"/>
      <c r="CS190" s="200"/>
      <c r="CT190" s="200"/>
      <c r="CU190" s="200"/>
      <c r="CV190" s="200"/>
      <c r="CW190" s="200"/>
      <c r="CX190" s="200"/>
      <c r="CY190" s="200"/>
      <c r="CZ190" s="200"/>
      <c r="DA190" s="200"/>
      <c r="DB190" s="200"/>
      <c r="DC190" s="200"/>
      <c r="DD190" s="200"/>
      <c r="DE190" s="200"/>
      <c r="DF190" s="200"/>
      <c r="DG190" s="200"/>
      <c r="DH190" s="200"/>
      <c r="DI190" s="200"/>
      <c r="DJ190" s="200"/>
      <c r="DK190" s="200"/>
      <c r="DL190" s="200"/>
      <c r="DM190" s="200"/>
      <c r="DN190" s="200"/>
      <c r="DO190" s="200"/>
      <c r="DP190" s="200"/>
      <c r="DQ190" s="200"/>
      <c r="DR190" s="200"/>
      <c r="DS190" s="200"/>
      <c r="DT190" s="200"/>
      <c r="DU190" s="200"/>
      <c r="DV190" s="200"/>
      <c r="DW190" s="200"/>
      <c r="DX190" s="200"/>
      <c r="DY190" s="200"/>
      <c r="DZ190" s="200"/>
      <c r="EA190" s="200"/>
      <c r="EB190" s="200"/>
      <c r="EC190" s="200"/>
      <c r="ED190" s="200"/>
      <c r="EE190" s="200"/>
      <c r="EF190" s="200"/>
      <c r="EG190" s="200"/>
      <c r="EH190" s="200"/>
      <c r="EI190" s="200"/>
      <c r="EJ190" s="200"/>
      <c r="EK190" s="200"/>
      <c r="EL190" s="200"/>
      <c r="EM190" s="200"/>
      <c r="EN190" s="200"/>
      <c r="EO190" s="200"/>
      <c r="EP190" s="200"/>
      <c r="EQ190" s="200"/>
      <c r="ER190" s="200"/>
      <c r="ES190" s="200"/>
      <c r="ET190" s="200"/>
      <c r="EU190" s="200"/>
      <c r="EV190" s="200"/>
      <c r="EW190" s="200"/>
      <c r="EX190" s="200"/>
      <c r="EY190" s="200"/>
      <c r="EZ190" s="200"/>
      <c r="FA190" s="200"/>
      <c r="FB190" s="200"/>
      <c r="FC190" s="200"/>
      <c r="FD190" s="200"/>
      <c r="FE190" s="200"/>
      <c r="FF190" s="200"/>
      <c r="FG190" s="200"/>
      <c r="FH190" s="200"/>
      <c r="FI190" s="200"/>
      <c r="FJ190" s="200"/>
      <c r="FK190" s="200"/>
      <c r="FL190" s="200"/>
      <c r="FM190" s="200"/>
      <c r="FN190" s="200"/>
      <c r="FO190" s="200"/>
      <c r="FP190" s="200"/>
      <c r="FQ190" s="200"/>
      <c r="FR190" s="200"/>
      <c r="FS190" s="200"/>
      <c r="FT190" s="200"/>
      <c r="FU190" s="200"/>
      <c r="FV190" s="200"/>
      <c r="FW190" s="200"/>
      <c r="FX190" s="200"/>
      <c r="FY190" s="200"/>
      <c r="FZ190" s="200"/>
      <c r="GA190" s="200"/>
      <c r="GB190" s="200"/>
      <c r="GC190" s="200"/>
      <c r="GD190" s="200"/>
      <c r="GE190" s="200"/>
      <c r="GF190" s="200"/>
      <c r="GG190" s="200"/>
      <c r="GH190" s="200"/>
      <c r="GI190" s="200"/>
      <c r="GJ190" s="200"/>
      <c r="GK190" s="200"/>
      <c r="GL190" s="200"/>
      <c r="GM190" s="200"/>
      <c r="GN190" s="200"/>
      <c r="GO190" s="200"/>
      <c r="GP190" s="200"/>
      <c r="GQ190" s="200"/>
      <c r="GR190" s="200"/>
      <c r="GS190" s="200"/>
      <c r="GT190" s="200"/>
      <c r="GU190" s="200"/>
      <c r="GV190" s="200"/>
      <c r="GW190" s="200"/>
      <c r="GX190" s="200"/>
      <c r="GY190" s="200"/>
      <c r="GZ190" s="200"/>
      <c r="HA190" s="200"/>
      <c r="HB190" s="200"/>
      <c r="HC190" s="200"/>
      <c r="HD190" s="200"/>
      <c r="HE190" s="200"/>
      <c r="HF190" s="200"/>
      <c r="HG190" s="200"/>
      <c r="HH190" s="200"/>
      <c r="HI190" s="200"/>
      <c r="HJ190" s="200"/>
      <c r="HK190" s="200"/>
      <c r="HL190" s="200"/>
      <c r="HM190" s="200"/>
      <c r="HN190" s="200"/>
      <c r="HO190" s="200"/>
      <c r="HP190" s="200"/>
      <c r="HQ190" s="200"/>
      <c r="HR190" s="200"/>
      <c r="HS190" s="200"/>
      <c r="HT190" s="200"/>
      <c r="HU190" s="200"/>
      <c r="HV190" s="200"/>
      <c r="HW190" s="200"/>
      <c r="HX190" s="200"/>
      <c r="HY190" s="200"/>
      <c r="HZ190" s="200"/>
      <c r="IA190" s="200"/>
      <c r="IB190" s="200"/>
      <c r="IC190" s="200"/>
      <c r="ID190" s="200"/>
      <c r="IE190" s="200"/>
      <c r="IF190" s="200"/>
      <c r="IG190" s="200"/>
      <c r="IH190" s="200"/>
      <c r="II190" s="200"/>
      <c r="IJ190" s="200"/>
      <c r="IK190" s="200"/>
      <c r="IL190" s="200"/>
      <c r="IM190" s="200"/>
      <c r="IN190" s="200"/>
      <c r="IO190" s="200"/>
      <c r="IP190" s="200"/>
      <c r="IQ190" s="200"/>
      <c r="IR190" s="200"/>
      <c r="IS190" s="200"/>
      <c r="IT190" s="200"/>
      <c r="IU190" s="200"/>
      <c r="IV190" s="200"/>
      <c r="IW190" s="200"/>
      <c r="IX190" s="200"/>
      <c r="IY190" s="200"/>
      <c r="IZ190" s="200"/>
      <c r="JA190" s="200"/>
      <c r="JB190" s="200"/>
      <c r="JC190" s="200"/>
      <c r="JD190" s="200"/>
      <c r="JE190" s="200"/>
      <c r="JF190" s="200"/>
      <c r="JG190" s="200"/>
      <c r="JH190" s="200"/>
      <c r="JI190" s="200"/>
      <c r="JJ190" s="200"/>
      <c r="JK190" s="200"/>
      <c r="JL190" s="200"/>
      <c r="JM190" s="200"/>
      <c r="JN190" s="200"/>
      <c r="JO190" s="200"/>
      <c r="JP190" s="200"/>
      <c r="JQ190" s="200"/>
      <c r="JR190" s="200"/>
      <c r="JS190" s="200"/>
      <c r="JT190" s="200"/>
      <c r="JU190" s="200"/>
      <c r="JV190" s="200"/>
      <c r="JW190" s="200"/>
      <c r="JX190" s="200"/>
      <c r="JY190" s="200"/>
      <c r="JZ190" s="200"/>
      <c r="KA190" s="200"/>
      <c r="KB190" s="200"/>
      <c r="KC190" s="200"/>
      <c r="KD190" s="200"/>
      <c r="KE190" s="200"/>
      <c r="KF190" s="200"/>
      <c r="KG190" s="200"/>
      <c r="KH190" s="200"/>
      <c r="KI190" s="200"/>
      <c r="KJ190" s="200"/>
      <c r="KK190" s="200"/>
      <c r="KL190" s="200"/>
      <c r="KM190" s="200"/>
      <c r="KN190" s="200"/>
      <c r="KO190" s="200"/>
      <c r="KP190" s="200"/>
      <c r="KQ190" s="200"/>
      <c r="KR190" s="200"/>
      <c r="KS190" s="200"/>
      <c r="KT190" s="200"/>
      <c r="KU190" s="200"/>
      <c r="KV190" s="200"/>
      <c r="KW190" s="200"/>
      <c r="KX190" s="200"/>
      <c r="KY190" s="200"/>
      <c r="KZ190" s="200"/>
      <c r="LA190" s="200"/>
      <c r="LB190" s="200"/>
      <c r="LC190" s="200"/>
      <c r="LD190" s="200"/>
      <c r="LE190" s="200"/>
      <c r="LF190" s="200"/>
      <c r="LG190" s="200"/>
      <c r="LH190" s="200"/>
      <c r="LI190" s="200"/>
      <c r="LJ190" s="200"/>
      <c r="LK190" s="200"/>
      <c r="LL190" s="200"/>
      <c r="LM190" s="200"/>
      <c r="LN190" s="200"/>
      <c r="LO190" s="200"/>
      <c r="LP190" s="200"/>
      <c r="LQ190" s="200"/>
      <c r="LR190" s="200"/>
      <c r="LS190" s="200"/>
      <c r="LT190" s="200"/>
      <c r="LU190" s="200"/>
      <c r="LV190" s="200"/>
      <c r="LW190" s="200"/>
      <c r="LX190" s="200"/>
      <c r="LY190" s="200"/>
      <c r="LZ190" s="200"/>
      <c r="MA190" s="200"/>
      <c r="MB190" s="200"/>
      <c r="MC190" s="200"/>
      <c r="MD190" s="200"/>
      <c r="ME190" s="200"/>
      <c r="MF190" s="200"/>
      <c r="MG190" s="200"/>
      <c r="MH190" s="200"/>
      <c r="MI190" s="200"/>
      <c r="MJ190" s="200"/>
      <c r="MK190" s="200"/>
      <c r="ML190" s="200"/>
      <c r="MM190" s="200"/>
      <c r="MN190" s="200"/>
      <c r="MO190" s="200"/>
      <c r="MP190" s="200"/>
      <c r="MQ190" s="200"/>
      <c r="MR190" s="200"/>
      <c r="MS190" s="200"/>
      <c r="MT190" s="200"/>
      <c r="MU190" s="200"/>
      <c r="MV190" s="200"/>
      <c r="MW190" s="200"/>
      <c r="MX190" s="200"/>
      <c r="MY190" s="200"/>
      <c r="MZ190" s="200"/>
      <c r="NA190" s="200"/>
      <c r="NB190" s="200"/>
      <c r="NC190" s="200"/>
      <c r="ND190" s="200"/>
      <c r="NE190" s="200"/>
      <c r="NF190" s="200"/>
      <c r="NG190" s="200"/>
      <c r="NH190" s="200"/>
      <c r="NI190" s="200"/>
      <c r="NJ190" s="200"/>
      <c r="NK190" s="200"/>
      <c r="NL190" s="200"/>
      <c r="NM190" s="200"/>
      <c r="NN190" s="200"/>
      <c r="NO190" s="200"/>
      <c r="NP190" s="200"/>
      <c r="NQ190" s="200"/>
      <c r="NR190" s="200"/>
      <c r="NS190" s="200"/>
      <c r="NT190" s="200"/>
      <c r="NU190" s="200"/>
      <c r="NV190" s="200"/>
      <c r="NW190" s="200"/>
      <c r="NX190" s="200"/>
      <c r="NY190" s="200"/>
      <c r="NZ190" s="200"/>
      <c r="OA190" s="200"/>
      <c r="OB190" s="200"/>
      <c r="OC190" s="200"/>
      <c r="OD190" s="200"/>
      <c r="OE190" s="200"/>
      <c r="OF190" s="200"/>
      <c r="OG190" s="200"/>
      <c r="OH190" s="200"/>
      <c r="OI190" s="200"/>
      <c r="OJ190" s="200"/>
      <c r="OK190" s="200"/>
      <c r="OL190" s="200"/>
      <c r="OM190" s="200"/>
      <c r="ON190" s="200"/>
      <c r="OO190" s="200"/>
      <c r="OP190" s="200"/>
      <c r="OQ190" s="200"/>
      <c r="OR190" s="200"/>
      <c r="OS190" s="200"/>
      <c r="OT190" s="200"/>
      <c r="OU190" s="200"/>
      <c r="OV190" s="200"/>
      <c r="OW190" s="200"/>
      <c r="OX190" s="200"/>
      <c r="OY190" s="200"/>
      <c r="OZ190" s="200"/>
      <c r="PA190" s="200"/>
      <c r="PB190" s="200"/>
      <c r="PC190" s="200"/>
      <c r="PD190" s="200"/>
      <c r="PE190" s="200"/>
      <c r="PF190" s="200"/>
      <c r="PG190" s="200"/>
      <c r="PH190" s="200"/>
      <c r="PI190" s="200"/>
      <c r="PJ190" s="200"/>
      <c r="PK190" s="200"/>
      <c r="PL190" s="200"/>
      <c r="PM190" s="200"/>
      <c r="PN190" s="200"/>
      <c r="PO190" s="200"/>
      <c r="PP190" s="200"/>
      <c r="PQ190" s="200"/>
      <c r="PR190" s="200"/>
      <c r="PS190" s="200"/>
      <c r="PT190" s="200"/>
      <c r="PU190" s="200"/>
      <c r="PV190" s="200"/>
      <c r="PW190" s="200"/>
      <c r="PX190" s="200"/>
      <c r="PY190" s="200"/>
      <c r="PZ190" s="200"/>
      <c r="QA190" s="200"/>
      <c r="QB190" s="200"/>
      <c r="QC190" s="200"/>
      <c r="QD190" s="200"/>
      <c r="QE190" s="200"/>
      <c r="QF190" s="200"/>
      <c r="QG190" s="200"/>
      <c r="QH190" s="200"/>
      <c r="QI190" s="200"/>
      <c r="QJ190" s="200"/>
      <c r="QK190" s="200"/>
      <c r="QL190" s="200"/>
      <c r="QM190" s="200"/>
      <c r="QN190" s="200"/>
      <c r="QO190" s="200"/>
      <c r="QP190" s="200"/>
      <c r="QQ190" s="200"/>
      <c r="QR190" s="200"/>
      <c r="QS190" s="200"/>
      <c r="QT190" s="200"/>
      <c r="QU190" s="200"/>
      <c r="QV190" s="200"/>
      <c r="QW190" s="200"/>
      <c r="QX190" s="200"/>
      <c r="QY190" s="200"/>
      <c r="QZ190" s="200"/>
      <c r="RA190" s="200"/>
      <c r="RB190" s="200"/>
      <c r="RC190" s="200"/>
      <c r="RD190" s="200"/>
      <c r="RE190" s="200"/>
      <c r="RF190" s="200"/>
      <c r="RG190" s="200"/>
      <c r="RH190" s="200"/>
      <c r="RI190" s="200"/>
      <c r="RJ190" s="200"/>
      <c r="RK190" s="200"/>
      <c r="RL190" s="200"/>
      <c r="RM190" s="200"/>
      <c r="RN190" s="200"/>
      <c r="RO190" s="200"/>
      <c r="RP190" s="200"/>
      <c r="RQ190" s="200"/>
      <c r="RR190" s="200"/>
      <c r="RS190" s="200"/>
      <c r="RT190" s="200"/>
      <c r="RU190" s="200"/>
      <c r="RV190" s="200"/>
      <c r="RW190" s="200"/>
      <c r="RX190" s="200"/>
      <c r="RY190" s="200"/>
      <c r="RZ190" s="200"/>
      <c r="SA190" s="200"/>
      <c r="SB190" s="200"/>
      <c r="SC190" s="200"/>
      <c r="SD190" s="200"/>
      <c r="SE190" s="200"/>
      <c r="SF190" s="200"/>
      <c r="SG190" s="200"/>
      <c r="SH190" s="200"/>
      <c r="SI190" s="200"/>
      <c r="SJ190" s="200"/>
      <c r="SK190" s="200"/>
      <c r="SL190" s="200"/>
      <c r="SM190" s="200"/>
      <c r="SN190" s="200"/>
      <c r="SO190" s="200"/>
      <c r="SP190" s="200"/>
      <c r="SQ190" s="200"/>
      <c r="SR190" s="200"/>
      <c r="SS190" s="200"/>
      <c r="ST190" s="200"/>
      <c r="SU190" s="200"/>
      <c r="SV190" s="200"/>
      <c r="SW190" s="200"/>
      <c r="SX190" s="200"/>
      <c r="SY190" s="200"/>
      <c r="SZ190" s="200"/>
      <c r="TA190" s="200"/>
      <c r="TB190" s="200"/>
      <c r="TC190" s="200"/>
      <c r="TD190" s="200"/>
      <c r="TE190" s="200"/>
      <c r="TF190" s="200"/>
      <c r="TG190" s="200"/>
      <c r="TH190" s="200"/>
      <c r="TI190" s="200"/>
      <c r="TJ190" s="200"/>
      <c r="TK190" s="200"/>
      <c r="TL190" s="200"/>
      <c r="TM190" s="200"/>
      <c r="TN190" s="200"/>
      <c r="TO190" s="200"/>
      <c r="TP190" s="200"/>
      <c r="TQ190" s="200"/>
      <c r="TR190" s="200"/>
      <c r="TS190" s="200"/>
      <c r="TT190" s="200"/>
      <c r="TU190" s="200"/>
      <c r="TV190" s="200"/>
      <c r="TW190" s="200"/>
      <c r="TX190" s="200"/>
      <c r="TY190" s="200"/>
      <c r="TZ190" s="200"/>
      <c r="UA190" s="200"/>
      <c r="UB190" s="200"/>
      <c r="UC190" s="200"/>
      <c r="UD190" s="200"/>
      <c r="UE190" s="200"/>
      <c r="UF190" s="200"/>
      <c r="UG190" s="200"/>
      <c r="UH190" s="200"/>
      <c r="UI190" s="200"/>
      <c r="UJ190" s="200"/>
      <c r="UK190" s="200"/>
      <c r="UL190" s="200"/>
      <c r="UM190" s="200"/>
      <c r="UN190" s="200"/>
      <c r="UO190" s="200"/>
      <c r="UP190" s="200"/>
      <c r="UQ190" s="200"/>
      <c r="UR190" s="200"/>
      <c r="US190" s="200"/>
      <c r="UT190" s="200"/>
      <c r="UU190" s="200"/>
      <c r="UV190" s="200"/>
      <c r="UW190" s="200"/>
      <c r="UX190" s="200"/>
      <c r="UY190" s="200"/>
      <c r="UZ190" s="200"/>
      <c r="VA190" s="200"/>
      <c r="VB190" s="200"/>
      <c r="VC190" s="200"/>
      <c r="VD190" s="200"/>
      <c r="VE190" s="200"/>
      <c r="VF190" s="200"/>
      <c r="VG190" s="200"/>
      <c r="VH190" s="200"/>
      <c r="VI190" s="200"/>
      <c r="VJ190" s="200"/>
      <c r="VK190" s="200"/>
      <c r="VL190" s="200"/>
      <c r="VM190" s="200"/>
      <c r="VN190" s="200"/>
      <c r="VO190" s="200"/>
      <c r="VP190" s="200"/>
      <c r="VQ190" s="200"/>
      <c r="VR190" s="200"/>
      <c r="VS190" s="200"/>
      <c r="VT190" s="200"/>
      <c r="VU190" s="200"/>
      <c r="VV190" s="200"/>
      <c r="VW190" s="200"/>
      <c r="VX190" s="200"/>
      <c r="VY190" s="200"/>
      <c r="VZ190" s="200"/>
      <c r="WA190" s="200"/>
      <c r="WB190" s="200"/>
      <c r="WC190" s="200"/>
      <c r="WD190" s="200"/>
      <c r="WE190" s="200"/>
      <c r="WF190" s="200"/>
      <c r="WG190" s="200"/>
      <c r="WH190" s="200"/>
      <c r="WI190" s="200"/>
      <c r="WJ190" s="200"/>
      <c r="WK190" s="200"/>
      <c r="WL190" s="200"/>
      <c r="WM190" s="200"/>
      <c r="WN190" s="200"/>
      <c r="WO190" s="200"/>
      <c r="WP190" s="200"/>
      <c r="WQ190" s="200"/>
      <c r="WR190" s="200"/>
      <c r="WS190" s="200"/>
      <c r="WT190" s="200"/>
      <c r="WU190" s="200"/>
      <c r="WV190" s="200"/>
      <c r="WW190" s="200"/>
      <c r="WX190" s="200"/>
      <c r="WY190" s="200"/>
      <c r="WZ190" s="200"/>
      <c r="XA190" s="200"/>
      <c r="XB190" s="200"/>
      <c r="XC190" s="200"/>
      <c r="XD190" s="200"/>
      <c r="XE190" s="200"/>
      <c r="XF190" s="200"/>
      <c r="XG190" s="200"/>
      <c r="XH190" s="200"/>
      <c r="XI190" s="200"/>
      <c r="XJ190" s="200"/>
      <c r="XK190" s="200"/>
      <c r="XL190" s="200"/>
      <c r="XM190" s="200"/>
      <c r="XN190" s="200"/>
      <c r="XO190" s="200"/>
      <c r="XP190" s="200"/>
      <c r="XQ190" s="200"/>
      <c r="XR190" s="200"/>
      <c r="XS190" s="200"/>
      <c r="XT190" s="200"/>
      <c r="XU190" s="200"/>
      <c r="XV190" s="200"/>
      <c r="XW190" s="200"/>
      <c r="XX190" s="200"/>
      <c r="XY190" s="200"/>
      <c r="XZ190" s="200"/>
      <c r="YA190" s="200"/>
      <c r="YB190" s="200"/>
      <c r="YC190" s="200"/>
      <c r="YD190" s="200"/>
      <c r="YE190" s="200"/>
      <c r="YF190" s="200"/>
      <c r="YG190" s="200"/>
      <c r="YH190" s="200"/>
      <c r="YI190" s="200"/>
      <c r="YJ190" s="200"/>
      <c r="YK190" s="200"/>
      <c r="YL190" s="200"/>
      <c r="YM190" s="200"/>
      <c r="YN190" s="200"/>
      <c r="YO190" s="200"/>
      <c r="YP190" s="200"/>
      <c r="YQ190" s="200"/>
      <c r="YR190" s="200"/>
      <c r="YS190" s="200"/>
      <c r="YT190" s="200"/>
      <c r="YU190" s="200"/>
      <c r="YV190" s="200"/>
      <c r="YW190" s="200"/>
      <c r="YX190" s="200"/>
      <c r="YY190" s="200"/>
      <c r="YZ190" s="200"/>
      <c r="ZA190" s="200"/>
      <c r="ZB190" s="200"/>
      <c r="ZC190" s="200"/>
      <c r="ZD190" s="200"/>
      <c r="ZE190" s="200"/>
      <c r="ZF190" s="200"/>
      <c r="ZG190" s="200"/>
      <c r="ZH190" s="200"/>
      <c r="ZI190" s="200"/>
      <c r="ZJ190" s="200"/>
      <c r="ZK190" s="200"/>
      <c r="ZL190" s="200"/>
    </row>
    <row r="191" spans="1:688" s="155" customFormat="1">
      <c r="A191" s="414"/>
      <c r="B191" s="67" t="s">
        <v>317</v>
      </c>
      <c r="C191" s="243">
        <v>2642585</v>
      </c>
      <c r="D191" s="320">
        <f t="shared" si="47"/>
        <v>5.9026240162994625E-2</v>
      </c>
      <c r="E191" s="142"/>
      <c r="F191" s="134"/>
      <c r="G191" s="320"/>
      <c r="H191" s="133">
        <v>333</v>
      </c>
      <c r="I191" s="320">
        <f t="shared" si="46"/>
        <v>-0.11671087533156499</v>
      </c>
      <c r="J191" s="133">
        <v>210</v>
      </c>
      <c r="K191" s="320">
        <f t="shared" si="48"/>
        <v>-7.8947368421052655E-2</v>
      </c>
      <c r="L191" s="316">
        <v>60</v>
      </c>
      <c r="M191" s="320">
        <f t="shared" si="42"/>
        <v>-0.33333333333333337</v>
      </c>
      <c r="N191" s="133"/>
      <c r="O191" s="320"/>
      <c r="P191" s="133"/>
      <c r="Q191" s="320"/>
      <c r="R191" s="134"/>
      <c r="S191" s="320"/>
      <c r="T191" s="213"/>
      <c r="U191" s="200"/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200"/>
      <c r="AF191" s="200"/>
      <c r="AG191" s="200"/>
      <c r="AH191" s="200"/>
      <c r="AI191" s="200"/>
      <c r="AJ191" s="200"/>
      <c r="AK191" s="200"/>
      <c r="AL191" s="200"/>
      <c r="AM191" s="200"/>
      <c r="AN191" s="200"/>
      <c r="AO191" s="200"/>
      <c r="AP191" s="200"/>
      <c r="AQ191" s="200"/>
      <c r="AR191" s="200"/>
      <c r="AS191" s="200"/>
      <c r="AT191" s="200"/>
      <c r="AU191" s="200"/>
      <c r="AV191" s="200"/>
      <c r="AW191" s="200"/>
      <c r="AX191" s="200"/>
      <c r="AY191" s="200"/>
      <c r="AZ191" s="200"/>
      <c r="BA191" s="200"/>
      <c r="BB191" s="200"/>
      <c r="BC191" s="200"/>
      <c r="BD191" s="200"/>
      <c r="BE191" s="200"/>
      <c r="BF191" s="200"/>
      <c r="BG191" s="200"/>
      <c r="BH191" s="200"/>
      <c r="BI191" s="200"/>
      <c r="BJ191" s="200"/>
      <c r="BK191" s="200"/>
      <c r="BL191" s="200"/>
      <c r="BM191" s="200"/>
      <c r="BN191" s="200"/>
      <c r="BO191" s="200"/>
      <c r="BP191" s="200"/>
      <c r="BQ191" s="200"/>
      <c r="BR191" s="200"/>
      <c r="BS191" s="200"/>
      <c r="BT191" s="200"/>
      <c r="BU191" s="200"/>
      <c r="BV191" s="200"/>
      <c r="BW191" s="200"/>
      <c r="BX191" s="200"/>
      <c r="BY191" s="200"/>
      <c r="BZ191" s="200"/>
      <c r="CA191" s="200"/>
      <c r="CB191" s="200"/>
      <c r="CC191" s="200"/>
      <c r="CD191" s="200"/>
      <c r="CE191" s="200"/>
      <c r="CF191" s="200"/>
      <c r="CG191" s="200"/>
      <c r="CH191" s="200"/>
      <c r="CI191" s="200"/>
      <c r="CJ191" s="200"/>
      <c r="CK191" s="200"/>
      <c r="CL191" s="200"/>
      <c r="CM191" s="200"/>
      <c r="CN191" s="200"/>
      <c r="CO191" s="200"/>
      <c r="CP191" s="200"/>
      <c r="CQ191" s="200"/>
      <c r="CR191" s="200"/>
      <c r="CS191" s="200"/>
      <c r="CT191" s="200"/>
      <c r="CU191" s="200"/>
      <c r="CV191" s="200"/>
      <c r="CW191" s="200"/>
      <c r="CX191" s="200"/>
      <c r="CY191" s="200"/>
      <c r="CZ191" s="200"/>
      <c r="DA191" s="200"/>
      <c r="DB191" s="200"/>
      <c r="DC191" s="200"/>
      <c r="DD191" s="200"/>
      <c r="DE191" s="200"/>
      <c r="DF191" s="200"/>
      <c r="DG191" s="200"/>
      <c r="DH191" s="200"/>
      <c r="DI191" s="200"/>
      <c r="DJ191" s="200"/>
      <c r="DK191" s="200"/>
      <c r="DL191" s="200"/>
      <c r="DM191" s="200"/>
      <c r="DN191" s="200"/>
      <c r="DO191" s="200"/>
      <c r="DP191" s="200"/>
      <c r="DQ191" s="200"/>
      <c r="DR191" s="200"/>
      <c r="DS191" s="200"/>
      <c r="DT191" s="200"/>
      <c r="DU191" s="200"/>
      <c r="DV191" s="200"/>
      <c r="DW191" s="200"/>
      <c r="DX191" s="200"/>
      <c r="DY191" s="200"/>
      <c r="DZ191" s="200"/>
      <c r="EA191" s="200"/>
      <c r="EB191" s="200"/>
      <c r="EC191" s="200"/>
      <c r="ED191" s="200"/>
      <c r="EE191" s="200"/>
      <c r="EF191" s="200"/>
      <c r="EG191" s="200"/>
      <c r="EH191" s="200"/>
      <c r="EI191" s="200"/>
      <c r="EJ191" s="200"/>
      <c r="EK191" s="200"/>
      <c r="EL191" s="200"/>
      <c r="EM191" s="200"/>
      <c r="EN191" s="200"/>
      <c r="EO191" s="200"/>
      <c r="EP191" s="200"/>
      <c r="EQ191" s="200"/>
      <c r="ER191" s="200"/>
      <c r="ES191" s="200"/>
      <c r="ET191" s="200"/>
      <c r="EU191" s="200"/>
      <c r="EV191" s="200"/>
      <c r="EW191" s="200"/>
      <c r="EX191" s="200"/>
      <c r="EY191" s="200"/>
      <c r="EZ191" s="200"/>
      <c r="FA191" s="200"/>
      <c r="FB191" s="200"/>
      <c r="FC191" s="200"/>
      <c r="FD191" s="200"/>
      <c r="FE191" s="200"/>
      <c r="FF191" s="200"/>
      <c r="FG191" s="200"/>
      <c r="FH191" s="200"/>
      <c r="FI191" s="200"/>
      <c r="FJ191" s="200"/>
      <c r="FK191" s="200"/>
      <c r="FL191" s="200"/>
      <c r="FM191" s="200"/>
      <c r="FN191" s="200"/>
      <c r="FO191" s="200"/>
      <c r="FP191" s="200"/>
      <c r="FQ191" s="200"/>
      <c r="FR191" s="200"/>
      <c r="FS191" s="200"/>
      <c r="FT191" s="200"/>
      <c r="FU191" s="200"/>
      <c r="FV191" s="200"/>
      <c r="FW191" s="200"/>
      <c r="FX191" s="200"/>
      <c r="FY191" s="200"/>
      <c r="FZ191" s="200"/>
      <c r="GA191" s="200"/>
      <c r="GB191" s="200"/>
      <c r="GC191" s="200"/>
      <c r="GD191" s="200"/>
      <c r="GE191" s="200"/>
      <c r="GF191" s="200"/>
      <c r="GG191" s="200"/>
      <c r="GH191" s="200"/>
      <c r="GI191" s="200"/>
      <c r="GJ191" s="200"/>
      <c r="GK191" s="200"/>
      <c r="GL191" s="200"/>
      <c r="GM191" s="200"/>
      <c r="GN191" s="200"/>
      <c r="GO191" s="200"/>
      <c r="GP191" s="200"/>
      <c r="GQ191" s="200"/>
      <c r="GR191" s="200"/>
      <c r="GS191" s="200"/>
      <c r="GT191" s="200"/>
      <c r="GU191" s="200"/>
      <c r="GV191" s="200"/>
      <c r="GW191" s="200"/>
      <c r="GX191" s="200"/>
      <c r="GY191" s="200"/>
      <c r="GZ191" s="200"/>
      <c r="HA191" s="200"/>
      <c r="HB191" s="200"/>
      <c r="HC191" s="200"/>
      <c r="HD191" s="200"/>
      <c r="HE191" s="200"/>
      <c r="HF191" s="200"/>
      <c r="HG191" s="200"/>
      <c r="HH191" s="200"/>
      <c r="HI191" s="200"/>
      <c r="HJ191" s="200"/>
      <c r="HK191" s="200"/>
      <c r="HL191" s="200"/>
      <c r="HM191" s="200"/>
      <c r="HN191" s="200"/>
      <c r="HO191" s="200"/>
      <c r="HP191" s="200"/>
      <c r="HQ191" s="200"/>
      <c r="HR191" s="200"/>
      <c r="HS191" s="200"/>
      <c r="HT191" s="200"/>
      <c r="HU191" s="200"/>
      <c r="HV191" s="200"/>
      <c r="HW191" s="200"/>
      <c r="HX191" s="200"/>
      <c r="HY191" s="200"/>
      <c r="HZ191" s="200"/>
      <c r="IA191" s="200"/>
      <c r="IB191" s="200"/>
      <c r="IC191" s="200"/>
      <c r="ID191" s="200"/>
      <c r="IE191" s="200"/>
      <c r="IF191" s="200"/>
      <c r="IG191" s="200"/>
      <c r="IH191" s="200"/>
      <c r="II191" s="200"/>
      <c r="IJ191" s="200"/>
      <c r="IK191" s="200"/>
      <c r="IL191" s="200"/>
      <c r="IM191" s="200"/>
      <c r="IN191" s="200"/>
      <c r="IO191" s="200"/>
      <c r="IP191" s="200"/>
      <c r="IQ191" s="200"/>
      <c r="IR191" s="200"/>
      <c r="IS191" s="200"/>
      <c r="IT191" s="200"/>
      <c r="IU191" s="200"/>
      <c r="IV191" s="200"/>
      <c r="IW191" s="200"/>
      <c r="IX191" s="200"/>
      <c r="IY191" s="200"/>
      <c r="IZ191" s="200"/>
      <c r="JA191" s="200"/>
      <c r="JB191" s="200"/>
      <c r="JC191" s="200"/>
      <c r="JD191" s="200"/>
      <c r="JE191" s="200"/>
      <c r="JF191" s="200"/>
      <c r="JG191" s="200"/>
      <c r="JH191" s="200"/>
      <c r="JI191" s="200"/>
      <c r="JJ191" s="200"/>
      <c r="JK191" s="200"/>
      <c r="JL191" s="200"/>
      <c r="JM191" s="200"/>
      <c r="JN191" s="200"/>
      <c r="JO191" s="200"/>
      <c r="JP191" s="200"/>
      <c r="JQ191" s="200"/>
      <c r="JR191" s="200"/>
      <c r="JS191" s="200"/>
      <c r="JT191" s="200"/>
      <c r="JU191" s="200"/>
      <c r="JV191" s="200"/>
      <c r="JW191" s="200"/>
      <c r="JX191" s="200"/>
      <c r="JY191" s="200"/>
      <c r="JZ191" s="200"/>
      <c r="KA191" s="200"/>
      <c r="KB191" s="200"/>
      <c r="KC191" s="200"/>
      <c r="KD191" s="200"/>
      <c r="KE191" s="200"/>
      <c r="KF191" s="200"/>
      <c r="KG191" s="200"/>
      <c r="KH191" s="200"/>
      <c r="KI191" s="200"/>
      <c r="KJ191" s="200"/>
      <c r="KK191" s="200"/>
      <c r="KL191" s="200"/>
      <c r="KM191" s="200"/>
      <c r="KN191" s="200"/>
      <c r="KO191" s="200"/>
      <c r="KP191" s="200"/>
      <c r="KQ191" s="200"/>
      <c r="KR191" s="200"/>
      <c r="KS191" s="200"/>
      <c r="KT191" s="200"/>
      <c r="KU191" s="200"/>
      <c r="KV191" s="200"/>
      <c r="KW191" s="200"/>
      <c r="KX191" s="200"/>
      <c r="KY191" s="200"/>
      <c r="KZ191" s="200"/>
      <c r="LA191" s="200"/>
      <c r="LB191" s="200"/>
      <c r="LC191" s="200"/>
      <c r="LD191" s="200"/>
      <c r="LE191" s="200"/>
      <c r="LF191" s="200"/>
      <c r="LG191" s="200"/>
      <c r="LH191" s="200"/>
      <c r="LI191" s="200"/>
      <c r="LJ191" s="200"/>
      <c r="LK191" s="200"/>
      <c r="LL191" s="200"/>
      <c r="LM191" s="200"/>
      <c r="LN191" s="200"/>
      <c r="LO191" s="200"/>
      <c r="LP191" s="200"/>
      <c r="LQ191" s="200"/>
      <c r="LR191" s="200"/>
      <c r="LS191" s="200"/>
      <c r="LT191" s="200"/>
      <c r="LU191" s="200"/>
      <c r="LV191" s="200"/>
      <c r="LW191" s="200"/>
      <c r="LX191" s="200"/>
      <c r="LY191" s="200"/>
      <c r="LZ191" s="200"/>
      <c r="MA191" s="200"/>
      <c r="MB191" s="200"/>
      <c r="MC191" s="200"/>
      <c r="MD191" s="200"/>
      <c r="ME191" s="200"/>
      <c r="MF191" s="200"/>
      <c r="MG191" s="200"/>
      <c r="MH191" s="200"/>
      <c r="MI191" s="200"/>
      <c r="MJ191" s="200"/>
      <c r="MK191" s="200"/>
      <c r="ML191" s="200"/>
      <c r="MM191" s="200"/>
      <c r="MN191" s="200"/>
      <c r="MO191" s="200"/>
      <c r="MP191" s="200"/>
      <c r="MQ191" s="200"/>
      <c r="MR191" s="200"/>
      <c r="MS191" s="200"/>
      <c r="MT191" s="200"/>
      <c r="MU191" s="200"/>
      <c r="MV191" s="200"/>
      <c r="MW191" s="200"/>
      <c r="MX191" s="200"/>
      <c r="MY191" s="200"/>
      <c r="MZ191" s="200"/>
      <c r="NA191" s="200"/>
      <c r="NB191" s="200"/>
      <c r="NC191" s="200"/>
      <c r="ND191" s="200"/>
      <c r="NE191" s="200"/>
      <c r="NF191" s="200"/>
      <c r="NG191" s="200"/>
      <c r="NH191" s="200"/>
      <c r="NI191" s="200"/>
      <c r="NJ191" s="200"/>
      <c r="NK191" s="200"/>
      <c r="NL191" s="200"/>
      <c r="NM191" s="200"/>
      <c r="NN191" s="200"/>
      <c r="NO191" s="200"/>
      <c r="NP191" s="200"/>
      <c r="NQ191" s="200"/>
      <c r="NR191" s="200"/>
      <c r="NS191" s="200"/>
      <c r="NT191" s="200"/>
      <c r="NU191" s="200"/>
      <c r="NV191" s="200"/>
      <c r="NW191" s="200"/>
      <c r="NX191" s="200"/>
      <c r="NY191" s="200"/>
      <c r="NZ191" s="200"/>
      <c r="OA191" s="200"/>
      <c r="OB191" s="200"/>
      <c r="OC191" s="200"/>
      <c r="OD191" s="200"/>
      <c r="OE191" s="200"/>
      <c r="OF191" s="200"/>
      <c r="OG191" s="200"/>
      <c r="OH191" s="200"/>
      <c r="OI191" s="200"/>
      <c r="OJ191" s="200"/>
      <c r="OK191" s="200"/>
      <c r="OL191" s="200"/>
      <c r="OM191" s="200"/>
      <c r="ON191" s="200"/>
      <c r="OO191" s="200"/>
      <c r="OP191" s="200"/>
      <c r="OQ191" s="200"/>
      <c r="OR191" s="200"/>
      <c r="OS191" s="200"/>
      <c r="OT191" s="200"/>
      <c r="OU191" s="200"/>
      <c r="OV191" s="200"/>
      <c r="OW191" s="200"/>
      <c r="OX191" s="200"/>
      <c r="OY191" s="200"/>
      <c r="OZ191" s="200"/>
      <c r="PA191" s="200"/>
      <c r="PB191" s="200"/>
      <c r="PC191" s="200"/>
      <c r="PD191" s="200"/>
      <c r="PE191" s="200"/>
      <c r="PF191" s="200"/>
      <c r="PG191" s="200"/>
      <c r="PH191" s="200"/>
      <c r="PI191" s="200"/>
      <c r="PJ191" s="200"/>
      <c r="PK191" s="200"/>
      <c r="PL191" s="200"/>
      <c r="PM191" s="200"/>
      <c r="PN191" s="200"/>
      <c r="PO191" s="200"/>
      <c r="PP191" s="200"/>
      <c r="PQ191" s="200"/>
      <c r="PR191" s="200"/>
      <c r="PS191" s="200"/>
      <c r="PT191" s="200"/>
      <c r="PU191" s="200"/>
      <c r="PV191" s="200"/>
      <c r="PW191" s="200"/>
      <c r="PX191" s="200"/>
      <c r="PY191" s="200"/>
      <c r="PZ191" s="200"/>
      <c r="QA191" s="200"/>
      <c r="QB191" s="200"/>
      <c r="QC191" s="200"/>
      <c r="QD191" s="200"/>
      <c r="QE191" s="200"/>
      <c r="QF191" s="200"/>
      <c r="QG191" s="200"/>
      <c r="QH191" s="200"/>
      <c r="QI191" s="200"/>
      <c r="QJ191" s="200"/>
      <c r="QK191" s="200"/>
      <c r="QL191" s="200"/>
      <c r="QM191" s="200"/>
      <c r="QN191" s="200"/>
      <c r="QO191" s="200"/>
      <c r="QP191" s="200"/>
      <c r="QQ191" s="200"/>
      <c r="QR191" s="200"/>
      <c r="QS191" s="200"/>
      <c r="QT191" s="200"/>
      <c r="QU191" s="200"/>
      <c r="QV191" s="200"/>
      <c r="QW191" s="200"/>
      <c r="QX191" s="200"/>
      <c r="QY191" s="200"/>
      <c r="QZ191" s="200"/>
      <c r="RA191" s="200"/>
      <c r="RB191" s="200"/>
      <c r="RC191" s="200"/>
      <c r="RD191" s="200"/>
      <c r="RE191" s="200"/>
      <c r="RF191" s="200"/>
      <c r="RG191" s="200"/>
      <c r="RH191" s="200"/>
      <c r="RI191" s="200"/>
      <c r="RJ191" s="200"/>
      <c r="RK191" s="200"/>
      <c r="RL191" s="200"/>
      <c r="RM191" s="200"/>
      <c r="RN191" s="200"/>
      <c r="RO191" s="200"/>
      <c r="RP191" s="200"/>
      <c r="RQ191" s="200"/>
      <c r="RR191" s="200"/>
      <c r="RS191" s="200"/>
      <c r="RT191" s="200"/>
      <c r="RU191" s="200"/>
      <c r="RV191" s="200"/>
      <c r="RW191" s="200"/>
      <c r="RX191" s="200"/>
      <c r="RY191" s="200"/>
      <c r="RZ191" s="200"/>
      <c r="SA191" s="200"/>
      <c r="SB191" s="200"/>
      <c r="SC191" s="200"/>
      <c r="SD191" s="200"/>
      <c r="SE191" s="200"/>
      <c r="SF191" s="200"/>
      <c r="SG191" s="200"/>
      <c r="SH191" s="200"/>
      <c r="SI191" s="200"/>
      <c r="SJ191" s="200"/>
      <c r="SK191" s="200"/>
      <c r="SL191" s="200"/>
      <c r="SM191" s="200"/>
      <c r="SN191" s="200"/>
      <c r="SO191" s="200"/>
      <c r="SP191" s="200"/>
      <c r="SQ191" s="200"/>
      <c r="SR191" s="200"/>
      <c r="SS191" s="200"/>
      <c r="ST191" s="200"/>
      <c r="SU191" s="200"/>
      <c r="SV191" s="200"/>
      <c r="SW191" s="200"/>
      <c r="SX191" s="200"/>
      <c r="SY191" s="200"/>
      <c r="SZ191" s="200"/>
      <c r="TA191" s="200"/>
      <c r="TB191" s="200"/>
      <c r="TC191" s="200"/>
      <c r="TD191" s="200"/>
      <c r="TE191" s="200"/>
      <c r="TF191" s="200"/>
      <c r="TG191" s="200"/>
      <c r="TH191" s="200"/>
      <c r="TI191" s="200"/>
      <c r="TJ191" s="200"/>
      <c r="TK191" s="200"/>
      <c r="TL191" s="200"/>
      <c r="TM191" s="200"/>
      <c r="TN191" s="200"/>
      <c r="TO191" s="200"/>
      <c r="TP191" s="200"/>
      <c r="TQ191" s="200"/>
      <c r="TR191" s="200"/>
      <c r="TS191" s="200"/>
      <c r="TT191" s="200"/>
      <c r="TU191" s="200"/>
      <c r="TV191" s="200"/>
      <c r="TW191" s="200"/>
      <c r="TX191" s="200"/>
      <c r="TY191" s="200"/>
      <c r="TZ191" s="200"/>
      <c r="UA191" s="200"/>
      <c r="UB191" s="200"/>
      <c r="UC191" s="200"/>
      <c r="UD191" s="200"/>
      <c r="UE191" s="200"/>
      <c r="UF191" s="200"/>
      <c r="UG191" s="200"/>
      <c r="UH191" s="200"/>
      <c r="UI191" s="200"/>
      <c r="UJ191" s="200"/>
      <c r="UK191" s="200"/>
      <c r="UL191" s="200"/>
      <c r="UM191" s="200"/>
      <c r="UN191" s="200"/>
      <c r="UO191" s="200"/>
      <c r="UP191" s="200"/>
      <c r="UQ191" s="200"/>
      <c r="UR191" s="200"/>
      <c r="US191" s="200"/>
      <c r="UT191" s="200"/>
      <c r="UU191" s="200"/>
      <c r="UV191" s="200"/>
      <c r="UW191" s="200"/>
      <c r="UX191" s="200"/>
      <c r="UY191" s="200"/>
      <c r="UZ191" s="200"/>
      <c r="VA191" s="200"/>
      <c r="VB191" s="200"/>
      <c r="VC191" s="200"/>
      <c r="VD191" s="200"/>
      <c r="VE191" s="200"/>
      <c r="VF191" s="200"/>
      <c r="VG191" s="200"/>
      <c r="VH191" s="200"/>
      <c r="VI191" s="200"/>
      <c r="VJ191" s="200"/>
      <c r="VK191" s="200"/>
      <c r="VL191" s="200"/>
      <c r="VM191" s="200"/>
      <c r="VN191" s="200"/>
      <c r="VO191" s="200"/>
      <c r="VP191" s="200"/>
      <c r="VQ191" s="200"/>
      <c r="VR191" s="200"/>
      <c r="VS191" s="200"/>
      <c r="VT191" s="200"/>
      <c r="VU191" s="200"/>
      <c r="VV191" s="200"/>
      <c r="VW191" s="200"/>
      <c r="VX191" s="200"/>
      <c r="VY191" s="200"/>
      <c r="VZ191" s="200"/>
      <c r="WA191" s="200"/>
      <c r="WB191" s="200"/>
      <c r="WC191" s="200"/>
      <c r="WD191" s="200"/>
      <c r="WE191" s="200"/>
      <c r="WF191" s="200"/>
      <c r="WG191" s="200"/>
      <c r="WH191" s="200"/>
      <c r="WI191" s="200"/>
      <c r="WJ191" s="200"/>
      <c r="WK191" s="200"/>
      <c r="WL191" s="200"/>
      <c r="WM191" s="200"/>
      <c r="WN191" s="200"/>
      <c r="WO191" s="200"/>
      <c r="WP191" s="200"/>
      <c r="WQ191" s="200"/>
      <c r="WR191" s="200"/>
      <c r="WS191" s="200"/>
      <c r="WT191" s="200"/>
      <c r="WU191" s="200"/>
      <c r="WV191" s="200"/>
      <c r="WW191" s="200"/>
      <c r="WX191" s="200"/>
      <c r="WY191" s="200"/>
      <c r="WZ191" s="200"/>
      <c r="XA191" s="200"/>
      <c r="XB191" s="200"/>
      <c r="XC191" s="200"/>
      <c r="XD191" s="200"/>
      <c r="XE191" s="200"/>
      <c r="XF191" s="200"/>
      <c r="XG191" s="200"/>
      <c r="XH191" s="200"/>
      <c r="XI191" s="200"/>
      <c r="XJ191" s="200"/>
      <c r="XK191" s="200"/>
      <c r="XL191" s="200"/>
      <c r="XM191" s="200"/>
      <c r="XN191" s="200"/>
      <c r="XO191" s="200"/>
      <c r="XP191" s="200"/>
      <c r="XQ191" s="200"/>
      <c r="XR191" s="200"/>
      <c r="XS191" s="200"/>
      <c r="XT191" s="200"/>
      <c r="XU191" s="200"/>
      <c r="XV191" s="200"/>
      <c r="XW191" s="200"/>
      <c r="XX191" s="200"/>
      <c r="XY191" s="200"/>
      <c r="XZ191" s="200"/>
      <c r="YA191" s="200"/>
      <c r="YB191" s="200"/>
      <c r="YC191" s="200"/>
      <c r="YD191" s="200"/>
      <c r="YE191" s="200"/>
      <c r="YF191" s="200"/>
      <c r="YG191" s="200"/>
      <c r="YH191" s="200"/>
      <c r="YI191" s="200"/>
      <c r="YJ191" s="200"/>
      <c r="YK191" s="200"/>
      <c r="YL191" s="200"/>
      <c r="YM191" s="200"/>
      <c r="YN191" s="200"/>
      <c r="YO191" s="200"/>
      <c r="YP191" s="200"/>
      <c r="YQ191" s="200"/>
      <c r="YR191" s="200"/>
      <c r="YS191" s="200"/>
      <c r="YT191" s="200"/>
      <c r="YU191" s="200"/>
      <c r="YV191" s="200"/>
      <c r="YW191" s="200"/>
      <c r="YX191" s="200"/>
      <c r="YY191" s="200"/>
      <c r="YZ191" s="200"/>
      <c r="ZA191" s="200"/>
      <c r="ZB191" s="200"/>
      <c r="ZC191" s="200"/>
      <c r="ZD191" s="200"/>
      <c r="ZE191" s="200"/>
      <c r="ZF191" s="200"/>
      <c r="ZG191" s="200"/>
      <c r="ZH191" s="200"/>
      <c r="ZI191" s="200"/>
      <c r="ZJ191" s="200"/>
      <c r="ZK191" s="200"/>
      <c r="ZL191" s="200"/>
    </row>
    <row r="192" spans="1:688" s="155" customFormat="1" ht="14.25" customHeight="1">
      <c r="A192" s="414"/>
      <c r="B192" s="67" t="s">
        <v>318</v>
      </c>
      <c r="C192" s="243">
        <v>2427634</v>
      </c>
      <c r="D192" s="320">
        <f t="shared" si="47"/>
        <v>-3.659965236163909E-2</v>
      </c>
      <c r="E192" s="142"/>
      <c r="F192" s="134"/>
      <c r="G192" s="320"/>
      <c r="H192" s="133">
        <v>262</v>
      </c>
      <c r="I192" s="320">
        <f t="shared" si="46"/>
        <v>-0.22255192878338281</v>
      </c>
      <c r="J192" s="133">
        <v>186</v>
      </c>
      <c r="K192" s="320">
        <f t="shared" si="48"/>
        <v>-0.27906976744186052</v>
      </c>
      <c r="L192" s="316">
        <v>56</v>
      </c>
      <c r="M192" s="320">
        <f t="shared" si="42"/>
        <v>-0.55905511811023623</v>
      </c>
      <c r="N192" s="133"/>
      <c r="O192" s="320"/>
      <c r="P192" s="133"/>
      <c r="Q192" s="320"/>
      <c r="R192" s="134"/>
      <c r="S192" s="320"/>
      <c r="T192" s="213"/>
      <c r="U192" s="200"/>
      <c r="V192" s="200"/>
      <c r="W192" s="200"/>
      <c r="X192" s="200"/>
      <c r="Y192" s="200"/>
      <c r="Z192" s="200"/>
      <c r="AA192" s="200"/>
      <c r="AB192" s="200"/>
      <c r="AC192" s="200"/>
      <c r="AD192" s="200"/>
      <c r="AE192" s="200"/>
      <c r="AF192" s="200"/>
      <c r="AG192" s="200"/>
      <c r="AH192" s="200"/>
      <c r="AI192" s="200"/>
      <c r="AJ192" s="200"/>
      <c r="AK192" s="200"/>
      <c r="AL192" s="200"/>
      <c r="AM192" s="200"/>
      <c r="AN192" s="200"/>
      <c r="AO192" s="200"/>
      <c r="AP192" s="200"/>
      <c r="AQ192" s="200"/>
      <c r="AR192" s="200"/>
      <c r="AS192" s="200"/>
      <c r="AT192" s="200"/>
      <c r="AU192" s="200"/>
      <c r="AV192" s="200"/>
      <c r="AW192" s="200"/>
      <c r="AX192" s="200"/>
      <c r="AY192" s="200"/>
      <c r="AZ192" s="200"/>
      <c r="BA192" s="200"/>
      <c r="BB192" s="200"/>
      <c r="BC192" s="200"/>
      <c r="BD192" s="200"/>
      <c r="BE192" s="200"/>
      <c r="BF192" s="200"/>
      <c r="BG192" s="200"/>
      <c r="BH192" s="200"/>
      <c r="BI192" s="200"/>
      <c r="BJ192" s="200"/>
      <c r="BK192" s="200"/>
      <c r="BL192" s="200"/>
      <c r="BM192" s="200"/>
      <c r="BN192" s="200"/>
      <c r="BO192" s="200"/>
      <c r="BP192" s="200"/>
      <c r="BQ192" s="200"/>
      <c r="BR192" s="200"/>
      <c r="BS192" s="200"/>
      <c r="BT192" s="200"/>
      <c r="BU192" s="200"/>
      <c r="BV192" s="200"/>
      <c r="BW192" s="200"/>
      <c r="BX192" s="200"/>
      <c r="BY192" s="200"/>
      <c r="BZ192" s="200"/>
      <c r="CA192" s="200"/>
      <c r="CB192" s="200"/>
      <c r="CC192" s="200"/>
      <c r="CD192" s="200"/>
      <c r="CE192" s="200"/>
      <c r="CF192" s="200"/>
      <c r="CG192" s="200"/>
      <c r="CH192" s="200"/>
      <c r="CI192" s="200"/>
      <c r="CJ192" s="200"/>
      <c r="CK192" s="200"/>
      <c r="CL192" s="200"/>
      <c r="CM192" s="200"/>
      <c r="CN192" s="200"/>
      <c r="CO192" s="200"/>
      <c r="CP192" s="200"/>
      <c r="CQ192" s="200"/>
      <c r="CR192" s="200"/>
      <c r="CS192" s="200"/>
      <c r="CT192" s="200"/>
      <c r="CU192" s="200"/>
      <c r="CV192" s="200"/>
      <c r="CW192" s="200"/>
      <c r="CX192" s="200"/>
      <c r="CY192" s="200"/>
      <c r="CZ192" s="200"/>
      <c r="DA192" s="200"/>
      <c r="DB192" s="200"/>
      <c r="DC192" s="200"/>
      <c r="DD192" s="200"/>
      <c r="DE192" s="200"/>
      <c r="DF192" s="200"/>
      <c r="DG192" s="200"/>
      <c r="DH192" s="200"/>
      <c r="DI192" s="200"/>
      <c r="DJ192" s="200"/>
      <c r="DK192" s="200"/>
      <c r="DL192" s="200"/>
      <c r="DM192" s="200"/>
      <c r="DN192" s="200"/>
      <c r="DO192" s="200"/>
      <c r="DP192" s="200"/>
      <c r="DQ192" s="200"/>
      <c r="DR192" s="200"/>
      <c r="DS192" s="200"/>
      <c r="DT192" s="200"/>
      <c r="DU192" s="200"/>
      <c r="DV192" s="200"/>
      <c r="DW192" s="200"/>
      <c r="DX192" s="200"/>
      <c r="DY192" s="200"/>
      <c r="DZ192" s="200"/>
      <c r="EA192" s="200"/>
      <c r="EB192" s="200"/>
      <c r="EC192" s="200"/>
      <c r="ED192" s="200"/>
      <c r="EE192" s="200"/>
      <c r="EF192" s="200"/>
      <c r="EG192" s="200"/>
      <c r="EH192" s="200"/>
      <c r="EI192" s="200"/>
      <c r="EJ192" s="200"/>
      <c r="EK192" s="200"/>
      <c r="EL192" s="200"/>
      <c r="EM192" s="200"/>
      <c r="EN192" s="200"/>
      <c r="EO192" s="200"/>
      <c r="EP192" s="200"/>
      <c r="EQ192" s="200"/>
      <c r="ER192" s="200"/>
      <c r="ES192" s="200"/>
      <c r="ET192" s="200"/>
      <c r="EU192" s="200"/>
      <c r="EV192" s="200"/>
      <c r="EW192" s="200"/>
      <c r="EX192" s="200"/>
      <c r="EY192" s="200"/>
      <c r="EZ192" s="200"/>
      <c r="FA192" s="200"/>
      <c r="FB192" s="200"/>
      <c r="FC192" s="200"/>
      <c r="FD192" s="200"/>
      <c r="FE192" s="200"/>
      <c r="FF192" s="200"/>
      <c r="FG192" s="200"/>
      <c r="FH192" s="200"/>
      <c r="FI192" s="200"/>
      <c r="FJ192" s="200"/>
      <c r="FK192" s="200"/>
      <c r="FL192" s="200"/>
      <c r="FM192" s="200"/>
      <c r="FN192" s="200"/>
      <c r="FO192" s="200"/>
      <c r="FP192" s="200"/>
      <c r="FQ192" s="200"/>
      <c r="FR192" s="200"/>
      <c r="FS192" s="200"/>
      <c r="FT192" s="200"/>
      <c r="FU192" s="200"/>
      <c r="FV192" s="200"/>
      <c r="FW192" s="200"/>
      <c r="FX192" s="200"/>
      <c r="FY192" s="200"/>
      <c r="FZ192" s="200"/>
      <c r="GA192" s="200"/>
      <c r="GB192" s="200"/>
      <c r="GC192" s="200"/>
      <c r="GD192" s="200"/>
      <c r="GE192" s="200"/>
      <c r="GF192" s="200"/>
      <c r="GG192" s="200"/>
      <c r="GH192" s="200"/>
      <c r="GI192" s="200"/>
      <c r="GJ192" s="200"/>
      <c r="GK192" s="200"/>
      <c r="GL192" s="200"/>
      <c r="GM192" s="200"/>
      <c r="GN192" s="200"/>
      <c r="GO192" s="200"/>
      <c r="GP192" s="200"/>
      <c r="GQ192" s="200"/>
      <c r="GR192" s="200"/>
      <c r="GS192" s="200"/>
      <c r="GT192" s="200"/>
      <c r="GU192" s="200"/>
      <c r="GV192" s="200"/>
      <c r="GW192" s="200"/>
      <c r="GX192" s="200"/>
      <c r="GY192" s="200"/>
      <c r="GZ192" s="200"/>
      <c r="HA192" s="200"/>
      <c r="HB192" s="200"/>
      <c r="HC192" s="200"/>
      <c r="HD192" s="200"/>
      <c r="HE192" s="200"/>
      <c r="HF192" s="200"/>
      <c r="HG192" s="200"/>
      <c r="HH192" s="200"/>
      <c r="HI192" s="200"/>
      <c r="HJ192" s="200"/>
      <c r="HK192" s="200"/>
      <c r="HL192" s="200"/>
      <c r="HM192" s="200"/>
      <c r="HN192" s="200"/>
      <c r="HO192" s="200"/>
      <c r="HP192" s="200"/>
      <c r="HQ192" s="200"/>
      <c r="HR192" s="200"/>
      <c r="HS192" s="200"/>
      <c r="HT192" s="200"/>
      <c r="HU192" s="200"/>
      <c r="HV192" s="200"/>
      <c r="HW192" s="200"/>
      <c r="HX192" s="200"/>
      <c r="HY192" s="200"/>
      <c r="HZ192" s="200"/>
      <c r="IA192" s="200"/>
      <c r="IB192" s="200"/>
      <c r="IC192" s="200"/>
      <c r="ID192" s="200"/>
      <c r="IE192" s="200"/>
      <c r="IF192" s="200"/>
      <c r="IG192" s="200"/>
      <c r="IH192" s="200"/>
      <c r="II192" s="200"/>
      <c r="IJ192" s="200"/>
      <c r="IK192" s="200"/>
      <c r="IL192" s="200"/>
      <c r="IM192" s="200"/>
      <c r="IN192" s="200"/>
      <c r="IO192" s="200"/>
      <c r="IP192" s="200"/>
      <c r="IQ192" s="200"/>
      <c r="IR192" s="200"/>
      <c r="IS192" s="200"/>
      <c r="IT192" s="200"/>
      <c r="IU192" s="200"/>
      <c r="IV192" s="200"/>
      <c r="IW192" s="200"/>
      <c r="IX192" s="200"/>
      <c r="IY192" s="200"/>
      <c r="IZ192" s="200"/>
      <c r="JA192" s="200"/>
      <c r="JB192" s="200"/>
      <c r="JC192" s="200"/>
      <c r="JD192" s="200"/>
      <c r="JE192" s="200"/>
      <c r="JF192" s="200"/>
      <c r="JG192" s="200"/>
      <c r="JH192" s="200"/>
      <c r="JI192" s="200"/>
      <c r="JJ192" s="200"/>
      <c r="JK192" s="200"/>
      <c r="JL192" s="200"/>
      <c r="JM192" s="200"/>
      <c r="JN192" s="200"/>
      <c r="JO192" s="200"/>
      <c r="JP192" s="200"/>
      <c r="JQ192" s="200"/>
      <c r="JR192" s="200"/>
      <c r="JS192" s="200"/>
      <c r="JT192" s="200"/>
      <c r="JU192" s="200"/>
      <c r="JV192" s="200"/>
      <c r="JW192" s="200"/>
      <c r="JX192" s="200"/>
      <c r="JY192" s="200"/>
      <c r="JZ192" s="200"/>
      <c r="KA192" s="200"/>
      <c r="KB192" s="200"/>
      <c r="KC192" s="200"/>
      <c r="KD192" s="200"/>
      <c r="KE192" s="200"/>
      <c r="KF192" s="200"/>
      <c r="KG192" s="200"/>
      <c r="KH192" s="200"/>
      <c r="KI192" s="200"/>
      <c r="KJ192" s="200"/>
      <c r="KK192" s="200"/>
      <c r="KL192" s="200"/>
      <c r="KM192" s="200"/>
      <c r="KN192" s="200"/>
      <c r="KO192" s="200"/>
      <c r="KP192" s="200"/>
      <c r="KQ192" s="200"/>
      <c r="KR192" s="200"/>
      <c r="KS192" s="200"/>
      <c r="KT192" s="200"/>
      <c r="KU192" s="200"/>
      <c r="KV192" s="200"/>
      <c r="KW192" s="200"/>
      <c r="KX192" s="200"/>
      <c r="KY192" s="200"/>
      <c r="KZ192" s="200"/>
      <c r="LA192" s="200"/>
      <c r="LB192" s="200"/>
      <c r="LC192" s="200"/>
      <c r="LD192" s="200"/>
      <c r="LE192" s="200"/>
      <c r="LF192" s="200"/>
      <c r="LG192" s="200"/>
      <c r="LH192" s="200"/>
      <c r="LI192" s="200"/>
      <c r="LJ192" s="200"/>
      <c r="LK192" s="200"/>
      <c r="LL192" s="200"/>
      <c r="LM192" s="200"/>
      <c r="LN192" s="200"/>
      <c r="LO192" s="200"/>
      <c r="LP192" s="200"/>
      <c r="LQ192" s="200"/>
      <c r="LR192" s="200"/>
      <c r="LS192" s="200"/>
      <c r="LT192" s="200"/>
      <c r="LU192" s="200"/>
      <c r="LV192" s="200"/>
      <c r="LW192" s="200"/>
      <c r="LX192" s="200"/>
      <c r="LY192" s="200"/>
      <c r="LZ192" s="200"/>
      <c r="MA192" s="200"/>
      <c r="MB192" s="200"/>
      <c r="MC192" s="200"/>
      <c r="MD192" s="200"/>
      <c r="ME192" s="200"/>
      <c r="MF192" s="200"/>
      <c r="MG192" s="200"/>
      <c r="MH192" s="200"/>
      <c r="MI192" s="200"/>
      <c r="MJ192" s="200"/>
      <c r="MK192" s="200"/>
      <c r="ML192" s="200"/>
      <c r="MM192" s="200"/>
      <c r="MN192" s="200"/>
      <c r="MO192" s="200"/>
      <c r="MP192" s="200"/>
      <c r="MQ192" s="200"/>
      <c r="MR192" s="200"/>
      <c r="MS192" s="200"/>
      <c r="MT192" s="200"/>
      <c r="MU192" s="200"/>
      <c r="MV192" s="200"/>
      <c r="MW192" s="200"/>
      <c r="MX192" s="200"/>
      <c r="MY192" s="200"/>
      <c r="MZ192" s="200"/>
      <c r="NA192" s="200"/>
      <c r="NB192" s="200"/>
      <c r="NC192" s="200"/>
      <c r="ND192" s="200"/>
      <c r="NE192" s="200"/>
      <c r="NF192" s="200"/>
      <c r="NG192" s="200"/>
      <c r="NH192" s="200"/>
      <c r="NI192" s="200"/>
      <c r="NJ192" s="200"/>
      <c r="NK192" s="200"/>
      <c r="NL192" s="200"/>
      <c r="NM192" s="200"/>
      <c r="NN192" s="200"/>
      <c r="NO192" s="200"/>
      <c r="NP192" s="200"/>
      <c r="NQ192" s="200"/>
      <c r="NR192" s="200"/>
      <c r="NS192" s="200"/>
      <c r="NT192" s="200"/>
      <c r="NU192" s="200"/>
      <c r="NV192" s="200"/>
      <c r="NW192" s="200"/>
      <c r="NX192" s="200"/>
      <c r="NY192" s="200"/>
      <c r="NZ192" s="200"/>
      <c r="OA192" s="200"/>
      <c r="OB192" s="200"/>
      <c r="OC192" s="200"/>
      <c r="OD192" s="200"/>
      <c r="OE192" s="200"/>
      <c r="OF192" s="200"/>
      <c r="OG192" s="200"/>
      <c r="OH192" s="200"/>
      <c r="OI192" s="200"/>
      <c r="OJ192" s="200"/>
      <c r="OK192" s="200"/>
      <c r="OL192" s="200"/>
      <c r="OM192" s="200"/>
      <c r="ON192" s="200"/>
      <c r="OO192" s="200"/>
      <c r="OP192" s="200"/>
      <c r="OQ192" s="200"/>
      <c r="OR192" s="200"/>
      <c r="OS192" s="200"/>
      <c r="OT192" s="200"/>
      <c r="OU192" s="200"/>
      <c r="OV192" s="200"/>
      <c r="OW192" s="200"/>
      <c r="OX192" s="200"/>
      <c r="OY192" s="200"/>
      <c r="OZ192" s="200"/>
      <c r="PA192" s="200"/>
      <c r="PB192" s="200"/>
      <c r="PC192" s="200"/>
      <c r="PD192" s="200"/>
      <c r="PE192" s="200"/>
      <c r="PF192" s="200"/>
      <c r="PG192" s="200"/>
      <c r="PH192" s="200"/>
      <c r="PI192" s="200"/>
      <c r="PJ192" s="200"/>
      <c r="PK192" s="200"/>
      <c r="PL192" s="200"/>
      <c r="PM192" s="200"/>
      <c r="PN192" s="200"/>
      <c r="PO192" s="200"/>
      <c r="PP192" s="200"/>
      <c r="PQ192" s="200"/>
      <c r="PR192" s="200"/>
      <c r="PS192" s="200"/>
      <c r="PT192" s="200"/>
      <c r="PU192" s="200"/>
      <c r="PV192" s="200"/>
      <c r="PW192" s="200"/>
      <c r="PX192" s="200"/>
      <c r="PY192" s="200"/>
      <c r="PZ192" s="200"/>
      <c r="QA192" s="200"/>
      <c r="QB192" s="200"/>
      <c r="QC192" s="200"/>
      <c r="QD192" s="200"/>
      <c r="QE192" s="200"/>
      <c r="QF192" s="200"/>
      <c r="QG192" s="200"/>
      <c r="QH192" s="200"/>
      <c r="QI192" s="200"/>
      <c r="QJ192" s="200"/>
      <c r="QK192" s="200"/>
      <c r="QL192" s="200"/>
      <c r="QM192" s="200"/>
      <c r="QN192" s="200"/>
      <c r="QO192" s="200"/>
      <c r="QP192" s="200"/>
      <c r="QQ192" s="200"/>
      <c r="QR192" s="200"/>
      <c r="QS192" s="200"/>
      <c r="QT192" s="200"/>
      <c r="QU192" s="200"/>
      <c r="QV192" s="200"/>
      <c r="QW192" s="200"/>
      <c r="QX192" s="200"/>
      <c r="QY192" s="200"/>
      <c r="QZ192" s="200"/>
      <c r="RA192" s="200"/>
      <c r="RB192" s="200"/>
      <c r="RC192" s="200"/>
      <c r="RD192" s="200"/>
      <c r="RE192" s="200"/>
      <c r="RF192" s="200"/>
      <c r="RG192" s="200"/>
      <c r="RH192" s="200"/>
      <c r="RI192" s="200"/>
      <c r="RJ192" s="200"/>
      <c r="RK192" s="200"/>
      <c r="RL192" s="200"/>
      <c r="RM192" s="200"/>
      <c r="RN192" s="200"/>
      <c r="RO192" s="200"/>
      <c r="RP192" s="200"/>
      <c r="RQ192" s="200"/>
      <c r="RR192" s="200"/>
      <c r="RS192" s="200"/>
      <c r="RT192" s="200"/>
      <c r="RU192" s="200"/>
      <c r="RV192" s="200"/>
      <c r="RW192" s="200"/>
      <c r="RX192" s="200"/>
      <c r="RY192" s="200"/>
      <c r="RZ192" s="200"/>
      <c r="SA192" s="200"/>
      <c r="SB192" s="200"/>
      <c r="SC192" s="200"/>
      <c r="SD192" s="200"/>
      <c r="SE192" s="200"/>
      <c r="SF192" s="200"/>
      <c r="SG192" s="200"/>
      <c r="SH192" s="200"/>
      <c r="SI192" s="200"/>
      <c r="SJ192" s="200"/>
      <c r="SK192" s="200"/>
      <c r="SL192" s="200"/>
      <c r="SM192" s="200"/>
      <c r="SN192" s="200"/>
      <c r="SO192" s="200"/>
      <c r="SP192" s="200"/>
      <c r="SQ192" s="200"/>
      <c r="SR192" s="200"/>
      <c r="SS192" s="200"/>
      <c r="ST192" s="200"/>
      <c r="SU192" s="200"/>
      <c r="SV192" s="200"/>
      <c r="SW192" s="200"/>
      <c r="SX192" s="200"/>
      <c r="SY192" s="200"/>
      <c r="SZ192" s="200"/>
      <c r="TA192" s="200"/>
      <c r="TB192" s="200"/>
      <c r="TC192" s="200"/>
      <c r="TD192" s="200"/>
      <c r="TE192" s="200"/>
      <c r="TF192" s="200"/>
      <c r="TG192" s="200"/>
      <c r="TH192" s="200"/>
      <c r="TI192" s="200"/>
      <c r="TJ192" s="200"/>
      <c r="TK192" s="200"/>
      <c r="TL192" s="200"/>
      <c r="TM192" s="200"/>
      <c r="TN192" s="200"/>
      <c r="TO192" s="200"/>
      <c r="TP192" s="200"/>
      <c r="TQ192" s="200"/>
      <c r="TR192" s="200"/>
      <c r="TS192" s="200"/>
      <c r="TT192" s="200"/>
      <c r="TU192" s="200"/>
      <c r="TV192" s="200"/>
      <c r="TW192" s="200"/>
      <c r="TX192" s="200"/>
      <c r="TY192" s="200"/>
      <c r="TZ192" s="200"/>
      <c r="UA192" s="200"/>
      <c r="UB192" s="200"/>
      <c r="UC192" s="200"/>
      <c r="UD192" s="200"/>
      <c r="UE192" s="200"/>
      <c r="UF192" s="200"/>
      <c r="UG192" s="200"/>
      <c r="UH192" s="200"/>
      <c r="UI192" s="200"/>
      <c r="UJ192" s="200"/>
      <c r="UK192" s="200"/>
      <c r="UL192" s="200"/>
      <c r="UM192" s="200"/>
      <c r="UN192" s="200"/>
      <c r="UO192" s="200"/>
      <c r="UP192" s="200"/>
      <c r="UQ192" s="200"/>
      <c r="UR192" s="200"/>
      <c r="US192" s="200"/>
      <c r="UT192" s="200"/>
      <c r="UU192" s="200"/>
      <c r="UV192" s="200"/>
      <c r="UW192" s="200"/>
      <c r="UX192" s="200"/>
      <c r="UY192" s="200"/>
      <c r="UZ192" s="200"/>
      <c r="VA192" s="200"/>
      <c r="VB192" s="200"/>
      <c r="VC192" s="200"/>
      <c r="VD192" s="200"/>
      <c r="VE192" s="200"/>
      <c r="VF192" s="200"/>
      <c r="VG192" s="200"/>
      <c r="VH192" s="200"/>
      <c r="VI192" s="200"/>
      <c r="VJ192" s="200"/>
      <c r="VK192" s="200"/>
      <c r="VL192" s="200"/>
      <c r="VM192" s="200"/>
      <c r="VN192" s="200"/>
      <c r="VO192" s="200"/>
      <c r="VP192" s="200"/>
      <c r="VQ192" s="200"/>
      <c r="VR192" s="200"/>
      <c r="VS192" s="200"/>
      <c r="VT192" s="200"/>
      <c r="VU192" s="200"/>
      <c r="VV192" s="200"/>
      <c r="VW192" s="200"/>
      <c r="VX192" s="200"/>
      <c r="VY192" s="200"/>
      <c r="VZ192" s="200"/>
      <c r="WA192" s="200"/>
      <c r="WB192" s="200"/>
      <c r="WC192" s="200"/>
      <c r="WD192" s="200"/>
      <c r="WE192" s="200"/>
      <c r="WF192" s="200"/>
      <c r="WG192" s="200"/>
      <c r="WH192" s="200"/>
      <c r="WI192" s="200"/>
      <c r="WJ192" s="200"/>
      <c r="WK192" s="200"/>
      <c r="WL192" s="200"/>
      <c r="WM192" s="200"/>
      <c r="WN192" s="200"/>
      <c r="WO192" s="200"/>
      <c r="WP192" s="200"/>
      <c r="WQ192" s="200"/>
      <c r="WR192" s="200"/>
      <c r="WS192" s="200"/>
      <c r="WT192" s="200"/>
      <c r="WU192" s="200"/>
      <c r="WV192" s="200"/>
      <c r="WW192" s="200"/>
      <c r="WX192" s="200"/>
      <c r="WY192" s="200"/>
      <c r="WZ192" s="200"/>
      <c r="XA192" s="200"/>
      <c r="XB192" s="200"/>
      <c r="XC192" s="200"/>
      <c r="XD192" s="200"/>
      <c r="XE192" s="200"/>
      <c r="XF192" s="200"/>
      <c r="XG192" s="200"/>
      <c r="XH192" s="200"/>
      <c r="XI192" s="200"/>
      <c r="XJ192" s="200"/>
      <c r="XK192" s="200"/>
      <c r="XL192" s="200"/>
      <c r="XM192" s="200"/>
      <c r="XN192" s="200"/>
      <c r="XO192" s="200"/>
      <c r="XP192" s="200"/>
      <c r="XQ192" s="200"/>
      <c r="XR192" s="200"/>
      <c r="XS192" s="200"/>
      <c r="XT192" s="200"/>
      <c r="XU192" s="200"/>
      <c r="XV192" s="200"/>
      <c r="XW192" s="200"/>
      <c r="XX192" s="200"/>
      <c r="XY192" s="200"/>
      <c r="XZ192" s="200"/>
      <c r="YA192" s="200"/>
      <c r="YB192" s="200"/>
      <c r="YC192" s="200"/>
      <c r="YD192" s="200"/>
      <c r="YE192" s="200"/>
      <c r="YF192" s="200"/>
      <c r="YG192" s="200"/>
      <c r="YH192" s="200"/>
      <c r="YI192" s="200"/>
      <c r="YJ192" s="200"/>
      <c r="YK192" s="200"/>
      <c r="YL192" s="200"/>
      <c r="YM192" s="200"/>
      <c r="YN192" s="200"/>
      <c r="YO192" s="200"/>
      <c r="YP192" s="200"/>
      <c r="YQ192" s="200"/>
      <c r="YR192" s="200"/>
      <c r="YS192" s="200"/>
      <c r="YT192" s="200"/>
      <c r="YU192" s="200"/>
      <c r="YV192" s="200"/>
      <c r="YW192" s="200"/>
      <c r="YX192" s="200"/>
      <c r="YY192" s="200"/>
      <c r="YZ192" s="200"/>
      <c r="ZA192" s="200"/>
      <c r="ZB192" s="200"/>
      <c r="ZC192" s="200"/>
      <c r="ZD192" s="200"/>
      <c r="ZE192" s="200"/>
      <c r="ZF192" s="200"/>
      <c r="ZG192" s="200"/>
      <c r="ZH192" s="200"/>
      <c r="ZI192" s="200"/>
      <c r="ZJ192" s="200"/>
      <c r="ZK192" s="200"/>
      <c r="ZL192" s="200"/>
    </row>
    <row r="193" spans="1:688" s="155" customFormat="1" ht="14.25" customHeight="1">
      <c r="A193" s="414"/>
      <c r="B193" s="67" t="s">
        <v>402</v>
      </c>
      <c r="C193" s="243">
        <v>2049830</v>
      </c>
      <c r="D193" s="320">
        <f t="shared" si="47"/>
        <v>-7.9041008987508099E-2</v>
      </c>
      <c r="E193" s="142"/>
      <c r="F193" s="134"/>
      <c r="G193" s="320"/>
      <c r="H193" s="133">
        <v>534</v>
      </c>
      <c r="I193" s="320">
        <f t="shared" si="46"/>
        <v>9.2024539877300526E-2</v>
      </c>
      <c r="J193" s="133">
        <v>159</v>
      </c>
      <c r="K193" s="320">
        <f t="shared" si="48"/>
        <v>-6.2499999999999778E-3</v>
      </c>
      <c r="L193" s="316">
        <v>112</v>
      </c>
      <c r="M193" s="320">
        <f t="shared" si="42"/>
        <v>-0.15151515151515149</v>
      </c>
      <c r="N193" s="133"/>
      <c r="O193" s="320"/>
      <c r="P193" s="133"/>
      <c r="Q193" s="320"/>
      <c r="R193" s="134"/>
      <c r="S193" s="320"/>
      <c r="T193" s="213"/>
      <c r="U193" s="200"/>
      <c r="V193" s="200"/>
      <c r="W193" s="200"/>
      <c r="X193" s="200"/>
      <c r="Y193" s="200"/>
      <c r="Z193" s="200"/>
      <c r="AA193" s="200"/>
      <c r="AB193" s="200"/>
      <c r="AC193" s="200"/>
      <c r="AD193" s="200"/>
      <c r="AE193" s="200"/>
      <c r="AF193" s="200"/>
      <c r="AG193" s="200"/>
      <c r="AH193" s="200"/>
      <c r="AI193" s="200"/>
      <c r="AJ193" s="200"/>
      <c r="AK193" s="200"/>
      <c r="AL193" s="200"/>
      <c r="AM193" s="200"/>
      <c r="AN193" s="200"/>
      <c r="AO193" s="200"/>
      <c r="AP193" s="200"/>
      <c r="AQ193" s="200"/>
      <c r="AR193" s="200"/>
      <c r="AS193" s="200"/>
      <c r="AT193" s="200"/>
      <c r="AU193" s="200"/>
      <c r="AV193" s="200"/>
      <c r="AW193" s="200"/>
      <c r="AX193" s="200"/>
      <c r="AY193" s="200"/>
      <c r="AZ193" s="200"/>
      <c r="BA193" s="200"/>
      <c r="BB193" s="200"/>
      <c r="BC193" s="200"/>
      <c r="BD193" s="200"/>
      <c r="BE193" s="200"/>
      <c r="BF193" s="200"/>
      <c r="BG193" s="200"/>
      <c r="BH193" s="200"/>
      <c r="BI193" s="200"/>
      <c r="BJ193" s="200"/>
      <c r="BK193" s="200"/>
      <c r="BL193" s="200"/>
      <c r="BM193" s="200"/>
      <c r="BN193" s="200"/>
      <c r="BO193" s="200"/>
      <c r="BP193" s="200"/>
      <c r="BQ193" s="200"/>
      <c r="BR193" s="200"/>
      <c r="BS193" s="200"/>
      <c r="BT193" s="200"/>
      <c r="BU193" s="200"/>
      <c r="BV193" s="200"/>
      <c r="BW193" s="200"/>
      <c r="BX193" s="200"/>
      <c r="BY193" s="200"/>
      <c r="BZ193" s="200"/>
      <c r="CA193" s="200"/>
      <c r="CB193" s="200"/>
      <c r="CC193" s="200"/>
      <c r="CD193" s="200"/>
      <c r="CE193" s="200"/>
      <c r="CF193" s="200"/>
      <c r="CG193" s="200"/>
      <c r="CH193" s="200"/>
      <c r="CI193" s="200"/>
      <c r="CJ193" s="200"/>
      <c r="CK193" s="200"/>
      <c r="CL193" s="200"/>
      <c r="CM193" s="200"/>
      <c r="CN193" s="200"/>
      <c r="CO193" s="200"/>
      <c r="CP193" s="200"/>
      <c r="CQ193" s="200"/>
      <c r="CR193" s="200"/>
      <c r="CS193" s="200"/>
      <c r="CT193" s="200"/>
      <c r="CU193" s="200"/>
      <c r="CV193" s="200"/>
      <c r="CW193" s="200"/>
      <c r="CX193" s="200"/>
      <c r="CY193" s="200"/>
      <c r="CZ193" s="200"/>
      <c r="DA193" s="200"/>
      <c r="DB193" s="200"/>
      <c r="DC193" s="200"/>
      <c r="DD193" s="200"/>
      <c r="DE193" s="200"/>
      <c r="DF193" s="200"/>
      <c r="DG193" s="200"/>
      <c r="DH193" s="200"/>
      <c r="DI193" s="200"/>
      <c r="DJ193" s="200"/>
      <c r="DK193" s="200"/>
      <c r="DL193" s="200"/>
      <c r="DM193" s="200"/>
      <c r="DN193" s="200"/>
      <c r="DO193" s="200"/>
      <c r="DP193" s="200"/>
      <c r="DQ193" s="200"/>
      <c r="DR193" s="200"/>
      <c r="DS193" s="200"/>
      <c r="DT193" s="200"/>
      <c r="DU193" s="200"/>
      <c r="DV193" s="200"/>
      <c r="DW193" s="200"/>
      <c r="DX193" s="200"/>
      <c r="DY193" s="200"/>
      <c r="DZ193" s="200"/>
      <c r="EA193" s="200"/>
      <c r="EB193" s="200"/>
      <c r="EC193" s="200"/>
      <c r="ED193" s="200"/>
      <c r="EE193" s="200"/>
      <c r="EF193" s="200"/>
      <c r="EG193" s="200"/>
      <c r="EH193" s="200"/>
      <c r="EI193" s="200"/>
      <c r="EJ193" s="200"/>
      <c r="EK193" s="200"/>
      <c r="EL193" s="200"/>
      <c r="EM193" s="200"/>
      <c r="EN193" s="200"/>
      <c r="EO193" s="200"/>
      <c r="EP193" s="200"/>
      <c r="EQ193" s="200"/>
      <c r="ER193" s="200"/>
      <c r="ES193" s="200"/>
      <c r="ET193" s="200"/>
      <c r="EU193" s="200"/>
      <c r="EV193" s="200"/>
      <c r="EW193" s="200"/>
      <c r="EX193" s="200"/>
      <c r="EY193" s="200"/>
      <c r="EZ193" s="200"/>
      <c r="FA193" s="200"/>
      <c r="FB193" s="200"/>
      <c r="FC193" s="200"/>
      <c r="FD193" s="200"/>
      <c r="FE193" s="200"/>
      <c r="FF193" s="200"/>
      <c r="FG193" s="200"/>
      <c r="FH193" s="200"/>
      <c r="FI193" s="200"/>
      <c r="FJ193" s="200"/>
      <c r="FK193" s="200"/>
      <c r="FL193" s="200"/>
      <c r="FM193" s="200"/>
      <c r="FN193" s="200"/>
      <c r="FO193" s="200"/>
      <c r="FP193" s="200"/>
      <c r="FQ193" s="200"/>
      <c r="FR193" s="200"/>
      <c r="FS193" s="200"/>
      <c r="FT193" s="200"/>
      <c r="FU193" s="200"/>
      <c r="FV193" s="200"/>
      <c r="FW193" s="200"/>
      <c r="FX193" s="200"/>
      <c r="FY193" s="200"/>
      <c r="FZ193" s="200"/>
      <c r="GA193" s="200"/>
      <c r="GB193" s="200"/>
      <c r="GC193" s="200"/>
      <c r="GD193" s="200"/>
      <c r="GE193" s="200"/>
      <c r="GF193" s="200"/>
      <c r="GG193" s="200"/>
      <c r="GH193" s="200"/>
      <c r="GI193" s="200"/>
      <c r="GJ193" s="200"/>
      <c r="GK193" s="200"/>
      <c r="GL193" s="200"/>
      <c r="GM193" s="200"/>
      <c r="GN193" s="200"/>
      <c r="GO193" s="200"/>
      <c r="GP193" s="200"/>
      <c r="GQ193" s="200"/>
      <c r="GR193" s="200"/>
      <c r="GS193" s="200"/>
      <c r="GT193" s="200"/>
      <c r="GU193" s="200"/>
      <c r="GV193" s="200"/>
      <c r="GW193" s="200"/>
      <c r="GX193" s="200"/>
      <c r="GY193" s="200"/>
      <c r="GZ193" s="200"/>
      <c r="HA193" s="200"/>
      <c r="HB193" s="200"/>
      <c r="HC193" s="200"/>
      <c r="HD193" s="200"/>
      <c r="HE193" s="200"/>
      <c r="HF193" s="200"/>
      <c r="HG193" s="200"/>
      <c r="HH193" s="200"/>
      <c r="HI193" s="200"/>
      <c r="HJ193" s="200"/>
      <c r="HK193" s="200"/>
      <c r="HL193" s="200"/>
      <c r="HM193" s="200"/>
      <c r="HN193" s="200"/>
      <c r="HO193" s="200"/>
      <c r="HP193" s="200"/>
      <c r="HQ193" s="200"/>
      <c r="HR193" s="200"/>
      <c r="HS193" s="200"/>
      <c r="HT193" s="200"/>
      <c r="HU193" s="200"/>
      <c r="HV193" s="200"/>
      <c r="HW193" s="200"/>
      <c r="HX193" s="200"/>
      <c r="HY193" s="200"/>
      <c r="HZ193" s="200"/>
      <c r="IA193" s="200"/>
      <c r="IB193" s="200"/>
      <c r="IC193" s="200"/>
      <c r="ID193" s="200"/>
      <c r="IE193" s="200"/>
      <c r="IF193" s="200"/>
      <c r="IG193" s="200"/>
      <c r="IH193" s="200"/>
      <c r="II193" s="200"/>
      <c r="IJ193" s="200"/>
      <c r="IK193" s="200"/>
      <c r="IL193" s="200"/>
      <c r="IM193" s="200"/>
      <c r="IN193" s="200"/>
      <c r="IO193" s="200"/>
      <c r="IP193" s="200"/>
      <c r="IQ193" s="200"/>
      <c r="IR193" s="200"/>
      <c r="IS193" s="200"/>
      <c r="IT193" s="200"/>
      <c r="IU193" s="200"/>
      <c r="IV193" s="200"/>
      <c r="IW193" s="200"/>
      <c r="IX193" s="200"/>
      <c r="IY193" s="200"/>
      <c r="IZ193" s="200"/>
      <c r="JA193" s="200"/>
      <c r="JB193" s="200"/>
      <c r="JC193" s="200"/>
      <c r="JD193" s="200"/>
      <c r="JE193" s="200"/>
      <c r="JF193" s="200"/>
      <c r="JG193" s="200"/>
      <c r="JH193" s="200"/>
      <c r="JI193" s="200"/>
      <c r="JJ193" s="200"/>
      <c r="JK193" s="200"/>
      <c r="JL193" s="200"/>
      <c r="JM193" s="200"/>
      <c r="JN193" s="200"/>
      <c r="JO193" s="200"/>
      <c r="JP193" s="200"/>
      <c r="JQ193" s="200"/>
      <c r="JR193" s="200"/>
      <c r="JS193" s="200"/>
      <c r="JT193" s="200"/>
      <c r="JU193" s="200"/>
      <c r="JV193" s="200"/>
      <c r="JW193" s="200"/>
      <c r="JX193" s="200"/>
      <c r="JY193" s="200"/>
      <c r="JZ193" s="200"/>
      <c r="KA193" s="200"/>
      <c r="KB193" s="200"/>
      <c r="KC193" s="200"/>
      <c r="KD193" s="200"/>
      <c r="KE193" s="200"/>
      <c r="KF193" s="200"/>
      <c r="KG193" s="200"/>
      <c r="KH193" s="200"/>
      <c r="KI193" s="200"/>
      <c r="KJ193" s="200"/>
      <c r="KK193" s="200"/>
      <c r="KL193" s="200"/>
      <c r="KM193" s="200"/>
      <c r="KN193" s="200"/>
      <c r="KO193" s="200"/>
      <c r="KP193" s="200"/>
      <c r="KQ193" s="200"/>
      <c r="KR193" s="200"/>
      <c r="KS193" s="200"/>
      <c r="KT193" s="200"/>
      <c r="KU193" s="200"/>
      <c r="KV193" s="200"/>
      <c r="KW193" s="200"/>
      <c r="KX193" s="200"/>
      <c r="KY193" s="200"/>
      <c r="KZ193" s="200"/>
      <c r="LA193" s="200"/>
      <c r="LB193" s="200"/>
      <c r="LC193" s="200"/>
      <c r="LD193" s="200"/>
      <c r="LE193" s="200"/>
      <c r="LF193" s="200"/>
      <c r="LG193" s="200"/>
      <c r="LH193" s="200"/>
      <c r="LI193" s="200"/>
      <c r="LJ193" s="200"/>
      <c r="LK193" s="200"/>
      <c r="LL193" s="200"/>
      <c r="LM193" s="200"/>
      <c r="LN193" s="200"/>
      <c r="LO193" s="200"/>
      <c r="LP193" s="200"/>
      <c r="LQ193" s="200"/>
      <c r="LR193" s="200"/>
      <c r="LS193" s="200"/>
      <c r="LT193" s="200"/>
      <c r="LU193" s="200"/>
      <c r="LV193" s="200"/>
      <c r="LW193" s="200"/>
      <c r="LX193" s="200"/>
      <c r="LY193" s="200"/>
      <c r="LZ193" s="200"/>
      <c r="MA193" s="200"/>
      <c r="MB193" s="200"/>
      <c r="MC193" s="200"/>
      <c r="MD193" s="200"/>
      <c r="ME193" s="200"/>
      <c r="MF193" s="200"/>
      <c r="MG193" s="200"/>
      <c r="MH193" s="200"/>
      <c r="MI193" s="200"/>
      <c r="MJ193" s="200"/>
      <c r="MK193" s="200"/>
      <c r="ML193" s="200"/>
      <c r="MM193" s="200"/>
      <c r="MN193" s="200"/>
      <c r="MO193" s="200"/>
      <c r="MP193" s="200"/>
      <c r="MQ193" s="200"/>
      <c r="MR193" s="200"/>
      <c r="MS193" s="200"/>
      <c r="MT193" s="200"/>
      <c r="MU193" s="200"/>
      <c r="MV193" s="200"/>
      <c r="MW193" s="200"/>
      <c r="MX193" s="200"/>
      <c r="MY193" s="200"/>
      <c r="MZ193" s="200"/>
      <c r="NA193" s="200"/>
      <c r="NB193" s="200"/>
      <c r="NC193" s="200"/>
      <c r="ND193" s="200"/>
      <c r="NE193" s="200"/>
      <c r="NF193" s="200"/>
      <c r="NG193" s="200"/>
      <c r="NH193" s="200"/>
      <c r="NI193" s="200"/>
      <c r="NJ193" s="200"/>
      <c r="NK193" s="200"/>
      <c r="NL193" s="200"/>
      <c r="NM193" s="200"/>
      <c r="NN193" s="200"/>
      <c r="NO193" s="200"/>
      <c r="NP193" s="200"/>
      <c r="NQ193" s="200"/>
      <c r="NR193" s="200"/>
      <c r="NS193" s="200"/>
      <c r="NT193" s="200"/>
      <c r="NU193" s="200"/>
      <c r="NV193" s="200"/>
      <c r="NW193" s="200"/>
      <c r="NX193" s="200"/>
      <c r="NY193" s="200"/>
      <c r="NZ193" s="200"/>
      <c r="OA193" s="200"/>
      <c r="OB193" s="200"/>
      <c r="OC193" s="200"/>
      <c r="OD193" s="200"/>
      <c r="OE193" s="200"/>
      <c r="OF193" s="200"/>
      <c r="OG193" s="200"/>
      <c r="OH193" s="200"/>
      <c r="OI193" s="200"/>
      <c r="OJ193" s="200"/>
      <c r="OK193" s="200"/>
      <c r="OL193" s="200"/>
      <c r="OM193" s="200"/>
      <c r="ON193" s="200"/>
      <c r="OO193" s="200"/>
      <c r="OP193" s="200"/>
      <c r="OQ193" s="200"/>
      <c r="OR193" s="200"/>
      <c r="OS193" s="200"/>
      <c r="OT193" s="200"/>
      <c r="OU193" s="200"/>
      <c r="OV193" s="200"/>
      <c r="OW193" s="200"/>
      <c r="OX193" s="200"/>
      <c r="OY193" s="200"/>
      <c r="OZ193" s="200"/>
      <c r="PA193" s="200"/>
      <c r="PB193" s="200"/>
      <c r="PC193" s="200"/>
      <c r="PD193" s="200"/>
      <c r="PE193" s="200"/>
      <c r="PF193" s="200"/>
      <c r="PG193" s="200"/>
      <c r="PH193" s="200"/>
      <c r="PI193" s="200"/>
      <c r="PJ193" s="200"/>
      <c r="PK193" s="200"/>
      <c r="PL193" s="200"/>
      <c r="PM193" s="200"/>
      <c r="PN193" s="200"/>
      <c r="PO193" s="200"/>
      <c r="PP193" s="200"/>
      <c r="PQ193" s="200"/>
      <c r="PR193" s="200"/>
      <c r="PS193" s="200"/>
      <c r="PT193" s="200"/>
      <c r="PU193" s="200"/>
      <c r="PV193" s="200"/>
      <c r="PW193" s="200"/>
      <c r="PX193" s="200"/>
      <c r="PY193" s="200"/>
      <c r="PZ193" s="200"/>
      <c r="QA193" s="200"/>
      <c r="QB193" s="200"/>
      <c r="QC193" s="200"/>
      <c r="QD193" s="200"/>
      <c r="QE193" s="200"/>
      <c r="QF193" s="200"/>
      <c r="QG193" s="200"/>
      <c r="QH193" s="200"/>
      <c r="QI193" s="200"/>
      <c r="QJ193" s="200"/>
      <c r="QK193" s="200"/>
      <c r="QL193" s="200"/>
      <c r="QM193" s="200"/>
      <c r="QN193" s="200"/>
      <c r="QO193" s="200"/>
      <c r="QP193" s="200"/>
      <c r="QQ193" s="200"/>
      <c r="QR193" s="200"/>
      <c r="QS193" s="200"/>
      <c r="QT193" s="200"/>
      <c r="QU193" s="200"/>
      <c r="QV193" s="200"/>
      <c r="QW193" s="200"/>
      <c r="QX193" s="200"/>
      <c r="QY193" s="200"/>
      <c r="QZ193" s="200"/>
      <c r="RA193" s="200"/>
      <c r="RB193" s="200"/>
      <c r="RC193" s="200"/>
      <c r="RD193" s="200"/>
      <c r="RE193" s="200"/>
      <c r="RF193" s="200"/>
      <c r="RG193" s="200"/>
      <c r="RH193" s="200"/>
      <c r="RI193" s="200"/>
      <c r="RJ193" s="200"/>
      <c r="RK193" s="200"/>
      <c r="RL193" s="200"/>
      <c r="RM193" s="200"/>
      <c r="RN193" s="200"/>
      <c r="RO193" s="200"/>
      <c r="RP193" s="200"/>
      <c r="RQ193" s="200"/>
      <c r="RR193" s="200"/>
      <c r="RS193" s="200"/>
      <c r="RT193" s="200"/>
      <c r="RU193" s="200"/>
      <c r="RV193" s="200"/>
      <c r="RW193" s="200"/>
      <c r="RX193" s="200"/>
      <c r="RY193" s="200"/>
      <c r="RZ193" s="200"/>
      <c r="SA193" s="200"/>
      <c r="SB193" s="200"/>
      <c r="SC193" s="200"/>
      <c r="SD193" s="200"/>
      <c r="SE193" s="200"/>
      <c r="SF193" s="200"/>
      <c r="SG193" s="200"/>
      <c r="SH193" s="200"/>
      <c r="SI193" s="200"/>
      <c r="SJ193" s="200"/>
      <c r="SK193" s="200"/>
      <c r="SL193" s="200"/>
      <c r="SM193" s="200"/>
      <c r="SN193" s="200"/>
      <c r="SO193" s="200"/>
      <c r="SP193" s="200"/>
      <c r="SQ193" s="200"/>
      <c r="SR193" s="200"/>
      <c r="SS193" s="200"/>
      <c r="ST193" s="200"/>
      <c r="SU193" s="200"/>
      <c r="SV193" s="200"/>
      <c r="SW193" s="200"/>
      <c r="SX193" s="200"/>
      <c r="SY193" s="200"/>
      <c r="SZ193" s="200"/>
      <c r="TA193" s="200"/>
      <c r="TB193" s="200"/>
      <c r="TC193" s="200"/>
      <c r="TD193" s="200"/>
      <c r="TE193" s="200"/>
      <c r="TF193" s="200"/>
      <c r="TG193" s="200"/>
      <c r="TH193" s="200"/>
      <c r="TI193" s="200"/>
      <c r="TJ193" s="200"/>
      <c r="TK193" s="200"/>
      <c r="TL193" s="200"/>
      <c r="TM193" s="200"/>
      <c r="TN193" s="200"/>
      <c r="TO193" s="200"/>
      <c r="TP193" s="200"/>
      <c r="TQ193" s="200"/>
      <c r="TR193" s="200"/>
      <c r="TS193" s="200"/>
      <c r="TT193" s="200"/>
      <c r="TU193" s="200"/>
      <c r="TV193" s="200"/>
      <c r="TW193" s="200"/>
      <c r="TX193" s="200"/>
      <c r="TY193" s="200"/>
      <c r="TZ193" s="200"/>
      <c r="UA193" s="200"/>
      <c r="UB193" s="200"/>
      <c r="UC193" s="200"/>
      <c r="UD193" s="200"/>
      <c r="UE193" s="200"/>
      <c r="UF193" s="200"/>
      <c r="UG193" s="200"/>
      <c r="UH193" s="200"/>
      <c r="UI193" s="200"/>
      <c r="UJ193" s="200"/>
      <c r="UK193" s="200"/>
      <c r="UL193" s="200"/>
      <c r="UM193" s="200"/>
      <c r="UN193" s="200"/>
      <c r="UO193" s="200"/>
      <c r="UP193" s="200"/>
      <c r="UQ193" s="200"/>
      <c r="UR193" s="200"/>
      <c r="US193" s="200"/>
      <c r="UT193" s="200"/>
      <c r="UU193" s="200"/>
      <c r="UV193" s="200"/>
      <c r="UW193" s="200"/>
      <c r="UX193" s="200"/>
      <c r="UY193" s="200"/>
      <c r="UZ193" s="200"/>
      <c r="VA193" s="200"/>
      <c r="VB193" s="200"/>
      <c r="VC193" s="200"/>
      <c r="VD193" s="200"/>
      <c r="VE193" s="200"/>
      <c r="VF193" s="200"/>
      <c r="VG193" s="200"/>
      <c r="VH193" s="200"/>
      <c r="VI193" s="200"/>
      <c r="VJ193" s="200"/>
      <c r="VK193" s="200"/>
      <c r="VL193" s="200"/>
      <c r="VM193" s="200"/>
      <c r="VN193" s="200"/>
      <c r="VO193" s="200"/>
      <c r="VP193" s="200"/>
      <c r="VQ193" s="200"/>
      <c r="VR193" s="200"/>
      <c r="VS193" s="200"/>
      <c r="VT193" s="200"/>
      <c r="VU193" s="200"/>
      <c r="VV193" s="200"/>
      <c r="VW193" s="200"/>
      <c r="VX193" s="200"/>
      <c r="VY193" s="200"/>
      <c r="VZ193" s="200"/>
      <c r="WA193" s="200"/>
      <c r="WB193" s="200"/>
      <c r="WC193" s="200"/>
      <c r="WD193" s="200"/>
      <c r="WE193" s="200"/>
      <c r="WF193" s="200"/>
      <c r="WG193" s="200"/>
      <c r="WH193" s="200"/>
      <c r="WI193" s="200"/>
      <c r="WJ193" s="200"/>
      <c r="WK193" s="200"/>
      <c r="WL193" s="200"/>
      <c r="WM193" s="200"/>
      <c r="WN193" s="200"/>
      <c r="WO193" s="200"/>
      <c r="WP193" s="200"/>
      <c r="WQ193" s="200"/>
      <c r="WR193" s="200"/>
      <c r="WS193" s="200"/>
      <c r="WT193" s="200"/>
      <c r="WU193" s="200"/>
      <c r="WV193" s="200"/>
      <c r="WW193" s="200"/>
      <c r="WX193" s="200"/>
      <c r="WY193" s="200"/>
      <c r="WZ193" s="200"/>
      <c r="XA193" s="200"/>
      <c r="XB193" s="200"/>
      <c r="XC193" s="200"/>
      <c r="XD193" s="200"/>
      <c r="XE193" s="200"/>
      <c r="XF193" s="200"/>
      <c r="XG193" s="200"/>
      <c r="XH193" s="200"/>
      <c r="XI193" s="200"/>
      <c r="XJ193" s="200"/>
      <c r="XK193" s="200"/>
      <c r="XL193" s="200"/>
      <c r="XM193" s="200"/>
      <c r="XN193" s="200"/>
      <c r="XO193" s="200"/>
      <c r="XP193" s="200"/>
      <c r="XQ193" s="200"/>
      <c r="XR193" s="200"/>
      <c r="XS193" s="200"/>
      <c r="XT193" s="200"/>
      <c r="XU193" s="200"/>
      <c r="XV193" s="200"/>
      <c r="XW193" s="200"/>
      <c r="XX193" s="200"/>
      <c r="XY193" s="200"/>
      <c r="XZ193" s="200"/>
      <c r="YA193" s="200"/>
      <c r="YB193" s="200"/>
      <c r="YC193" s="200"/>
      <c r="YD193" s="200"/>
      <c r="YE193" s="200"/>
      <c r="YF193" s="200"/>
      <c r="YG193" s="200"/>
      <c r="YH193" s="200"/>
      <c r="YI193" s="200"/>
      <c r="YJ193" s="200"/>
      <c r="YK193" s="200"/>
      <c r="YL193" s="200"/>
      <c r="YM193" s="200"/>
      <c r="YN193" s="200"/>
      <c r="YO193" s="200"/>
      <c r="YP193" s="200"/>
      <c r="YQ193" s="200"/>
      <c r="YR193" s="200"/>
      <c r="YS193" s="200"/>
      <c r="YT193" s="200"/>
      <c r="YU193" s="200"/>
      <c r="YV193" s="200"/>
      <c r="YW193" s="200"/>
      <c r="YX193" s="200"/>
      <c r="YY193" s="200"/>
      <c r="YZ193" s="200"/>
      <c r="ZA193" s="200"/>
      <c r="ZB193" s="200"/>
      <c r="ZC193" s="200"/>
      <c r="ZD193" s="200"/>
      <c r="ZE193" s="200"/>
      <c r="ZF193" s="200"/>
      <c r="ZG193" s="200"/>
      <c r="ZH193" s="200"/>
      <c r="ZI193" s="200"/>
      <c r="ZJ193" s="200"/>
      <c r="ZK193" s="200"/>
      <c r="ZL193" s="200"/>
    </row>
    <row r="194" spans="1:688" s="155" customFormat="1" ht="14.25" customHeight="1">
      <c r="A194" s="414"/>
      <c r="B194" s="67" t="s">
        <v>320</v>
      </c>
      <c r="C194" s="243">
        <v>2153847</v>
      </c>
      <c r="D194" s="320">
        <f t="shared" si="47"/>
        <v>-8.2640224611521207E-2</v>
      </c>
      <c r="E194" s="142"/>
      <c r="F194" s="134"/>
      <c r="G194" s="320"/>
      <c r="H194" s="133">
        <v>952</v>
      </c>
      <c r="I194" s="320">
        <f t="shared" si="46"/>
        <v>-9.4196003805899098E-2</v>
      </c>
      <c r="J194" s="133">
        <v>145</v>
      </c>
      <c r="K194" s="320">
        <f t="shared" si="48"/>
        <v>9.0225563909774431E-2</v>
      </c>
      <c r="L194" s="316">
        <v>141</v>
      </c>
      <c r="M194" s="320">
        <f t="shared" si="42"/>
        <v>-0.28426395939086291</v>
      </c>
      <c r="N194" s="133"/>
      <c r="O194" s="320"/>
      <c r="P194" s="133"/>
      <c r="Q194" s="320"/>
      <c r="R194" s="134"/>
      <c r="S194" s="320"/>
      <c r="T194" s="213"/>
      <c r="U194" s="200"/>
      <c r="V194" s="200"/>
      <c r="W194" s="200"/>
      <c r="X194" s="200"/>
      <c r="Y194" s="200"/>
      <c r="Z194" s="200"/>
      <c r="AA194" s="200"/>
      <c r="AB194" s="200"/>
      <c r="AC194" s="200"/>
      <c r="AD194" s="200"/>
      <c r="AE194" s="200"/>
      <c r="AF194" s="200"/>
      <c r="AG194" s="200"/>
      <c r="AH194" s="200"/>
      <c r="AI194" s="200"/>
      <c r="AJ194" s="200"/>
      <c r="AK194" s="200"/>
      <c r="AL194" s="200"/>
      <c r="AM194" s="200"/>
      <c r="AN194" s="200"/>
      <c r="AO194" s="200"/>
      <c r="AP194" s="200"/>
      <c r="AQ194" s="200"/>
      <c r="AR194" s="200"/>
      <c r="AS194" s="200"/>
      <c r="AT194" s="200"/>
      <c r="AU194" s="200"/>
      <c r="AV194" s="200"/>
      <c r="AW194" s="200"/>
      <c r="AX194" s="200"/>
      <c r="AY194" s="200"/>
      <c r="AZ194" s="200"/>
      <c r="BA194" s="200"/>
      <c r="BB194" s="200"/>
      <c r="BC194" s="200"/>
      <c r="BD194" s="200"/>
      <c r="BE194" s="200"/>
      <c r="BF194" s="200"/>
      <c r="BG194" s="200"/>
      <c r="BH194" s="200"/>
      <c r="BI194" s="200"/>
      <c r="BJ194" s="200"/>
      <c r="BK194" s="200"/>
      <c r="BL194" s="200"/>
      <c r="BM194" s="200"/>
      <c r="BN194" s="200"/>
      <c r="BO194" s="200"/>
      <c r="BP194" s="200"/>
      <c r="BQ194" s="200"/>
      <c r="BR194" s="200"/>
      <c r="BS194" s="200"/>
      <c r="BT194" s="200"/>
      <c r="BU194" s="200"/>
      <c r="BV194" s="200"/>
      <c r="BW194" s="200"/>
      <c r="BX194" s="200"/>
      <c r="BY194" s="200"/>
      <c r="BZ194" s="200"/>
      <c r="CA194" s="200"/>
      <c r="CB194" s="200"/>
      <c r="CC194" s="200"/>
      <c r="CD194" s="200"/>
      <c r="CE194" s="200"/>
      <c r="CF194" s="200"/>
      <c r="CG194" s="200"/>
      <c r="CH194" s="200"/>
      <c r="CI194" s="200"/>
      <c r="CJ194" s="200"/>
      <c r="CK194" s="200"/>
      <c r="CL194" s="200"/>
      <c r="CM194" s="200"/>
      <c r="CN194" s="200"/>
      <c r="CO194" s="200"/>
      <c r="CP194" s="200"/>
      <c r="CQ194" s="200"/>
      <c r="CR194" s="200"/>
      <c r="CS194" s="200"/>
      <c r="CT194" s="200"/>
      <c r="CU194" s="200"/>
      <c r="CV194" s="200"/>
      <c r="CW194" s="200"/>
      <c r="CX194" s="200"/>
      <c r="CY194" s="200"/>
      <c r="CZ194" s="200"/>
      <c r="DA194" s="200"/>
      <c r="DB194" s="200"/>
      <c r="DC194" s="200"/>
      <c r="DD194" s="200"/>
      <c r="DE194" s="200"/>
      <c r="DF194" s="200"/>
      <c r="DG194" s="200"/>
      <c r="DH194" s="200"/>
      <c r="DI194" s="200"/>
      <c r="DJ194" s="200"/>
      <c r="DK194" s="200"/>
      <c r="DL194" s="200"/>
      <c r="DM194" s="200"/>
      <c r="DN194" s="200"/>
      <c r="DO194" s="200"/>
      <c r="DP194" s="200"/>
      <c r="DQ194" s="200"/>
      <c r="DR194" s="200"/>
      <c r="DS194" s="200"/>
      <c r="DT194" s="200"/>
      <c r="DU194" s="200"/>
      <c r="DV194" s="200"/>
      <c r="DW194" s="200"/>
      <c r="DX194" s="200"/>
      <c r="DY194" s="200"/>
      <c r="DZ194" s="200"/>
      <c r="EA194" s="200"/>
      <c r="EB194" s="200"/>
      <c r="EC194" s="200"/>
      <c r="ED194" s="200"/>
      <c r="EE194" s="200"/>
      <c r="EF194" s="200"/>
      <c r="EG194" s="200"/>
      <c r="EH194" s="200"/>
      <c r="EI194" s="200"/>
      <c r="EJ194" s="200"/>
      <c r="EK194" s="200"/>
      <c r="EL194" s="200"/>
      <c r="EM194" s="200"/>
      <c r="EN194" s="200"/>
      <c r="EO194" s="200"/>
      <c r="EP194" s="200"/>
      <c r="EQ194" s="200"/>
      <c r="ER194" s="200"/>
      <c r="ES194" s="200"/>
      <c r="ET194" s="200"/>
      <c r="EU194" s="200"/>
      <c r="EV194" s="200"/>
      <c r="EW194" s="200"/>
      <c r="EX194" s="200"/>
      <c r="EY194" s="200"/>
      <c r="EZ194" s="200"/>
      <c r="FA194" s="200"/>
      <c r="FB194" s="200"/>
      <c r="FC194" s="200"/>
      <c r="FD194" s="200"/>
      <c r="FE194" s="200"/>
      <c r="FF194" s="200"/>
      <c r="FG194" s="200"/>
      <c r="FH194" s="200"/>
      <c r="FI194" s="200"/>
      <c r="FJ194" s="200"/>
      <c r="FK194" s="200"/>
      <c r="FL194" s="200"/>
      <c r="FM194" s="200"/>
      <c r="FN194" s="200"/>
      <c r="FO194" s="200"/>
      <c r="FP194" s="200"/>
      <c r="FQ194" s="200"/>
      <c r="FR194" s="200"/>
      <c r="FS194" s="200"/>
      <c r="FT194" s="200"/>
      <c r="FU194" s="200"/>
      <c r="FV194" s="200"/>
      <c r="FW194" s="200"/>
      <c r="FX194" s="200"/>
      <c r="FY194" s="200"/>
      <c r="FZ194" s="200"/>
      <c r="GA194" s="200"/>
      <c r="GB194" s="200"/>
      <c r="GC194" s="200"/>
      <c r="GD194" s="200"/>
      <c r="GE194" s="200"/>
      <c r="GF194" s="200"/>
      <c r="GG194" s="200"/>
      <c r="GH194" s="200"/>
      <c r="GI194" s="200"/>
      <c r="GJ194" s="200"/>
      <c r="GK194" s="200"/>
      <c r="GL194" s="200"/>
      <c r="GM194" s="200"/>
      <c r="GN194" s="200"/>
      <c r="GO194" s="200"/>
      <c r="GP194" s="200"/>
      <c r="GQ194" s="200"/>
      <c r="GR194" s="200"/>
      <c r="GS194" s="200"/>
      <c r="GT194" s="200"/>
      <c r="GU194" s="200"/>
      <c r="GV194" s="200"/>
      <c r="GW194" s="200"/>
      <c r="GX194" s="200"/>
      <c r="GY194" s="200"/>
      <c r="GZ194" s="200"/>
      <c r="HA194" s="200"/>
      <c r="HB194" s="200"/>
      <c r="HC194" s="200"/>
      <c r="HD194" s="200"/>
      <c r="HE194" s="200"/>
      <c r="HF194" s="200"/>
      <c r="HG194" s="200"/>
      <c r="HH194" s="200"/>
      <c r="HI194" s="200"/>
      <c r="HJ194" s="200"/>
      <c r="HK194" s="200"/>
      <c r="HL194" s="200"/>
      <c r="HM194" s="200"/>
      <c r="HN194" s="200"/>
      <c r="HO194" s="200"/>
      <c r="HP194" s="200"/>
      <c r="HQ194" s="200"/>
      <c r="HR194" s="200"/>
      <c r="HS194" s="200"/>
      <c r="HT194" s="200"/>
      <c r="HU194" s="200"/>
      <c r="HV194" s="200"/>
      <c r="HW194" s="200"/>
      <c r="HX194" s="200"/>
      <c r="HY194" s="200"/>
      <c r="HZ194" s="200"/>
      <c r="IA194" s="200"/>
      <c r="IB194" s="200"/>
      <c r="IC194" s="200"/>
      <c r="ID194" s="200"/>
      <c r="IE194" s="200"/>
      <c r="IF194" s="200"/>
      <c r="IG194" s="200"/>
      <c r="IH194" s="200"/>
      <c r="II194" s="200"/>
      <c r="IJ194" s="200"/>
      <c r="IK194" s="200"/>
      <c r="IL194" s="200"/>
      <c r="IM194" s="200"/>
      <c r="IN194" s="200"/>
      <c r="IO194" s="200"/>
      <c r="IP194" s="200"/>
      <c r="IQ194" s="200"/>
      <c r="IR194" s="200"/>
      <c r="IS194" s="200"/>
      <c r="IT194" s="200"/>
      <c r="IU194" s="200"/>
      <c r="IV194" s="200"/>
      <c r="IW194" s="200"/>
      <c r="IX194" s="200"/>
      <c r="IY194" s="200"/>
      <c r="IZ194" s="200"/>
      <c r="JA194" s="200"/>
      <c r="JB194" s="200"/>
      <c r="JC194" s="200"/>
      <c r="JD194" s="200"/>
      <c r="JE194" s="200"/>
      <c r="JF194" s="200"/>
      <c r="JG194" s="200"/>
      <c r="JH194" s="200"/>
      <c r="JI194" s="200"/>
      <c r="JJ194" s="200"/>
      <c r="JK194" s="200"/>
      <c r="JL194" s="200"/>
      <c r="JM194" s="200"/>
      <c r="JN194" s="200"/>
      <c r="JO194" s="200"/>
      <c r="JP194" s="200"/>
      <c r="JQ194" s="200"/>
      <c r="JR194" s="200"/>
      <c r="JS194" s="200"/>
      <c r="JT194" s="200"/>
      <c r="JU194" s="200"/>
      <c r="JV194" s="200"/>
      <c r="JW194" s="200"/>
      <c r="JX194" s="200"/>
      <c r="JY194" s="200"/>
      <c r="JZ194" s="200"/>
      <c r="KA194" s="200"/>
      <c r="KB194" s="200"/>
      <c r="KC194" s="200"/>
      <c r="KD194" s="200"/>
      <c r="KE194" s="200"/>
      <c r="KF194" s="200"/>
      <c r="KG194" s="200"/>
      <c r="KH194" s="200"/>
      <c r="KI194" s="200"/>
      <c r="KJ194" s="200"/>
      <c r="KK194" s="200"/>
      <c r="KL194" s="200"/>
      <c r="KM194" s="200"/>
      <c r="KN194" s="200"/>
      <c r="KO194" s="200"/>
      <c r="KP194" s="200"/>
      <c r="KQ194" s="200"/>
      <c r="KR194" s="200"/>
      <c r="KS194" s="200"/>
      <c r="KT194" s="200"/>
      <c r="KU194" s="200"/>
      <c r="KV194" s="200"/>
      <c r="KW194" s="200"/>
      <c r="KX194" s="200"/>
      <c r="KY194" s="200"/>
      <c r="KZ194" s="200"/>
      <c r="LA194" s="200"/>
      <c r="LB194" s="200"/>
      <c r="LC194" s="200"/>
      <c r="LD194" s="200"/>
      <c r="LE194" s="200"/>
      <c r="LF194" s="200"/>
      <c r="LG194" s="200"/>
      <c r="LH194" s="200"/>
      <c r="LI194" s="200"/>
      <c r="LJ194" s="200"/>
      <c r="LK194" s="200"/>
      <c r="LL194" s="200"/>
      <c r="LM194" s="200"/>
      <c r="LN194" s="200"/>
      <c r="LO194" s="200"/>
      <c r="LP194" s="200"/>
      <c r="LQ194" s="200"/>
      <c r="LR194" s="200"/>
      <c r="LS194" s="200"/>
      <c r="LT194" s="200"/>
      <c r="LU194" s="200"/>
      <c r="LV194" s="200"/>
      <c r="LW194" s="200"/>
      <c r="LX194" s="200"/>
      <c r="LY194" s="200"/>
      <c r="LZ194" s="200"/>
      <c r="MA194" s="200"/>
      <c r="MB194" s="200"/>
      <c r="MC194" s="200"/>
      <c r="MD194" s="200"/>
      <c r="ME194" s="200"/>
      <c r="MF194" s="200"/>
      <c r="MG194" s="200"/>
      <c r="MH194" s="200"/>
      <c r="MI194" s="200"/>
      <c r="MJ194" s="200"/>
      <c r="MK194" s="200"/>
      <c r="ML194" s="200"/>
      <c r="MM194" s="200"/>
      <c r="MN194" s="200"/>
      <c r="MO194" s="200"/>
      <c r="MP194" s="200"/>
      <c r="MQ194" s="200"/>
      <c r="MR194" s="200"/>
      <c r="MS194" s="200"/>
      <c r="MT194" s="200"/>
      <c r="MU194" s="200"/>
      <c r="MV194" s="200"/>
      <c r="MW194" s="200"/>
      <c r="MX194" s="200"/>
      <c r="MY194" s="200"/>
      <c r="MZ194" s="200"/>
      <c r="NA194" s="200"/>
      <c r="NB194" s="200"/>
      <c r="NC194" s="200"/>
      <c r="ND194" s="200"/>
      <c r="NE194" s="200"/>
      <c r="NF194" s="200"/>
      <c r="NG194" s="200"/>
      <c r="NH194" s="200"/>
      <c r="NI194" s="200"/>
      <c r="NJ194" s="200"/>
      <c r="NK194" s="200"/>
      <c r="NL194" s="200"/>
      <c r="NM194" s="200"/>
      <c r="NN194" s="200"/>
      <c r="NO194" s="200"/>
      <c r="NP194" s="200"/>
      <c r="NQ194" s="200"/>
      <c r="NR194" s="200"/>
      <c r="NS194" s="200"/>
      <c r="NT194" s="200"/>
      <c r="NU194" s="200"/>
      <c r="NV194" s="200"/>
      <c r="NW194" s="200"/>
      <c r="NX194" s="200"/>
      <c r="NY194" s="200"/>
      <c r="NZ194" s="200"/>
      <c r="OA194" s="200"/>
      <c r="OB194" s="200"/>
      <c r="OC194" s="200"/>
      <c r="OD194" s="200"/>
      <c r="OE194" s="200"/>
      <c r="OF194" s="200"/>
      <c r="OG194" s="200"/>
      <c r="OH194" s="200"/>
      <c r="OI194" s="200"/>
      <c r="OJ194" s="200"/>
      <c r="OK194" s="200"/>
      <c r="OL194" s="200"/>
      <c r="OM194" s="200"/>
      <c r="ON194" s="200"/>
      <c r="OO194" s="200"/>
      <c r="OP194" s="200"/>
      <c r="OQ194" s="200"/>
      <c r="OR194" s="200"/>
      <c r="OS194" s="200"/>
      <c r="OT194" s="200"/>
      <c r="OU194" s="200"/>
      <c r="OV194" s="200"/>
      <c r="OW194" s="200"/>
      <c r="OX194" s="200"/>
      <c r="OY194" s="200"/>
      <c r="OZ194" s="200"/>
      <c r="PA194" s="200"/>
      <c r="PB194" s="200"/>
      <c r="PC194" s="200"/>
      <c r="PD194" s="200"/>
      <c r="PE194" s="200"/>
      <c r="PF194" s="200"/>
      <c r="PG194" s="200"/>
      <c r="PH194" s="200"/>
      <c r="PI194" s="200"/>
      <c r="PJ194" s="200"/>
      <c r="PK194" s="200"/>
      <c r="PL194" s="200"/>
      <c r="PM194" s="200"/>
      <c r="PN194" s="200"/>
      <c r="PO194" s="200"/>
      <c r="PP194" s="200"/>
      <c r="PQ194" s="200"/>
      <c r="PR194" s="200"/>
      <c r="PS194" s="200"/>
      <c r="PT194" s="200"/>
      <c r="PU194" s="200"/>
      <c r="PV194" s="200"/>
      <c r="PW194" s="200"/>
      <c r="PX194" s="200"/>
      <c r="PY194" s="200"/>
      <c r="PZ194" s="200"/>
      <c r="QA194" s="200"/>
      <c r="QB194" s="200"/>
      <c r="QC194" s="200"/>
      <c r="QD194" s="200"/>
      <c r="QE194" s="200"/>
      <c r="QF194" s="200"/>
      <c r="QG194" s="200"/>
      <c r="QH194" s="200"/>
      <c r="QI194" s="200"/>
      <c r="QJ194" s="200"/>
      <c r="QK194" s="200"/>
      <c r="QL194" s="200"/>
      <c r="QM194" s="200"/>
      <c r="QN194" s="200"/>
      <c r="QO194" s="200"/>
      <c r="QP194" s="200"/>
      <c r="QQ194" s="200"/>
      <c r="QR194" s="200"/>
      <c r="QS194" s="200"/>
      <c r="QT194" s="200"/>
      <c r="QU194" s="200"/>
      <c r="QV194" s="200"/>
      <c r="QW194" s="200"/>
      <c r="QX194" s="200"/>
      <c r="QY194" s="200"/>
      <c r="QZ194" s="200"/>
      <c r="RA194" s="200"/>
      <c r="RB194" s="200"/>
      <c r="RC194" s="200"/>
      <c r="RD194" s="200"/>
      <c r="RE194" s="200"/>
      <c r="RF194" s="200"/>
      <c r="RG194" s="200"/>
      <c r="RH194" s="200"/>
      <c r="RI194" s="200"/>
      <c r="RJ194" s="200"/>
      <c r="RK194" s="200"/>
      <c r="RL194" s="200"/>
      <c r="RM194" s="200"/>
      <c r="RN194" s="200"/>
      <c r="RO194" s="200"/>
      <c r="RP194" s="200"/>
      <c r="RQ194" s="200"/>
      <c r="RR194" s="200"/>
      <c r="RS194" s="200"/>
      <c r="RT194" s="200"/>
      <c r="RU194" s="200"/>
      <c r="RV194" s="200"/>
      <c r="RW194" s="200"/>
      <c r="RX194" s="200"/>
      <c r="RY194" s="200"/>
      <c r="RZ194" s="200"/>
      <c r="SA194" s="200"/>
      <c r="SB194" s="200"/>
      <c r="SC194" s="200"/>
      <c r="SD194" s="200"/>
      <c r="SE194" s="200"/>
      <c r="SF194" s="200"/>
      <c r="SG194" s="200"/>
      <c r="SH194" s="200"/>
      <c r="SI194" s="200"/>
      <c r="SJ194" s="200"/>
      <c r="SK194" s="200"/>
      <c r="SL194" s="200"/>
      <c r="SM194" s="200"/>
      <c r="SN194" s="200"/>
      <c r="SO194" s="200"/>
      <c r="SP194" s="200"/>
      <c r="SQ194" s="200"/>
      <c r="SR194" s="200"/>
      <c r="SS194" s="200"/>
      <c r="ST194" s="200"/>
      <c r="SU194" s="200"/>
      <c r="SV194" s="200"/>
      <c r="SW194" s="200"/>
      <c r="SX194" s="200"/>
      <c r="SY194" s="200"/>
      <c r="SZ194" s="200"/>
      <c r="TA194" s="200"/>
      <c r="TB194" s="200"/>
      <c r="TC194" s="200"/>
      <c r="TD194" s="200"/>
      <c r="TE194" s="200"/>
      <c r="TF194" s="200"/>
      <c r="TG194" s="200"/>
      <c r="TH194" s="200"/>
      <c r="TI194" s="200"/>
      <c r="TJ194" s="200"/>
      <c r="TK194" s="200"/>
      <c r="TL194" s="200"/>
      <c r="TM194" s="200"/>
      <c r="TN194" s="200"/>
      <c r="TO194" s="200"/>
      <c r="TP194" s="200"/>
      <c r="TQ194" s="200"/>
      <c r="TR194" s="200"/>
      <c r="TS194" s="200"/>
      <c r="TT194" s="200"/>
      <c r="TU194" s="200"/>
      <c r="TV194" s="200"/>
      <c r="TW194" s="200"/>
      <c r="TX194" s="200"/>
      <c r="TY194" s="200"/>
      <c r="TZ194" s="200"/>
      <c r="UA194" s="200"/>
      <c r="UB194" s="200"/>
      <c r="UC194" s="200"/>
      <c r="UD194" s="200"/>
      <c r="UE194" s="200"/>
      <c r="UF194" s="200"/>
      <c r="UG194" s="200"/>
      <c r="UH194" s="200"/>
      <c r="UI194" s="200"/>
      <c r="UJ194" s="200"/>
      <c r="UK194" s="200"/>
      <c r="UL194" s="200"/>
      <c r="UM194" s="200"/>
      <c r="UN194" s="200"/>
      <c r="UO194" s="200"/>
      <c r="UP194" s="200"/>
      <c r="UQ194" s="200"/>
      <c r="UR194" s="200"/>
      <c r="US194" s="200"/>
      <c r="UT194" s="200"/>
      <c r="UU194" s="200"/>
      <c r="UV194" s="200"/>
      <c r="UW194" s="200"/>
      <c r="UX194" s="200"/>
      <c r="UY194" s="200"/>
      <c r="UZ194" s="200"/>
      <c r="VA194" s="200"/>
      <c r="VB194" s="200"/>
      <c r="VC194" s="200"/>
      <c r="VD194" s="200"/>
      <c r="VE194" s="200"/>
      <c r="VF194" s="200"/>
      <c r="VG194" s="200"/>
      <c r="VH194" s="200"/>
      <c r="VI194" s="200"/>
      <c r="VJ194" s="200"/>
      <c r="VK194" s="200"/>
      <c r="VL194" s="200"/>
      <c r="VM194" s="200"/>
      <c r="VN194" s="200"/>
      <c r="VO194" s="200"/>
      <c r="VP194" s="200"/>
      <c r="VQ194" s="200"/>
      <c r="VR194" s="200"/>
      <c r="VS194" s="200"/>
      <c r="VT194" s="200"/>
      <c r="VU194" s="200"/>
      <c r="VV194" s="200"/>
      <c r="VW194" s="200"/>
      <c r="VX194" s="200"/>
      <c r="VY194" s="200"/>
      <c r="VZ194" s="200"/>
      <c r="WA194" s="200"/>
      <c r="WB194" s="200"/>
      <c r="WC194" s="200"/>
      <c r="WD194" s="200"/>
      <c r="WE194" s="200"/>
      <c r="WF194" s="200"/>
      <c r="WG194" s="200"/>
      <c r="WH194" s="200"/>
      <c r="WI194" s="200"/>
      <c r="WJ194" s="200"/>
      <c r="WK194" s="200"/>
      <c r="WL194" s="200"/>
      <c r="WM194" s="200"/>
      <c r="WN194" s="200"/>
      <c r="WO194" s="200"/>
      <c r="WP194" s="200"/>
      <c r="WQ194" s="200"/>
      <c r="WR194" s="200"/>
      <c r="WS194" s="200"/>
      <c r="WT194" s="200"/>
      <c r="WU194" s="200"/>
      <c r="WV194" s="200"/>
      <c r="WW194" s="200"/>
      <c r="WX194" s="200"/>
      <c r="WY194" s="200"/>
      <c r="WZ194" s="200"/>
      <c r="XA194" s="200"/>
      <c r="XB194" s="200"/>
      <c r="XC194" s="200"/>
      <c r="XD194" s="200"/>
      <c r="XE194" s="200"/>
      <c r="XF194" s="200"/>
      <c r="XG194" s="200"/>
      <c r="XH194" s="200"/>
      <c r="XI194" s="200"/>
      <c r="XJ194" s="200"/>
      <c r="XK194" s="200"/>
      <c r="XL194" s="200"/>
      <c r="XM194" s="200"/>
      <c r="XN194" s="200"/>
      <c r="XO194" s="200"/>
      <c r="XP194" s="200"/>
      <c r="XQ194" s="200"/>
      <c r="XR194" s="200"/>
      <c r="XS194" s="200"/>
      <c r="XT194" s="200"/>
      <c r="XU194" s="200"/>
      <c r="XV194" s="200"/>
      <c r="XW194" s="200"/>
      <c r="XX194" s="200"/>
      <c r="XY194" s="200"/>
      <c r="XZ194" s="200"/>
      <c r="YA194" s="200"/>
      <c r="YB194" s="200"/>
      <c r="YC194" s="200"/>
      <c r="YD194" s="200"/>
      <c r="YE194" s="200"/>
      <c r="YF194" s="200"/>
      <c r="YG194" s="200"/>
      <c r="YH194" s="200"/>
      <c r="YI194" s="200"/>
      <c r="YJ194" s="200"/>
      <c r="YK194" s="200"/>
      <c r="YL194" s="200"/>
      <c r="YM194" s="200"/>
      <c r="YN194" s="200"/>
      <c r="YO194" s="200"/>
      <c r="YP194" s="200"/>
      <c r="YQ194" s="200"/>
      <c r="YR194" s="200"/>
      <c r="YS194" s="200"/>
      <c r="YT194" s="200"/>
      <c r="YU194" s="200"/>
      <c r="YV194" s="200"/>
      <c r="YW194" s="200"/>
      <c r="YX194" s="200"/>
      <c r="YY194" s="200"/>
      <c r="YZ194" s="200"/>
      <c r="ZA194" s="200"/>
      <c r="ZB194" s="200"/>
      <c r="ZC194" s="200"/>
      <c r="ZD194" s="200"/>
      <c r="ZE194" s="200"/>
      <c r="ZF194" s="200"/>
      <c r="ZG194" s="200"/>
      <c r="ZH194" s="200"/>
      <c r="ZI194" s="200"/>
      <c r="ZJ194" s="200"/>
      <c r="ZK194" s="200"/>
      <c r="ZL194" s="200"/>
    </row>
    <row r="195" spans="1:688" s="155" customFormat="1" ht="14.25" customHeight="1" thickBot="1">
      <c r="A195" s="414"/>
      <c r="B195" s="67" t="s">
        <v>321</v>
      </c>
      <c r="C195" s="243">
        <v>2090192</v>
      </c>
      <c r="D195" s="320">
        <f t="shared" si="47"/>
        <v>-8.956228956228951E-2</v>
      </c>
      <c r="E195" s="142"/>
      <c r="F195" s="134"/>
      <c r="G195" s="320"/>
      <c r="H195" s="133">
        <v>919</v>
      </c>
      <c r="I195" s="320">
        <f t="shared" si="46"/>
        <v>-0.15221402214022139</v>
      </c>
      <c r="J195" s="133"/>
      <c r="K195" s="320"/>
      <c r="L195" s="316">
        <v>84</v>
      </c>
      <c r="M195" s="320">
        <f t="shared" si="42"/>
        <v>-0.23636363636363633</v>
      </c>
      <c r="N195" s="133"/>
      <c r="O195" s="320"/>
      <c r="P195" s="133"/>
      <c r="Q195" s="320"/>
      <c r="R195" s="134"/>
      <c r="S195" s="320"/>
      <c r="T195" s="213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  <c r="AF195" s="200"/>
      <c r="AG195" s="200"/>
      <c r="AH195" s="200"/>
      <c r="AI195" s="200"/>
      <c r="AJ195" s="200"/>
      <c r="AK195" s="200"/>
      <c r="AL195" s="200"/>
      <c r="AM195" s="200"/>
      <c r="AN195" s="200"/>
      <c r="AO195" s="200"/>
      <c r="AP195" s="200"/>
      <c r="AQ195" s="200"/>
      <c r="AR195" s="200"/>
      <c r="AS195" s="200"/>
      <c r="AT195" s="200"/>
      <c r="AU195" s="200"/>
      <c r="AV195" s="200"/>
      <c r="AW195" s="200"/>
      <c r="AX195" s="200"/>
      <c r="AY195" s="200"/>
      <c r="AZ195" s="200"/>
      <c r="BA195" s="200"/>
      <c r="BB195" s="200"/>
      <c r="BC195" s="200"/>
      <c r="BD195" s="200"/>
      <c r="BE195" s="200"/>
      <c r="BF195" s="200"/>
      <c r="BG195" s="200"/>
      <c r="BH195" s="200"/>
      <c r="BI195" s="200"/>
      <c r="BJ195" s="200"/>
      <c r="BK195" s="200"/>
      <c r="BL195" s="200"/>
      <c r="BM195" s="200"/>
      <c r="BN195" s="200"/>
      <c r="BO195" s="200"/>
      <c r="BP195" s="200"/>
      <c r="BQ195" s="200"/>
      <c r="BR195" s="200"/>
      <c r="BS195" s="200"/>
      <c r="BT195" s="200"/>
      <c r="BU195" s="200"/>
      <c r="BV195" s="200"/>
      <c r="BW195" s="200"/>
      <c r="BX195" s="200"/>
      <c r="BY195" s="200"/>
      <c r="BZ195" s="200"/>
      <c r="CA195" s="200"/>
      <c r="CB195" s="200"/>
      <c r="CC195" s="200"/>
      <c r="CD195" s="200"/>
      <c r="CE195" s="200"/>
      <c r="CF195" s="200"/>
      <c r="CG195" s="200"/>
      <c r="CH195" s="200"/>
      <c r="CI195" s="200"/>
      <c r="CJ195" s="200"/>
      <c r="CK195" s="200"/>
      <c r="CL195" s="200"/>
      <c r="CM195" s="200"/>
      <c r="CN195" s="200"/>
      <c r="CO195" s="200"/>
      <c r="CP195" s="200"/>
      <c r="CQ195" s="200"/>
      <c r="CR195" s="200"/>
      <c r="CS195" s="200"/>
      <c r="CT195" s="200"/>
      <c r="CU195" s="200"/>
      <c r="CV195" s="200"/>
      <c r="CW195" s="200"/>
      <c r="CX195" s="200"/>
      <c r="CY195" s="200"/>
      <c r="CZ195" s="200"/>
      <c r="DA195" s="200"/>
      <c r="DB195" s="200"/>
      <c r="DC195" s="200"/>
      <c r="DD195" s="200"/>
      <c r="DE195" s="200"/>
      <c r="DF195" s="200"/>
      <c r="DG195" s="200"/>
      <c r="DH195" s="200"/>
      <c r="DI195" s="200"/>
      <c r="DJ195" s="200"/>
      <c r="DK195" s="200"/>
      <c r="DL195" s="200"/>
      <c r="DM195" s="200"/>
      <c r="DN195" s="200"/>
      <c r="DO195" s="200"/>
      <c r="DP195" s="200"/>
      <c r="DQ195" s="200"/>
      <c r="DR195" s="200"/>
      <c r="DS195" s="200"/>
      <c r="DT195" s="200"/>
      <c r="DU195" s="200"/>
      <c r="DV195" s="200"/>
      <c r="DW195" s="200"/>
      <c r="DX195" s="200"/>
      <c r="DY195" s="200"/>
      <c r="DZ195" s="200"/>
      <c r="EA195" s="200"/>
      <c r="EB195" s="200"/>
      <c r="EC195" s="200"/>
      <c r="ED195" s="200"/>
      <c r="EE195" s="200"/>
      <c r="EF195" s="200"/>
      <c r="EG195" s="200"/>
      <c r="EH195" s="200"/>
      <c r="EI195" s="200"/>
      <c r="EJ195" s="200"/>
      <c r="EK195" s="200"/>
      <c r="EL195" s="200"/>
      <c r="EM195" s="200"/>
      <c r="EN195" s="200"/>
      <c r="EO195" s="200"/>
      <c r="EP195" s="200"/>
      <c r="EQ195" s="200"/>
      <c r="ER195" s="200"/>
      <c r="ES195" s="200"/>
      <c r="ET195" s="200"/>
      <c r="EU195" s="200"/>
      <c r="EV195" s="200"/>
      <c r="EW195" s="200"/>
      <c r="EX195" s="200"/>
      <c r="EY195" s="200"/>
      <c r="EZ195" s="200"/>
      <c r="FA195" s="200"/>
      <c r="FB195" s="200"/>
      <c r="FC195" s="200"/>
      <c r="FD195" s="200"/>
      <c r="FE195" s="200"/>
      <c r="FF195" s="200"/>
      <c r="FG195" s="200"/>
      <c r="FH195" s="200"/>
      <c r="FI195" s="200"/>
      <c r="FJ195" s="200"/>
      <c r="FK195" s="200"/>
      <c r="FL195" s="200"/>
      <c r="FM195" s="200"/>
      <c r="FN195" s="200"/>
      <c r="FO195" s="200"/>
      <c r="FP195" s="200"/>
      <c r="FQ195" s="200"/>
      <c r="FR195" s="200"/>
      <c r="FS195" s="200"/>
      <c r="FT195" s="200"/>
      <c r="FU195" s="200"/>
      <c r="FV195" s="200"/>
      <c r="FW195" s="200"/>
      <c r="FX195" s="200"/>
      <c r="FY195" s="200"/>
      <c r="FZ195" s="200"/>
      <c r="GA195" s="200"/>
      <c r="GB195" s="200"/>
      <c r="GC195" s="200"/>
      <c r="GD195" s="200"/>
      <c r="GE195" s="200"/>
      <c r="GF195" s="200"/>
      <c r="GG195" s="200"/>
      <c r="GH195" s="200"/>
      <c r="GI195" s="200"/>
      <c r="GJ195" s="200"/>
      <c r="GK195" s="200"/>
      <c r="GL195" s="200"/>
      <c r="GM195" s="200"/>
      <c r="GN195" s="200"/>
      <c r="GO195" s="200"/>
      <c r="GP195" s="200"/>
      <c r="GQ195" s="200"/>
      <c r="GR195" s="200"/>
      <c r="GS195" s="200"/>
      <c r="GT195" s="200"/>
      <c r="GU195" s="200"/>
      <c r="GV195" s="200"/>
      <c r="GW195" s="200"/>
      <c r="GX195" s="200"/>
      <c r="GY195" s="200"/>
      <c r="GZ195" s="200"/>
      <c r="HA195" s="200"/>
      <c r="HB195" s="200"/>
      <c r="HC195" s="200"/>
      <c r="HD195" s="200"/>
      <c r="HE195" s="200"/>
      <c r="HF195" s="200"/>
      <c r="HG195" s="200"/>
      <c r="HH195" s="200"/>
      <c r="HI195" s="200"/>
      <c r="HJ195" s="200"/>
      <c r="HK195" s="200"/>
      <c r="HL195" s="200"/>
      <c r="HM195" s="200"/>
      <c r="HN195" s="200"/>
      <c r="HO195" s="200"/>
      <c r="HP195" s="200"/>
      <c r="HQ195" s="200"/>
      <c r="HR195" s="200"/>
      <c r="HS195" s="200"/>
      <c r="HT195" s="200"/>
      <c r="HU195" s="200"/>
      <c r="HV195" s="200"/>
      <c r="HW195" s="200"/>
      <c r="HX195" s="200"/>
      <c r="HY195" s="200"/>
      <c r="HZ195" s="200"/>
      <c r="IA195" s="200"/>
      <c r="IB195" s="200"/>
      <c r="IC195" s="200"/>
      <c r="ID195" s="200"/>
      <c r="IE195" s="200"/>
      <c r="IF195" s="200"/>
      <c r="IG195" s="200"/>
      <c r="IH195" s="200"/>
      <c r="II195" s="200"/>
      <c r="IJ195" s="200"/>
      <c r="IK195" s="200"/>
      <c r="IL195" s="200"/>
      <c r="IM195" s="200"/>
      <c r="IN195" s="200"/>
      <c r="IO195" s="200"/>
      <c r="IP195" s="200"/>
      <c r="IQ195" s="200"/>
      <c r="IR195" s="200"/>
      <c r="IS195" s="200"/>
      <c r="IT195" s="200"/>
      <c r="IU195" s="200"/>
      <c r="IV195" s="200"/>
      <c r="IW195" s="200"/>
      <c r="IX195" s="200"/>
      <c r="IY195" s="200"/>
      <c r="IZ195" s="200"/>
      <c r="JA195" s="200"/>
      <c r="JB195" s="200"/>
      <c r="JC195" s="200"/>
      <c r="JD195" s="200"/>
      <c r="JE195" s="200"/>
      <c r="JF195" s="200"/>
      <c r="JG195" s="200"/>
      <c r="JH195" s="200"/>
      <c r="JI195" s="200"/>
      <c r="JJ195" s="200"/>
      <c r="JK195" s="200"/>
      <c r="JL195" s="200"/>
      <c r="JM195" s="200"/>
      <c r="JN195" s="200"/>
      <c r="JO195" s="200"/>
      <c r="JP195" s="200"/>
      <c r="JQ195" s="200"/>
      <c r="JR195" s="200"/>
      <c r="JS195" s="200"/>
      <c r="JT195" s="200"/>
      <c r="JU195" s="200"/>
      <c r="JV195" s="200"/>
      <c r="JW195" s="200"/>
      <c r="JX195" s="200"/>
      <c r="JY195" s="200"/>
      <c r="JZ195" s="200"/>
      <c r="KA195" s="200"/>
      <c r="KB195" s="200"/>
      <c r="KC195" s="200"/>
      <c r="KD195" s="200"/>
      <c r="KE195" s="200"/>
      <c r="KF195" s="200"/>
      <c r="KG195" s="200"/>
      <c r="KH195" s="200"/>
      <c r="KI195" s="200"/>
      <c r="KJ195" s="200"/>
      <c r="KK195" s="200"/>
      <c r="KL195" s="200"/>
      <c r="KM195" s="200"/>
      <c r="KN195" s="200"/>
      <c r="KO195" s="200"/>
      <c r="KP195" s="200"/>
      <c r="KQ195" s="200"/>
      <c r="KR195" s="200"/>
      <c r="KS195" s="200"/>
      <c r="KT195" s="200"/>
      <c r="KU195" s="200"/>
      <c r="KV195" s="200"/>
      <c r="KW195" s="200"/>
      <c r="KX195" s="200"/>
      <c r="KY195" s="200"/>
      <c r="KZ195" s="200"/>
      <c r="LA195" s="200"/>
      <c r="LB195" s="200"/>
      <c r="LC195" s="200"/>
      <c r="LD195" s="200"/>
      <c r="LE195" s="200"/>
      <c r="LF195" s="200"/>
      <c r="LG195" s="200"/>
      <c r="LH195" s="200"/>
      <c r="LI195" s="200"/>
      <c r="LJ195" s="200"/>
      <c r="LK195" s="200"/>
      <c r="LL195" s="200"/>
      <c r="LM195" s="200"/>
      <c r="LN195" s="200"/>
      <c r="LO195" s="200"/>
      <c r="LP195" s="200"/>
      <c r="LQ195" s="200"/>
      <c r="LR195" s="200"/>
      <c r="LS195" s="200"/>
      <c r="LT195" s="200"/>
      <c r="LU195" s="200"/>
      <c r="LV195" s="200"/>
      <c r="LW195" s="200"/>
      <c r="LX195" s="200"/>
      <c r="LY195" s="200"/>
      <c r="LZ195" s="200"/>
      <c r="MA195" s="200"/>
      <c r="MB195" s="200"/>
      <c r="MC195" s="200"/>
      <c r="MD195" s="200"/>
      <c r="ME195" s="200"/>
      <c r="MF195" s="200"/>
      <c r="MG195" s="200"/>
      <c r="MH195" s="200"/>
      <c r="MI195" s="200"/>
      <c r="MJ195" s="200"/>
      <c r="MK195" s="200"/>
      <c r="ML195" s="200"/>
      <c r="MM195" s="200"/>
      <c r="MN195" s="200"/>
      <c r="MO195" s="200"/>
      <c r="MP195" s="200"/>
      <c r="MQ195" s="200"/>
      <c r="MR195" s="200"/>
      <c r="MS195" s="200"/>
      <c r="MT195" s="200"/>
      <c r="MU195" s="200"/>
      <c r="MV195" s="200"/>
      <c r="MW195" s="200"/>
      <c r="MX195" s="200"/>
      <c r="MY195" s="200"/>
      <c r="MZ195" s="200"/>
      <c r="NA195" s="200"/>
      <c r="NB195" s="200"/>
      <c r="NC195" s="200"/>
      <c r="ND195" s="200"/>
      <c r="NE195" s="200"/>
      <c r="NF195" s="200"/>
      <c r="NG195" s="200"/>
      <c r="NH195" s="200"/>
      <c r="NI195" s="200"/>
      <c r="NJ195" s="200"/>
      <c r="NK195" s="200"/>
      <c r="NL195" s="200"/>
      <c r="NM195" s="200"/>
      <c r="NN195" s="200"/>
      <c r="NO195" s="200"/>
      <c r="NP195" s="200"/>
      <c r="NQ195" s="200"/>
      <c r="NR195" s="200"/>
      <c r="NS195" s="200"/>
      <c r="NT195" s="200"/>
      <c r="NU195" s="200"/>
      <c r="NV195" s="200"/>
      <c r="NW195" s="200"/>
      <c r="NX195" s="200"/>
      <c r="NY195" s="200"/>
      <c r="NZ195" s="200"/>
      <c r="OA195" s="200"/>
      <c r="OB195" s="200"/>
      <c r="OC195" s="200"/>
      <c r="OD195" s="200"/>
      <c r="OE195" s="200"/>
      <c r="OF195" s="200"/>
      <c r="OG195" s="200"/>
      <c r="OH195" s="200"/>
      <c r="OI195" s="200"/>
      <c r="OJ195" s="200"/>
      <c r="OK195" s="200"/>
      <c r="OL195" s="200"/>
      <c r="OM195" s="200"/>
      <c r="ON195" s="200"/>
      <c r="OO195" s="200"/>
      <c r="OP195" s="200"/>
      <c r="OQ195" s="200"/>
      <c r="OR195" s="200"/>
      <c r="OS195" s="200"/>
      <c r="OT195" s="200"/>
      <c r="OU195" s="200"/>
      <c r="OV195" s="200"/>
      <c r="OW195" s="200"/>
      <c r="OX195" s="200"/>
      <c r="OY195" s="200"/>
      <c r="OZ195" s="200"/>
      <c r="PA195" s="200"/>
      <c r="PB195" s="200"/>
      <c r="PC195" s="200"/>
      <c r="PD195" s="200"/>
      <c r="PE195" s="200"/>
      <c r="PF195" s="200"/>
      <c r="PG195" s="200"/>
      <c r="PH195" s="200"/>
      <c r="PI195" s="200"/>
      <c r="PJ195" s="200"/>
      <c r="PK195" s="200"/>
      <c r="PL195" s="200"/>
      <c r="PM195" s="200"/>
      <c r="PN195" s="200"/>
      <c r="PO195" s="200"/>
      <c r="PP195" s="200"/>
      <c r="PQ195" s="200"/>
      <c r="PR195" s="200"/>
      <c r="PS195" s="200"/>
      <c r="PT195" s="200"/>
      <c r="PU195" s="200"/>
      <c r="PV195" s="200"/>
      <c r="PW195" s="200"/>
      <c r="PX195" s="200"/>
      <c r="PY195" s="200"/>
      <c r="PZ195" s="200"/>
      <c r="QA195" s="200"/>
      <c r="QB195" s="200"/>
      <c r="QC195" s="200"/>
      <c r="QD195" s="200"/>
      <c r="QE195" s="200"/>
      <c r="QF195" s="200"/>
      <c r="QG195" s="200"/>
      <c r="QH195" s="200"/>
      <c r="QI195" s="200"/>
      <c r="QJ195" s="200"/>
      <c r="QK195" s="200"/>
      <c r="QL195" s="200"/>
      <c r="QM195" s="200"/>
      <c r="QN195" s="200"/>
      <c r="QO195" s="200"/>
      <c r="QP195" s="200"/>
      <c r="QQ195" s="200"/>
      <c r="QR195" s="200"/>
      <c r="QS195" s="200"/>
      <c r="QT195" s="200"/>
      <c r="QU195" s="200"/>
      <c r="QV195" s="200"/>
      <c r="QW195" s="200"/>
      <c r="QX195" s="200"/>
      <c r="QY195" s="200"/>
      <c r="QZ195" s="200"/>
      <c r="RA195" s="200"/>
      <c r="RB195" s="200"/>
      <c r="RC195" s="200"/>
      <c r="RD195" s="200"/>
      <c r="RE195" s="200"/>
      <c r="RF195" s="200"/>
      <c r="RG195" s="200"/>
      <c r="RH195" s="200"/>
      <c r="RI195" s="200"/>
      <c r="RJ195" s="200"/>
      <c r="RK195" s="200"/>
      <c r="RL195" s="200"/>
      <c r="RM195" s="200"/>
      <c r="RN195" s="200"/>
      <c r="RO195" s="200"/>
      <c r="RP195" s="200"/>
      <c r="RQ195" s="200"/>
      <c r="RR195" s="200"/>
      <c r="RS195" s="200"/>
      <c r="RT195" s="200"/>
      <c r="RU195" s="200"/>
      <c r="RV195" s="200"/>
      <c r="RW195" s="200"/>
      <c r="RX195" s="200"/>
      <c r="RY195" s="200"/>
      <c r="RZ195" s="200"/>
      <c r="SA195" s="200"/>
      <c r="SB195" s="200"/>
      <c r="SC195" s="200"/>
      <c r="SD195" s="200"/>
      <c r="SE195" s="200"/>
      <c r="SF195" s="200"/>
      <c r="SG195" s="200"/>
      <c r="SH195" s="200"/>
      <c r="SI195" s="200"/>
      <c r="SJ195" s="200"/>
      <c r="SK195" s="200"/>
      <c r="SL195" s="200"/>
      <c r="SM195" s="200"/>
      <c r="SN195" s="200"/>
      <c r="SO195" s="200"/>
      <c r="SP195" s="200"/>
      <c r="SQ195" s="200"/>
      <c r="SR195" s="200"/>
      <c r="SS195" s="200"/>
      <c r="ST195" s="200"/>
      <c r="SU195" s="200"/>
      <c r="SV195" s="200"/>
      <c r="SW195" s="200"/>
      <c r="SX195" s="200"/>
      <c r="SY195" s="200"/>
      <c r="SZ195" s="200"/>
      <c r="TA195" s="200"/>
      <c r="TB195" s="200"/>
      <c r="TC195" s="200"/>
      <c r="TD195" s="200"/>
      <c r="TE195" s="200"/>
      <c r="TF195" s="200"/>
      <c r="TG195" s="200"/>
      <c r="TH195" s="200"/>
      <c r="TI195" s="200"/>
      <c r="TJ195" s="200"/>
      <c r="TK195" s="200"/>
      <c r="TL195" s="200"/>
      <c r="TM195" s="200"/>
      <c r="TN195" s="200"/>
      <c r="TO195" s="200"/>
      <c r="TP195" s="200"/>
      <c r="TQ195" s="200"/>
      <c r="TR195" s="200"/>
      <c r="TS195" s="200"/>
      <c r="TT195" s="200"/>
      <c r="TU195" s="200"/>
      <c r="TV195" s="200"/>
      <c r="TW195" s="200"/>
      <c r="TX195" s="200"/>
      <c r="TY195" s="200"/>
      <c r="TZ195" s="200"/>
      <c r="UA195" s="200"/>
      <c r="UB195" s="200"/>
      <c r="UC195" s="200"/>
      <c r="UD195" s="200"/>
      <c r="UE195" s="200"/>
      <c r="UF195" s="200"/>
      <c r="UG195" s="200"/>
      <c r="UH195" s="200"/>
      <c r="UI195" s="200"/>
      <c r="UJ195" s="200"/>
      <c r="UK195" s="200"/>
      <c r="UL195" s="200"/>
      <c r="UM195" s="200"/>
      <c r="UN195" s="200"/>
      <c r="UO195" s="200"/>
      <c r="UP195" s="200"/>
      <c r="UQ195" s="200"/>
      <c r="UR195" s="200"/>
      <c r="US195" s="200"/>
      <c r="UT195" s="200"/>
      <c r="UU195" s="200"/>
      <c r="UV195" s="200"/>
      <c r="UW195" s="200"/>
      <c r="UX195" s="200"/>
      <c r="UY195" s="200"/>
      <c r="UZ195" s="200"/>
      <c r="VA195" s="200"/>
      <c r="VB195" s="200"/>
      <c r="VC195" s="200"/>
      <c r="VD195" s="200"/>
      <c r="VE195" s="200"/>
      <c r="VF195" s="200"/>
      <c r="VG195" s="200"/>
      <c r="VH195" s="200"/>
      <c r="VI195" s="200"/>
      <c r="VJ195" s="200"/>
      <c r="VK195" s="200"/>
      <c r="VL195" s="200"/>
      <c r="VM195" s="200"/>
      <c r="VN195" s="200"/>
      <c r="VO195" s="200"/>
      <c r="VP195" s="200"/>
      <c r="VQ195" s="200"/>
      <c r="VR195" s="200"/>
      <c r="VS195" s="200"/>
      <c r="VT195" s="200"/>
      <c r="VU195" s="200"/>
      <c r="VV195" s="200"/>
      <c r="VW195" s="200"/>
      <c r="VX195" s="200"/>
      <c r="VY195" s="200"/>
      <c r="VZ195" s="200"/>
      <c r="WA195" s="200"/>
      <c r="WB195" s="200"/>
      <c r="WC195" s="200"/>
      <c r="WD195" s="200"/>
      <c r="WE195" s="200"/>
      <c r="WF195" s="200"/>
      <c r="WG195" s="200"/>
      <c r="WH195" s="200"/>
      <c r="WI195" s="200"/>
      <c r="WJ195" s="200"/>
      <c r="WK195" s="200"/>
      <c r="WL195" s="200"/>
      <c r="WM195" s="200"/>
      <c r="WN195" s="200"/>
      <c r="WO195" s="200"/>
      <c r="WP195" s="200"/>
      <c r="WQ195" s="200"/>
      <c r="WR195" s="200"/>
      <c r="WS195" s="200"/>
      <c r="WT195" s="200"/>
      <c r="WU195" s="200"/>
      <c r="WV195" s="200"/>
      <c r="WW195" s="200"/>
      <c r="WX195" s="200"/>
      <c r="WY195" s="200"/>
      <c r="WZ195" s="200"/>
      <c r="XA195" s="200"/>
      <c r="XB195" s="200"/>
      <c r="XC195" s="200"/>
      <c r="XD195" s="200"/>
      <c r="XE195" s="200"/>
      <c r="XF195" s="200"/>
      <c r="XG195" s="200"/>
      <c r="XH195" s="200"/>
      <c r="XI195" s="200"/>
      <c r="XJ195" s="200"/>
      <c r="XK195" s="200"/>
      <c r="XL195" s="200"/>
      <c r="XM195" s="200"/>
      <c r="XN195" s="200"/>
      <c r="XO195" s="200"/>
      <c r="XP195" s="200"/>
      <c r="XQ195" s="200"/>
      <c r="XR195" s="200"/>
      <c r="XS195" s="200"/>
      <c r="XT195" s="200"/>
      <c r="XU195" s="200"/>
      <c r="XV195" s="200"/>
      <c r="XW195" s="200"/>
      <c r="XX195" s="200"/>
      <c r="XY195" s="200"/>
      <c r="XZ195" s="200"/>
      <c r="YA195" s="200"/>
      <c r="YB195" s="200"/>
      <c r="YC195" s="200"/>
      <c r="YD195" s="200"/>
      <c r="YE195" s="200"/>
      <c r="YF195" s="200"/>
      <c r="YG195" s="200"/>
      <c r="YH195" s="200"/>
      <c r="YI195" s="200"/>
      <c r="YJ195" s="200"/>
      <c r="YK195" s="200"/>
      <c r="YL195" s="200"/>
      <c r="YM195" s="200"/>
      <c r="YN195" s="200"/>
      <c r="YO195" s="200"/>
      <c r="YP195" s="200"/>
      <c r="YQ195" s="200"/>
      <c r="YR195" s="200"/>
      <c r="YS195" s="200"/>
      <c r="YT195" s="200"/>
      <c r="YU195" s="200"/>
      <c r="YV195" s="200"/>
      <c r="YW195" s="200"/>
      <c r="YX195" s="200"/>
      <c r="YY195" s="200"/>
      <c r="YZ195" s="200"/>
      <c r="ZA195" s="200"/>
      <c r="ZB195" s="200"/>
      <c r="ZC195" s="200"/>
      <c r="ZD195" s="200"/>
      <c r="ZE195" s="200"/>
      <c r="ZF195" s="200"/>
      <c r="ZG195" s="200"/>
      <c r="ZH195" s="200"/>
      <c r="ZI195" s="200"/>
      <c r="ZJ195" s="200"/>
      <c r="ZK195" s="200"/>
      <c r="ZL195" s="200"/>
    </row>
    <row r="196" spans="1:688" s="155" customFormat="1" ht="14.25" hidden="1" customHeight="1" thickBot="1">
      <c r="A196" s="432"/>
      <c r="B196" s="67" t="s">
        <v>307</v>
      </c>
      <c r="C196" s="243"/>
      <c r="D196" s="320"/>
      <c r="E196" s="142"/>
      <c r="F196" s="134"/>
      <c r="G196" s="320"/>
      <c r="H196" s="133"/>
      <c r="I196" s="320"/>
      <c r="J196" s="133"/>
      <c r="K196" s="320"/>
      <c r="L196" s="316"/>
      <c r="M196" s="320"/>
      <c r="N196" s="133"/>
      <c r="O196" s="320"/>
      <c r="P196" s="133"/>
      <c r="Q196" s="320"/>
      <c r="R196" s="134"/>
      <c r="S196" s="320"/>
      <c r="T196" s="213"/>
      <c r="U196" s="200"/>
      <c r="V196" s="200"/>
      <c r="W196" s="200"/>
      <c r="X196" s="200"/>
      <c r="Y196" s="200"/>
      <c r="Z196" s="200"/>
      <c r="AA196" s="200"/>
      <c r="AB196" s="200"/>
      <c r="AC196" s="200"/>
      <c r="AD196" s="200"/>
      <c r="AE196" s="200"/>
      <c r="AF196" s="200"/>
      <c r="AG196" s="200"/>
      <c r="AH196" s="200"/>
      <c r="AI196" s="200"/>
      <c r="AJ196" s="200"/>
      <c r="AK196" s="200"/>
      <c r="AL196" s="200"/>
      <c r="AM196" s="200"/>
      <c r="AN196" s="200"/>
      <c r="AO196" s="200"/>
      <c r="AP196" s="200"/>
      <c r="AQ196" s="200"/>
      <c r="AR196" s="200"/>
      <c r="AS196" s="200"/>
      <c r="AT196" s="200"/>
      <c r="AU196" s="200"/>
      <c r="AV196" s="200"/>
      <c r="AW196" s="200"/>
      <c r="AX196" s="200"/>
      <c r="AY196" s="200"/>
      <c r="AZ196" s="200"/>
      <c r="BA196" s="200"/>
      <c r="BB196" s="200"/>
      <c r="BC196" s="200"/>
      <c r="BD196" s="200"/>
      <c r="BE196" s="200"/>
      <c r="BF196" s="200"/>
      <c r="BG196" s="200"/>
      <c r="BH196" s="200"/>
      <c r="BI196" s="200"/>
      <c r="BJ196" s="200"/>
      <c r="BK196" s="200"/>
      <c r="BL196" s="200"/>
      <c r="BM196" s="200"/>
      <c r="BN196" s="200"/>
      <c r="BO196" s="200"/>
      <c r="BP196" s="200"/>
      <c r="BQ196" s="200"/>
      <c r="BR196" s="200"/>
      <c r="BS196" s="200"/>
      <c r="BT196" s="200"/>
      <c r="BU196" s="200"/>
      <c r="BV196" s="200"/>
      <c r="BW196" s="200"/>
      <c r="BX196" s="200"/>
      <c r="BY196" s="200"/>
      <c r="BZ196" s="200"/>
      <c r="CA196" s="200"/>
      <c r="CB196" s="200"/>
      <c r="CC196" s="200"/>
      <c r="CD196" s="200"/>
      <c r="CE196" s="200"/>
      <c r="CF196" s="200"/>
      <c r="CG196" s="200"/>
      <c r="CH196" s="200"/>
      <c r="CI196" s="200"/>
      <c r="CJ196" s="200"/>
      <c r="CK196" s="200"/>
      <c r="CL196" s="200"/>
      <c r="CM196" s="200"/>
      <c r="CN196" s="200"/>
      <c r="CO196" s="200"/>
      <c r="CP196" s="200"/>
      <c r="CQ196" s="200"/>
      <c r="CR196" s="200"/>
      <c r="CS196" s="200"/>
      <c r="CT196" s="200"/>
      <c r="CU196" s="200"/>
      <c r="CV196" s="200"/>
      <c r="CW196" s="200"/>
      <c r="CX196" s="200"/>
      <c r="CY196" s="200"/>
      <c r="CZ196" s="200"/>
      <c r="DA196" s="200"/>
      <c r="DB196" s="200"/>
      <c r="DC196" s="200"/>
      <c r="DD196" s="200"/>
      <c r="DE196" s="200"/>
      <c r="DF196" s="200"/>
      <c r="DG196" s="200"/>
      <c r="DH196" s="200"/>
      <c r="DI196" s="200"/>
      <c r="DJ196" s="200"/>
      <c r="DK196" s="200"/>
      <c r="DL196" s="200"/>
      <c r="DM196" s="200"/>
      <c r="DN196" s="200"/>
      <c r="DO196" s="200"/>
      <c r="DP196" s="200"/>
      <c r="DQ196" s="200"/>
      <c r="DR196" s="200"/>
      <c r="DS196" s="200"/>
      <c r="DT196" s="200"/>
      <c r="DU196" s="200"/>
      <c r="DV196" s="200"/>
      <c r="DW196" s="200"/>
      <c r="DX196" s="200"/>
      <c r="DY196" s="200"/>
      <c r="DZ196" s="200"/>
      <c r="EA196" s="200"/>
      <c r="EB196" s="200"/>
      <c r="EC196" s="200"/>
      <c r="ED196" s="200"/>
      <c r="EE196" s="200"/>
      <c r="EF196" s="200"/>
      <c r="EG196" s="200"/>
      <c r="EH196" s="200"/>
      <c r="EI196" s="200"/>
      <c r="EJ196" s="200"/>
      <c r="EK196" s="200"/>
      <c r="EL196" s="200"/>
      <c r="EM196" s="200"/>
      <c r="EN196" s="200"/>
      <c r="EO196" s="200"/>
      <c r="EP196" s="200"/>
      <c r="EQ196" s="200"/>
      <c r="ER196" s="200"/>
      <c r="ES196" s="200"/>
      <c r="ET196" s="200"/>
      <c r="EU196" s="200"/>
      <c r="EV196" s="200"/>
      <c r="EW196" s="200"/>
      <c r="EX196" s="200"/>
      <c r="EY196" s="200"/>
      <c r="EZ196" s="200"/>
      <c r="FA196" s="200"/>
      <c r="FB196" s="200"/>
      <c r="FC196" s="200"/>
      <c r="FD196" s="200"/>
      <c r="FE196" s="200"/>
      <c r="FF196" s="200"/>
      <c r="FG196" s="200"/>
      <c r="FH196" s="200"/>
      <c r="FI196" s="200"/>
      <c r="FJ196" s="200"/>
      <c r="FK196" s="200"/>
      <c r="FL196" s="200"/>
      <c r="FM196" s="200"/>
      <c r="FN196" s="200"/>
      <c r="FO196" s="200"/>
      <c r="FP196" s="200"/>
      <c r="FQ196" s="200"/>
      <c r="FR196" s="200"/>
      <c r="FS196" s="200"/>
      <c r="FT196" s="200"/>
      <c r="FU196" s="200"/>
      <c r="FV196" s="200"/>
      <c r="FW196" s="200"/>
      <c r="FX196" s="200"/>
      <c r="FY196" s="200"/>
      <c r="FZ196" s="200"/>
      <c r="GA196" s="200"/>
      <c r="GB196" s="200"/>
      <c r="GC196" s="200"/>
      <c r="GD196" s="200"/>
      <c r="GE196" s="200"/>
      <c r="GF196" s="200"/>
      <c r="GG196" s="200"/>
      <c r="GH196" s="200"/>
      <c r="GI196" s="200"/>
      <c r="GJ196" s="200"/>
      <c r="GK196" s="200"/>
      <c r="GL196" s="200"/>
      <c r="GM196" s="200"/>
      <c r="GN196" s="200"/>
      <c r="GO196" s="200"/>
      <c r="GP196" s="200"/>
      <c r="GQ196" s="200"/>
      <c r="GR196" s="200"/>
      <c r="GS196" s="200"/>
      <c r="GT196" s="200"/>
      <c r="GU196" s="200"/>
      <c r="GV196" s="200"/>
      <c r="GW196" s="200"/>
      <c r="GX196" s="200"/>
      <c r="GY196" s="200"/>
      <c r="GZ196" s="200"/>
      <c r="HA196" s="200"/>
      <c r="HB196" s="200"/>
      <c r="HC196" s="200"/>
      <c r="HD196" s="200"/>
      <c r="HE196" s="200"/>
      <c r="HF196" s="200"/>
      <c r="HG196" s="200"/>
      <c r="HH196" s="200"/>
      <c r="HI196" s="200"/>
      <c r="HJ196" s="200"/>
      <c r="HK196" s="200"/>
      <c r="HL196" s="200"/>
      <c r="HM196" s="200"/>
      <c r="HN196" s="200"/>
      <c r="HO196" s="200"/>
      <c r="HP196" s="200"/>
      <c r="HQ196" s="200"/>
      <c r="HR196" s="200"/>
      <c r="HS196" s="200"/>
      <c r="HT196" s="200"/>
      <c r="HU196" s="200"/>
      <c r="HV196" s="200"/>
      <c r="HW196" s="200"/>
      <c r="HX196" s="200"/>
      <c r="HY196" s="200"/>
      <c r="HZ196" s="200"/>
      <c r="IA196" s="200"/>
      <c r="IB196" s="200"/>
      <c r="IC196" s="200"/>
      <c r="ID196" s="200"/>
      <c r="IE196" s="200"/>
      <c r="IF196" s="200"/>
      <c r="IG196" s="200"/>
      <c r="IH196" s="200"/>
      <c r="II196" s="200"/>
      <c r="IJ196" s="200"/>
      <c r="IK196" s="200"/>
      <c r="IL196" s="200"/>
      <c r="IM196" s="200"/>
      <c r="IN196" s="200"/>
      <c r="IO196" s="200"/>
      <c r="IP196" s="200"/>
      <c r="IQ196" s="200"/>
      <c r="IR196" s="200"/>
      <c r="IS196" s="200"/>
      <c r="IT196" s="200"/>
      <c r="IU196" s="200"/>
      <c r="IV196" s="200"/>
      <c r="IW196" s="200"/>
      <c r="IX196" s="200"/>
      <c r="IY196" s="200"/>
      <c r="IZ196" s="200"/>
      <c r="JA196" s="200"/>
      <c r="JB196" s="200"/>
      <c r="JC196" s="200"/>
      <c r="JD196" s="200"/>
      <c r="JE196" s="200"/>
      <c r="JF196" s="200"/>
      <c r="JG196" s="200"/>
      <c r="JH196" s="200"/>
      <c r="JI196" s="200"/>
      <c r="JJ196" s="200"/>
      <c r="JK196" s="200"/>
      <c r="JL196" s="200"/>
      <c r="JM196" s="200"/>
      <c r="JN196" s="200"/>
      <c r="JO196" s="200"/>
      <c r="JP196" s="200"/>
      <c r="JQ196" s="200"/>
      <c r="JR196" s="200"/>
      <c r="JS196" s="200"/>
      <c r="JT196" s="200"/>
      <c r="JU196" s="200"/>
      <c r="JV196" s="200"/>
      <c r="JW196" s="200"/>
      <c r="JX196" s="200"/>
      <c r="JY196" s="200"/>
      <c r="JZ196" s="200"/>
      <c r="KA196" s="200"/>
      <c r="KB196" s="200"/>
      <c r="KC196" s="200"/>
      <c r="KD196" s="200"/>
      <c r="KE196" s="200"/>
      <c r="KF196" s="200"/>
      <c r="KG196" s="200"/>
      <c r="KH196" s="200"/>
      <c r="KI196" s="200"/>
      <c r="KJ196" s="200"/>
      <c r="KK196" s="200"/>
      <c r="KL196" s="200"/>
      <c r="KM196" s="200"/>
      <c r="KN196" s="200"/>
      <c r="KO196" s="200"/>
      <c r="KP196" s="200"/>
      <c r="KQ196" s="200"/>
      <c r="KR196" s="200"/>
      <c r="KS196" s="200"/>
      <c r="KT196" s="200"/>
      <c r="KU196" s="200"/>
      <c r="KV196" s="200"/>
      <c r="KW196" s="200"/>
      <c r="KX196" s="200"/>
      <c r="KY196" s="200"/>
      <c r="KZ196" s="200"/>
      <c r="LA196" s="200"/>
      <c r="LB196" s="200"/>
      <c r="LC196" s="200"/>
      <c r="LD196" s="200"/>
      <c r="LE196" s="200"/>
      <c r="LF196" s="200"/>
      <c r="LG196" s="200"/>
      <c r="LH196" s="200"/>
      <c r="LI196" s="200"/>
      <c r="LJ196" s="200"/>
      <c r="LK196" s="200"/>
      <c r="LL196" s="200"/>
      <c r="LM196" s="200"/>
      <c r="LN196" s="200"/>
      <c r="LO196" s="200"/>
      <c r="LP196" s="200"/>
      <c r="LQ196" s="200"/>
      <c r="LR196" s="200"/>
      <c r="LS196" s="200"/>
      <c r="LT196" s="200"/>
      <c r="LU196" s="200"/>
      <c r="LV196" s="200"/>
      <c r="LW196" s="200"/>
      <c r="LX196" s="200"/>
      <c r="LY196" s="200"/>
      <c r="LZ196" s="200"/>
      <c r="MA196" s="200"/>
      <c r="MB196" s="200"/>
      <c r="MC196" s="200"/>
      <c r="MD196" s="200"/>
      <c r="ME196" s="200"/>
      <c r="MF196" s="200"/>
      <c r="MG196" s="200"/>
      <c r="MH196" s="200"/>
      <c r="MI196" s="200"/>
      <c r="MJ196" s="200"/>
      <c r="MK196" s="200"/>
      <c r="ML196" s="200"/>
      <c r="MM196" s="200"/>
      <c r="MN196" s="200"/>
      <c r="MO196" s="200"/>
      <c r="MP196" s="200"/>
      <c r="MQ196" s="200"/>
      <c r="MR196" s="200"/>
      <c r="MS196" s="200"/>
      <c r="MT196" s="200"/>
      <c r="MU196" s="200"/>
      <c r="MV196" s="200"/>
      <c r="MW196" s="200"/>
      <c r="MX196" s="200"/>
      <c r="MY196" s="200"/>
      <c r="MZ196" s="200"/>
      <c r="NA196" s="200"/>
      <c r="NB196" s="200"/>
      <c r="NC196" s="200"/>
      <c r="ND196" s="200"/>
      <c r="NE196" s="200"/>
      <c r="NF196" s="200"/>
      <c r="NG196" s="200"/>
      <c r="NH196" s="200"/>
      <c r="NI196" s="200"/>
      <c r="NJ196" s="200"/>
      <c r="NK196" s="200"/>
      <c r="NL196" s="200"/>
      <c r="NM196" s="200"/>
      <c r="NN196" s="200"/>
      <c r="NO196" s="200"/>
      <c r="NP196" s="200"/>
      <c r="NQ196" s="200"/>
      <c r="NR196" s="200"/>
      <c r="NS196" s="200"/>
      <c r="NT196" s="200"/>
      <c r="NU196" s="200"/>
      <c r="NV196" s="200"/>
      <c r="NW196" s="200"/>
      <c r="NX196" s="200"/>
      <c r="NY196" s="200"/>
      <c r="NZ196" s="200"/>
      <c r="OA196" s="200"/>
      <c r="OB196" s="200"/>
      <c r="OC196" s="200"/>
      <c r="OD196" s="200"/>
      <c r="OE196" s="200"/>
      <c r="OF196" s="200"/>
      <c r="OG196" s="200"/>
      <c r="OH196" s="200"/>
      <c r="OI196" s="200"/>
      <c r="OJ196" s="200"/>
      <c r="OK196" s="200"/>
      <c r="OL196" s="200"/>
      <c r="OM196" s="200"/>
      <c r="ON196" s="200"/>
      <c r="OO196" s="200"/>
      <c r="OP196" s="200"/>
      <c r="OQ196" s="200"/>
      <c r="OR196" s="200"/>
      <c r="OS196" s="200"/>
      <c r="OT196" s="200"/>
      <c r="OU196" s="200"/>
      <c r="OV196" s="200"/>
      <c r="OW196" s="200"/>
      <c r="OX196" s="200"/>
      <c r="OY196" s="200"/>
      <c r="OZ196" s="200"/>
      <c r="PA196" s="200"/>
      <c r="PB196" s="200"/>
      <c r="PC196" s="200"/>
      <c r="PD196" s="200"/>
      <c r="PE196" s="200"/>
      <c r="PF196" s="200"/>
      <c r="PG196" s="200"/>
      <c r="PH196" s="200"/>
      <c r="PI196" s="200"/>
      <c r="PJ196" s="200"/>
      <c r="PK196" s="200"/>
      <c r="PL196" s="200"/>
      <c r="PM196" s="200"/>
      <c r="PN196" s="200"/>
      <c r="PO196" s="200"/>
      <c r="PP196" s="200"/>
      <c r="PQ196" s="200"/>
      <c r="PR196" s="200"/>
      <c r="PS196" s="200"/>
      <c r="PT196" s="200"/>
      <c r="PU196" s="200"/>
      <c r="PV196" s="200"/>
      <c r="PW196" s="200"/>
      <c r="PX196" s="200"/>
      <c r="PY196" s="200"/>
      <c r="PZ196" s="200"/>
      <c r="QA196" s="200"/>
      <c r="QB196" s="200"/>
      <c r="QC196" s="200"/>
      <c r="QD196" s="200"/>
      <c r="QE196" s="200"/>
      <c r="QF196" s="200"/>
      <c r="QG196" s="200"/>
      <c r="QH196" s="200"/>
      <c r="QI196" s="200"/>
      <c r="QJ196" s="200"/>
      <c r="QK196" s="200"/>
      <c r="QL196" s="200"/>
      <c r="QM196" s="200"/>
      <c r="QN196" s="200"/>
      <c r="QO196" s="200"/>
      <c r="QP196" s="200"/>
      <c r="QQ196" s="200"/>
      <c r="QR196" s="200"/>
      <c r="QS196" s="200"/>
      <c r="QT196" s="200"/>
      <c r="QU196" s="200"/>
      <c r="QV196" s="200"/>
      <c r="QW196" s="200"/>
      <c r="QX196" s="200"/>
      <c r="QY196" s="200"/>
      <c r="QZ196" s="200"/>
      <c r="RA196" s="200"/>
      <c r="RB196" s="200"/>
      <c r="RC196" s="200"/>
      <c r="RD196" s="200"/>
      <c r="RE196" s="200"/>
      <c r="RF196" s="200"/>
      <c r="RG196" s="200"/>
      <c r="RH196" s="200"/>
      <c r="RI196" s="200"/>
      <c r="RJ196" s="200"/>
      <c r="RK196" s="200"/>
      <c r="RL196" s="200"/>
      <c r="RM196" s="200"/>
      <c r="RN196" s="200"/>
      <c r="RO196" s="200"/>
      <c r="RP196" s="200"/>
      <c r="RQ196" s="200"/>
      <c r="RR196" s="200"/>
      <c r="RS196" s="200"/>
      <c r="RT196" s="200"/>
      <c r="RU196" s="200"/>
      <c r="RV196" s="200"/>
      <c r="RW196" s="200"/>
      <c r="RX196" s="200"/>
      <c r="RY196" s="200"/>
      <c r="RZ196" s="200"/>
      <c r="SA196" s="200"/>
      <c r="SB196" s="200"/>
      <c r="SC196" s="200"/>
      <c r="SD196" s="200"/>
      <c r="SE196" s="200"/>
      <c r="SF196" s="200"/>
      <c r="SG196" s="200"/>
      <c r="SH196" s="200"/>
      <c r="SI196" s="200"/>
      <c r="SJ196" s="200"/>
      <c r="SK196" s="200"/>
      <c r="SL196" s="200"/>
      <c r="SM196" s="200"/>
      <c r="SN196" s="200"/>
      <c r="SO196" s="200"/>
      <c r="SP196" s="200"/>
      <c r="SQ196" s="200"/>
      <c r="SR196" s="200"/>
      <c r="SS196" s="200"/>
      <c r="ST196" s="200"/>
      <c r="SU196" s="200"/>
      <c r="SV196" s="200"/>
      <c r="SW196" s="200"/>
      <c r="SX196" s="200"/>
      <c r="SY196" s="200"/>
      <c r="SZ196" s="200"/>
      <c r="TA196" s="200"/>
      <c r="TB196" s="200"/>
      <c r="TC196" s="200"/>
      <c r="TD196" s="200"/>
      <c r="TE196" s="200"/>
      <c r="TF196" s="200"/>
      <c r="TG196" s="200"/>
      <c r="TH196" s="200"/>
      <c r="TI196" s="200"/>
      <c r="TJ196" s="200"/>
      <c r="TK196" s="200"/>
      <c r="TL196" s="200"/>
      <c r="TM196" s="200"/>
      <c r="TN196" s="200"/>
      <c r="TO196" s="200"/>
      <c r="TP196" s="200"/>
      <c r="TQ196" s="200"/>
      <c r="TR196" s="200"/>
      <c r="TS196" s="200"/>
      <c r="TT196" s="200"/>
      <c r="TU196" s="200"/>
      <c r="TV196" s="200"/>
      <c r="TW196" s="200"/>
      <c r="TX196" s="200"/>
      <c r="TY196" s="200"/>
      <c r="TZ196" s="200"/>
      <c r="UA196" s="200"/>
      <c r="UB196" s="200"/>
      <c r="UC196" s="200"/>
      <c r="UD196" s="200"/>
      <c r="UE196" s="200"/>
      <c r="UF196" s="200"/>
      <c r="UG196" s="200"/>
      <c r="UH196" s="200"/>
      <c r="UI196" s="200"/>
      <c r="UJ196" s="200"/>
      <c r="UK196" s="200"/>
      <c r="UL196" s="200"/>
      <c r="UM196" s="200"/>
      <c r="UN196" s="200"/>
      <c r="UO196" s="200"/>
      <c r="UP196" s="200"/>
      <c r="UQ196" s="200"/>
      <c r="UR196" s="200"/>
      <c r="US196" s="200"/>
      <c r="UT196" s="200"/>
      <c r="UU196" s="200"/>
      <c r="UV196" s="200"/>
      <c r="UW196" s="200"/>
      <c r="UX196" s="200"/>
      <c r="UY196" s="200"/>
      <c r="UZ196" s="200"/>
      <c r="VA196" s="200"/>
      <c r="VB196" s="200"/>
      <c r="VC196" s="200"/>
      <c r="VD196" s="200"/>
      <c r="VE196" s="200"/>
      <c r="VF196" s="200"/>
      <c r="VG196" s="200"/>
      <c r="VH196" s="200"/>
      <c r="VI196" s="200"/>
      <c r="VJ196" s="200"/>
      <c r="VK196" s="200"/>
      <c r="VL196" s="200"/>
      <c r="VM196" s="200"/>
      <c r="VN196" s="200"/>
      <c r="VO196" s="200"/>
      <c r="VP196" s="200"/>
      <c r="VQ196" s="200"/>
      <c r="VR196" s="200"/>
      <c r="VS196" s="200"/>
      <c r="VT196" s="200"/>
      <c r="VU196" s="200"/>
      <c r="VV196" s="200"/>
      <c r="VW196" s="200"/>
      <c r="VX196" s="200"/>
      <c r="VY196" s="200"/>
      <c r="VZ196" s="200"/>
      <c r="WA196" s="200"/>
      <c r="WB196" s="200"/>
      <c r="WC196" s="200"/>
      <c r="WD196" s="200"/>
      <c r="WE196" s="200"/>
      <c r="WF196" s="200"/>
      <c r="WG196" s="200"/>
      <c r="WH196" s="200"/>
      <c r="WI196" s="200"/>
      <c r="WJ196" s="200"/>
      <c r="WK196" s="200"/>
      <c r="WL196" s="200"/>
      <c r="WM196" s="200"/>
      <c r="WN196" s="200"/>
      <c r="WO196" s="200"/>
      <c r="WP196" s="200"/>
      <c r="WQ196" s="200"/>
      <c r="WR196" s="200"/>
      <c r="WS196" s="200"/>
      <c r="WT196" s="200"/>
      <c r="WU196" s="200"/>
      <c r="WV196" s="200"/>
      <c r="WW196" s="200"/>
      <c r="WX196" s="200"/>
      <c r="WY196" s="200"/>
      <c r="WZ196" s="200"/>
      <c r="XA196" s="200"/>
      <c r="XB196" s="200"/>
      <c r="XC196" s="200"/>
      <c r="XD196" s="200"/>
      <c r="XE196" s="200"/>
      <c r="XF196" s="200"/>
      <c r="XG196" s="200"/>
      <c r="XH196" s="200"/>
      <c r="XI196" s="200"/>
      <c r="XJ196" s="200"/>
      <c r="XK196" s="200"/>
      <c r="XL196" s="200"/>
      <c r="XM196" s="200"/>
      <c r="XN196" s="200"/>
      <c r="XO196" s="200"/>
      <c r="XP196" s="200"/>
      <c r="XQ196" s="200"/>
      <c r="XR196" s="200"/>
      <c r="XS196" s="200"/>
      <c r="XT196" s="200"/>
      <c r="XU196" s="200"/>
      <c r="XV196" s="200"/>
      <c r="XW196" s="200"/>
      <c r="XX196" s="200"/>
      <c r="XY196" s="200"/>
      <c r="XZ196" s="200"/>
      <c r="YA196" s="200"/>
      <c r="YB196" s="200"/>
      <c r="YC196" s="200"/>
      <c r="YD196" s="200"/>
      <c r="YE196" s="200"/>
      <c r="YF196" s="200"/>
      <c r="YG196" s="200"/>
      <c r="YH196" s="200"/>
      <c r="YI196" s="200"/>
      <c r="YJ196" s="200"/>
      <c r="YK196" s="200"/>
      <c r="YL196" s="200"/>
      <c r="YM196" s="200"/>
      <c r="YN196" s="200"/>
      <c r="YO196" s="200"/>
      <c r="YP196" s="200"/>
      <c r="YQ196" s="200"/>
      <c r="YR196" s="200"/>
      <c r="YS196" s="200"/>
      <c r="YT196" s="200"/>
      <c r="YU196" s="200"/>
      <c r="YV196" s="200"/>
      <c r="YW196" s="200"/>
      <c r="YX196" s="200"/>
      <c r="YY196" s="200"/>
      <c r="YZ196" s="200"/>
      <c r="ZA196" s="200"/>
      <c r="ZB196" s="200"/>
      <c r="ZC196" s="200"/>
      <c r="ZD196" s="200"/>
      <c r="ZE196" s="200"/>
      <c r="ZF196" s="200"/>
      <c r="ZG196" s="200"/>
      <c r="ZH196" s="200"/>
      <c r="ZI196" s="200"/>
      <c r="ZJ196" s="200"/>
      <c r="ZK196" s="200"/>
      <c r="ZL196" s="200"/>
    </row>
    <row r="197" spans="1:688" s="102" customFormat="1" ht="16.5" customHeight="1">
      <c r="A197" s="325" t="s">
        <v>368</v>
      </c>
      <c r="B197" s="62" t="s">
        <v>7</v>
      </c>
      <c r="C197" s="64">
        <v>5508242</v>
      </c>
      <c r="D197" s="63">
        <v>0.26900000000000002</v>
      </c>
      <c r="E197" s="142"/>
      <c r="F197" s="184" t="s">
        <v>8</v>
      </c>
      <c r="G197" s="183" t="s">
        <v>8</v>
      </c>
      <c r="H197" s="181"/>
      <c r="I197" s="183"/>
      <c r="J197" s="184" t="s">
        <v>8</v>
      </c>
      <c r="K197" s="183" t="s">
        <v>8</v>
      </c>
      <c r="L197" s="181">
        <v>62</v>
      </c>
      <c r="M197" s="183" t="s">
        <v>8</v>
      </c>
      <c r="N197" s="184" t="s">
        <v>8</v>
      </c>
      <c r="O197" s="183" t="s">
        <v>8</v>
      </c>
      <c r="P197" s="181"/>
      <c r="Q197" s="183"/>
      <c r="R197" s="181"/>
      <c r="S197" s="183"/>
      <c r="T197" s="212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0"/>
      <c r="AE197" s="210"/>
      <c r="AF197" s="210"/>
      <c r="AG197" s="210"/>
      <c r="AH197" s="210"/>
      <c r="AI197" s="210"/>
      <c r="AJ197" s="210"/>
      <c r="AK197" s="210"/>
      <c r="AL197" s="210"/>
      <c r="AM197" s="210"/>
      <c r="AN197" s="210"/>
      <c r="AO197" s="210"/>
      <c r="AP197" s="210"/>
      <c r="AQ197" s="210"/>
      <c r="AR197" s="210"/>
      <c r="AS197" s="210"/>
      <c r="AT197" s="210"/>
      <c r="AU197" s="210"/>
      <c r="AV197" s="210"/>
      <c r="AW197" s="210"/>
      <c r="AX197" s="210"/>
      <c r="AY197" s="210"/>
      <c r="AZ197" s="210"/>
      <c r="BA197" s="210"/>
      <c r="BB197" s="210"/>
      <c r="BC197" s="210"/>
      <c r="BD197" s="210"/>
      <c r="BE197" s="210"/>
      <c r="BF197" s="210"/>
      <c r="BG197" s="210"/>
      <c r="BH197" s="210"/>
      <c r="BI197" s="210"/>
      <c r="BJ197" s="210"/>
      <c r="BK197" s="210"/>
      <c r="BL197" s="210"/>
      <c r="BM197" s="210"/>
      <c r="BN197" s="210"/>
      <c r="BO197" s="210"/>
      <c r="BP197" s="210"/>
      <c r="BQ197" s="210"/>
      <c r="BR197" s="210"/>
      <c r="BS197" s="210"/>
      <c r="BT197" s="210"/>
      <c r="BU197" s="210"/>
      <c r="BV197" s="210"/>
      <c r="BW197" s="210"/>
      <c r="BX197" s="210"/>
      <c r="BY197" s="210"/>
      <c r="BZ197" s="210"/>
      <c r="CA197" s="210"/>
      <c r="CB197" s="210"/>
      <c r="CC197" s="210"/>
      <c r="CD197" s="210"/>
      <c r="CE197" s="210"/>
      <c r="CF197" s="210"/>
      <c r="CG197" s="210"/>
      <c r="CH197" s="210"/>
      <c r="CI197" s="210"/>
      <c r="CJ197" s="210"/>
      <c r="CK197" s="210"/>
      <c r="CL197" s="210"/>
      <c r="CM197" s="210"/>
      <c r="CN197" s="210"/>
      <c r="CO197" s="210"/>
      <c r="CP197" s="210"/>
      <c r="CQ197" s="210"/>
      <c r="CR197" s="210"/>
      <c r="CS197" s="210"/>
      <c r="CT197" s="210"/>
      <c r="CU197" s="210"/>
      <c r="CV197" s="210"/>
      <c r="CW197" s="210"/>
      <c r="CX197" s="210"/>
      <c r="CY197" s="210"/>
      <c r="CZ197" s="210"/>
      <c r="DA197" s="210"/>
      <c r="DB197" s="210"/>
      <c r="DC197" s="210"/>
      <c r="DD197" s="210"/>
      <c r="DE197" s="210"/>
      <c r="DF197" s="210"/>
      <c r="DG197" s="210"/>
      <c r="DH197" s="210"/>
      <c r="DI197" s="210"/>
      <c r="DJ197" s="210"/>
      <c r="DK197" s="210"/>
      <c r="DL197" s="210"/>
      <c r="DM197" s="210"/>
      <c r="DN197" s="210"/>
      <c r="DO197" s="210"/>
      <c r="DP197" s="210"/>
      <c r="DQ197" s="210"/>
      <c r="DR197" s="210"/>
      <c r="DS197" s="210"/>
      <c r="DT197" s="210"/>
      <c r="DU197" s="210"/>
      <c r="DV197" s="210"/>
      <c r="DW197" s="210"/>
      <c r="DX197" s="210"/>
      <c r="DY197" s="210"/>
      <c r="DZ197" s="210"/>
      <c r="EA197" s="210"/>
      <c r="EB197" s="210"/>
      <c r="EC197" s="210"/>
      <c r="ED197" s="210"/>
      <c r="EE197" s="210"/>
      <c r="EF197" s="210"/>
      <c r="EG197" s="210"/>
      <c r="EH197" s="210"/>
      <c r="EI197" s="210"/>
      <c r="EJ197" s="210"/>
      <c r="EK197" s="210"/>
      <c r="EL197" s="210"/>
      <c r="EM197" s="210"/>
      <c r="EN197" s="210"/>
      <c r="EO197" s="210"/>
      <c r="EP197" s="210"/>
      <c r="EQ197" s="210"/>
      <c r="ER197" s="210"/>
      <c r="ES197" s="210"/>
      <c r="ET197" s="210"/>
      <c r="EU197" s="210"/>
      <c r="EV197" s="210"/>
      <c r="EW197" s="210"/>
      <c r="EX197" s="210"/>
      <c r="EY197" s="210"/>
      <c r="EZ197" s="210"/>
      <c r="FA197" s="210"/>
      <c r="FB197" s="210"/>
      <c r="FC197" s="210"/>
      <c r="FD197" s="210"/>
      <c r="FE197" s="210"/>
      <c r="FF197" s="210"/>
      <c r="FG197" s="210"/>
      <c r="FH197" s="210"/>
      <c r="FI197" s="210"/>
      <c r="FJ197" s="210"/>
      <c r="FK197" s="210"/>
      <c r="FL197" s="210"/>
      <c r="FM197" s="210"/>
      <c r="FN197" s="210"/>
      <c r="FO197" s="210"/>
      <c r="FP197" s="210"/>
      <c r="FQ197" s="210"/>
      <c r="FR197" s="210"/>
      <c r="FS197" s="210"/>
      <c r="FT197" s="210"/>
      <c r="FU197" s="210"/>
      <c r="FV197" s="210"/>
      <c r="FW197" s="210"/>
      <c r="FX197" s="210"/>
      <c r="FY197" s="210"/>
      <c r="FZ197" s="210"/>
      <c r="GA197" s="210"/>
      <c r="GB197" s="210"/>
      <c r="GC197" s="210"/>
      <c r="GD197" s="210"/>
      <c r="GE197" s="210"/>
      <c r="GF197" s="210"/>
      <c r="GG197" s="210"/>
      <c r="GH197" s="210"/>
      <c r="GI197" s="210"/>
      <c r="GJ197" s="210"/>
      <c r="GK197" s="210"/>
      <c r="GL197" s="210"/>
      <c r="GM197" s="210"/>
      <c r="GN197" s="210"/>
      <c r="GO197" s="210"/>
      <c r="GP197" s="210"/>
      <c r="GQ197" s="210"/>
      <c r="GR197" s="210"/>
      <c r="GS197" s="210"/>
      <c r="GT197" s="210"/>
      <c r="GU197" s="210"/>
      <c r="GV197" s="210"/>
      <c r="GW197" s="210"/>
      <c r="GX197" s="210"/>
      <c r="GY197" s="210"/>
      <c r="GZ197" s="210"/>
      <c r="HA197" s="210"/>
      <c r="HB197" s="210"/>
      <c r="HC197" s="210"/>
      <c r="HD197" s="210"/>
      <c r="HE197" s="210"/>
      <c r="HF197" s="210"/>
      <c r="HG197" s="210"/>
      <c r="HH197" s="210"/>
      <c r="HI197" s="210"/>
      <c r="HJ197" s="210"/>
      <c r="HK197" s="210"/>
      <c r="HL197" s="210"/>
      <c r="HM197" s="210"/>
      <c r="HN197" s="210"/>
      <c r="HO197" s="210"/>
      <c r="HP197" s="210"/>
      <c r="HQ197" s="210"/>
      <c r="HR197" s="210"/>
      <c r="HS197" s="210"/>
      <c r="HT197" s="210"/>
      <c r="HU197" s="210"/>
      <c r="HV197" s="210"/>
      <c r="HW197" s="210"/>
      <c r="HX197" s="210"/>
      <c r="HY197" s="210"/>
      <c r="HZ197" s="210"/>
      <c r="IA197" s="210"/>
      <c r="IB197" s="210"/>
      <c r="IC197" s="210"/>
      <c r="ID197" s="210"/>
      <c r="IE197" s="210"/>
      <c r="IF197" s="210"/>
      <c r="IG197" s="210"/>
      <c r="IH197" s="210"/>
      <c r="II197" s="210"/>
      <c r="IJ197" s="210"/>
      <c r="IK197" s="210"/>
      <c r="IL197" s="210"/>
      <c r="IM197" s="210"/>
      <c r="IN197" s="210"/>
      <c r="IO197" s="210"/>
      <c r="IP197" s="210"/>
      <c r="IQ197" s="210"/>
      <c r="IR197" s="210"/>
      <c r="IS197" s="210"/>
      <c r="IT197" s="210"/>
      <c r="IU197" s="210"/>
      <c r="IV197" s="210"/>
      <c r="IW197" s="210"/>
      <c r="IX197" s="210"/>
      <c r="IY197" s="210"/>
      <c r="IZ197" s="210"/>
      <c r="JA197" s="210"/>
      <c r="JB197" s="210"/>
      <c r="JC197" s="210"/>
      <c r="JD197" s="210"/>
      <c r="JE197" s="210"/>
      <c r="JF197" s="210"/>
      <c r="JG197" s="210"/>
      <c r="JH197" s="210"/>
      <c r="JI197" s="210"/>
      <c r="JJ197" s="210"/>
      <c r="JK197" s="210"/>
      <c r="JL197" s="210"/>
      <c r="JM197" s="210"/>
      <c r="JN197" s="210"/>
      <c r="JO197" s="210"/>
      <c r="JP197" s="210"/>
      <c r="JQ197" s="210"/>
      <c r="JR197" s="210"/>
      <c r="JS197" s="210"/>
      <c r="JT197" s="210"/>
      <c r="JU197" s="210"/>
      <c r="JV197" s="210"/>
      <c r="JW197" s="210"/>
      <c r="JX197" s="210"/>
      <c r="JY197" s="210"/>
      <c r="JZ197" s="210"/>
      <c r="KA197" s="210"/>
      <c r="KB197" s="210"/>
      <c r="KC197" s="210"/>
      <c r="KD197" s="210"/>
      <c r="KE197" s="210"/>
      <c r="KF197" s="210"/>
      <c r="KG197" s="210"/>
      <c r="KH197" s="210"/>
      <c r="KI197" s="210"/>
      <c r="KJ197" s="210"/>
      <c r="KK197" s="210"/>
      <c r="KL197" s="210"/>
      <c r="KM197" s="210"/>
      <c r="KN197" s="210"/>
      <c r="KO197" s="210"/>
      <c r="KP197" s="210"/>
      <c r="KQ197" s="210"/>
      <c r="KR197" s="210"/>
      <c r="KS197" s="210"/>
      <c r="KT197" s="210"/>
      <c r="KU197" s="210"/>
      <c r="KV197" s="210"/>
      <c r="KW197" s="210"/>
      <c r="KX197" s="210"/>
      <c r="KY197" s="210"/>
      <c r="KZ197" s="210"/>
      <c r="LA197" s="210"/>
      <c r="LB197" s="210"/>
      <c r="LC197" s="210"/>
      <c r="LD197" s="210"/>
      <c r="LE197" s="210"/>
      <c r="LF197" s="210"/>
      <c r="LG197" s="210"/>
      <c r="LH197" s="210"/>
      <c r="LI197" s="210"/>
      <c r="LJ197" s="210"/>
      <c r="LK197" s="210"/>
      <c r="LL197" s="210"/>
      <c r="LM197" s="210"/>
      <c r="LN197" s="210"/>
      <c r="LO197" s="210"/>
      <c r="LP197" s="210"/>
      <c r="LQ197" s="210"/>
      <c r="LR197" s="210"/>
      <c r="LS197" s="210"/>
      <c r="LT197" s="210"/>
      <c r="LU197" s="210"/>
      <c r="LV197" s="210"/>
      <c r="LW197" s="210"/>
      <c r="LX197" s="210"/>
      <c r="LY197" s="210"/>
      <c r="LZ197" s="210"/>
      <c r="MA197" s="210"/>
      <c r="MB197" s="210"/>
      <c r="MC197" s="210"/>
      <c r="MD197" s="210"/>
      <c r="ME197" s="210"/>
      <c r="MF197" s="210"/>
      <c r="MG197" s="210"/>
      <c r="MH197" s="210"/>
      <c r="MI197" s="210"/>
      <c r="MJ197" s="210"/>
      <c r="MK197" s="210"/>
      <c r="ML197" s="210"/>
      <c r="MM197" s="210"/>
      <c r="MN197" s="210"/>
      <c r="MO197" s="210"/>
      <c r="MP197" s="210"/>
      <c r="MQ197" s="210"/>
      <c r="MR197" s="210"/>
      <c r="MS197" s="210"/>
      <c r="MT197" s="210"/>
      <c r="MU197" s="210"/>
      <c r="MV197" s="210"/>
      <c r="MW197" s="210"/>
      <c r="MX197" s="210"/>
      <c r="MY197" s="210"/>
      <c r="MZ197" s="210"/>
      <c r="NA197" s="210"/>
      <c r="NB197" s="210"/>
      <c r="NC197" s="210"/>
      <c r="ND197" s="210"/>
      <c r="NE197" s="210"/>
      <c r="NF197" s="210"/>
      <c r="NG197" s="210"/>
      <c r="NH197" s="210"/>
      <c r="NI197" s="210"/>
      <c r="NJ197" s="210"/>
      <c r="NK197" s="210"/>
      <c r="NL197" s="210"/>
      <c r="NM197" s="210"/>
      <c r="NN197" s="210"/>
      <c r="NO197" s="210"/>
      <c r="NP197" s="210"/>
      <c r="NQ197" s="210"/>
      <c r="NR197" s="210"/>
      <c r="NS197" s="210"/>
      <c r="NT197" s="210"/>
      <c r="NU197" s="210"/>
      <c r="NV197" s="210"/>
      <c r="NW197" s="210"/>
      <c r="NX197" s="210"/>
      <c r="NY197" s="210"/>
      <c r="NZ197" s="210"/>
      <c r="OA197" s="210"/>
      <c r="OB197" s="210"/>
      <c r="OC197" s="210"/>
      <c r="OD197" s="210"/>
      <c r="OE197" s="210"/>
      <c r="OF197" s="210"/>
      <c r="OG197" s="210"/>
      <c r="OH197" s="210"/>
      <c r="OI197" s="210"/>
      <c r="OJ197" s="210"/>
      <c r="OK197" s="210"/>
      <c r="OL197" s="210"/>
      <c r="OM197" s="210"/>
      <c r="ON197" s="210"/>
      <c r="OO197" s="210"/>
      <c r="OP197" s="210"/>
      <c r="OQ197" s="210"/>
      <c r="OR197" s="210"/>
      <c r="OS197" s="210"/>
      <c r="OT197" s="210"/>
      <c r="OU197" s="210"/>
      <c r="OV197" s="210"/>
      <c r="OW197" s="210"/>
      <c r="OX197" s="210"/>
      <c r="OY197" s="210"/>
      <c r="OZ197" s="210"/>
      <c r="PA197" s="210"/>
      <c r="PB197" s="210"/>
      <c r="PC197" s="210"/>
      <c r="PD197" s="210"/>
      <c r="PE197" s="210"/>
      <c r="PF197" s="210"/>
      <c r="PG197" s="210"/>
      <c r="PH197" s="210"/>
      <c r="PI197" s="210"/>
      <c r="PJ197" s="210"/>
      <c r="PK197" s="210"/>
      <c r="PL197" s="210"/>
      <c r="PM197" s="210"/>
      <c r="PN197" s="210"/>
      <c r="PO197" s="210"/>
      <c r="PP197" s="210"/>
      <c r="PQ197" s="210"/>
      <c r="PR197" s="210"/>
      <c r="PS197" s="210"/>
      <c r="PT197" s="210"/>
      <c r="PU197" s="210"/>
      <c r="PV197" s="210"/>
      <c r="PW197" s="210"/>
      <c r="PX197" s="210"/>
      <c r="PY197" s="210"/>
      <c r="PZ197" s="210"/>
      <c r="QA197" s="210"/>
      <c r="QB197" s="210"/>
      <c r="QC197" s="210"/>
      <c r="QD197" s="210"/>
      <c r="QE197" s="210"/>
      <c r="QF197" s="210"/>
      <c r="QG197" s="210"/>
      <c r="QH197" s="210"/>
      <c r="QI197" s="210"/>
      <c r="QJ197" s="210"/>
      <c r="QK197" s="210"/>
      <c r="QL197" s="210"/>
      <c r="QM197" s="210"/>
      <c r="QN197" s="210"/>
      <c r="QO197" s="210"/>
      <c r="QP197" s="210"/>
      <c r="QQ197" s="210"/>
      <c r="QR197" s="210"/>
      <c r="QS197" s="210"/>
      <c r="QT197" s="210"/>
      <c r="QU197" s="210"/>
      <c r="QV197" s="210"/>
      <c r="QW197" s="210"/>
      <c r="QX197" s="210"/>
      <c r="QY197" s="210"/>
      <c r="QZ197" s="210"/>
      <c r="RA197" s="210"/>
      <c r="RB197" s="210"/>
      <c r="RC197" s="210"/>
      <c r="RD197" s="210"/>
      <c r="RE197" s="210"/>
      <c r="RF197" s="210"/>
      <c r="RG197" s="210"/>
      <c r="RH197" s="210"/>
      <c r="RI197" s="210"/>
      <c r="RJ197" s="210"/>
      <c r="RK197" s="210"/>
      <c r="RL197" s="210"/>
      <c r="RM197" s="210"/>
      <c r="RN197" s="210"/>
      <c r="RO197" s="210"/>
      <c r="RP197" s="210"/>
      <c r="RQ197" s="210"/>
      <c r="RR197" s="210"/>
      <c r="RS197" s="210"/>
      <c r="RT197" s="210"/>
      <c r="RU197" s="210"/>
      <c r="RV197" s="210"/>
      <c r="RW197" s="210"/>
      <c r="RX197" s="210"/>
      <c r="RY197" s="210"/>
      <c r="RZ197" s="210"/>
      <c r="SA197" s="210"/>
      <c r="SB197" s="210"/>
      <c r="SC197" s="210"/>
      <c r="SD197" s="210"/>
      <c r="SE197" s="210"/>
      <c r="SF197" s="210"/>
      <c r="SG197" s="210"/>
      <c r="SH197" s="210"/>
      <c r="SI197" s="210"/>
      <c r="SJ197" s="210"/>
      <c r="SK197" s="210"/>
      <c r="SL197" s="210"/>
      <c r="SM197" s="210"/>
      <c r="SN197" s="210"/>
      <c r="SO197" s="210"/>
      <c r="SP197" s="210"/>
      <c r="SQ197" s="210"/>
      <c r="SR197" s="210"/>
      <c r="SS197" s="210"/>
      <c r="ST197" s="210"/>
      <c r="SU197" s="210"/>
      <c r="SV197" s="210"/>
      <c r="SW197" s="210"/>
      <c r="SX197" s="210"/>
      <c r="SY197" s="210"/>
      <c r="SZ197" s="210"/>
      <c r="TA197" s="210"/>
      <c r="TB197" s="210"/>
      <c r="TC197" s="210"/>
      <c r="TD197" s="210"/>
      <c r="TE197" s="210"/>
      <c r="TF197" s="210"/>
      <c r="TG197" s="210"/>
      <c r="TH197" s="210"/>
      <c r="TI197" s="210"/>
      <c r="TJ197" s="210"/>
      <c r="TK197" s="210"/>
      <c r="TL197" s="210"/>
      <c r="TM197" s="210"/>
      <c r="TN197" s="210"/>
      <c r="TO197" s="210"/>
      <c r="TP197" s="210"/>
      <c r="TQ197" s="210"/>
      <c r="TR197" s="210"/>
      <c r="TS197" s="210"/>
      <c r="TT197" s="210"/>
      <c r="TU197" s="210"/>
      <c r="TV197" s="210"/>
      <c r="TW197" s="210"/>
      <c r="TX197" s="210"/>
      <c r="TY197" s="210"/>
      <c r="TZ197" s="210"/>
      <c r="UA197" s="210"/>
      <c r="UB197" s="210"/>
      <c r="UC197" s="210"/>
      <c r="UD197" s="210"/>
      <c r="UE197" s="210"/>
      <c r="UF197" s="210"/>
      <c r="UG197" s="210"/>
      <c r="UH197" s="210"/>
      <c r="UI197" s="210"/>
      <c r="UJ197" s="210"/>
      <c r="UK197" s="210"/>
      <c r="UL197" s="210"/>
      <c r="UM197" s="210"/>
      <c r="UN197" s="210"/>
      <c r="UO197" s="210"/>
      <c r="UP197" s="210"/>
      <c r="UQ197" s="210"/>
      <c r="UR197" s="210"/>
      <c r="US197" s="210"/>
      <c r="UT197" s="210"/>
      <c r="UU197" s="210"/>
      <c r="UV197" s="210"/>
      <c r="UW197" s="210"/>
      <c r="UX197" s="210"/>
      <c r="UY197" s="210"/>
      <c r="UZ197" s="210"/>
      <c r="VA197" s="210"/>
      <c r="VB197" s="210"/>
      <c r="VC197" s="210"/>
      <c r="VD197" s="210"/>
      <c r="VE197" s="210"/>
      <c r="VF197" s="210"/>
      <c r="VG197" s="210"/>
      <c r="VH197" s="210"/>
      <c r="VI197" s="210"/>
      <c r="VJ197" s="210"/>
      <c r="VK197" s="210"/>
      <c r="VL197" s="210"/>
      <c r="VM197" s="210"/>
      <c r="VN197" s="210"/>
      <c r="VO197" s="210"/>
      <c r="VP197" s="210"/>
      <c r="VQ197" s="210"/>
      <c r="VR197" s="210"/>
      <c r="VS197" s="210"/>
      <c r="VT197" s="210"/>
      <c r="VU197" s="210"/>
      <c r="VV197" s="210"/>
      <c r="VW197" s="210"/>
      <c r="VX197" s="210"/>
      <c r="VY197" s="210"/>
      <c r="VZ197" s="210"/>
      <c r="WA197" s="210"/>
      <c r="WB197" s="210"/>
      <c r="WC197" s="210"/>
      <c r="WD197" s="210"/>
      <c r="WE197" s="210"/>
      <c r="WF197" s="210"/>
      <c r="WG197" s="210"/>
      <c r="WH197" s="210"/>
      <c r="WI197" s="210"/>
      <c r="WJ197" s="210"/>
      <c r="WK197" s="210"/>
      <c r="WL197" s="210"/>
      <c r="WM197" s="210"/>
      <c r="WN197" s="210"/>
      <c r="WO197" s="210"/>
      <c r="WP197" s="210"/>
      <c r="WQ197" s="210"/>
      <c r="WR197" s="210"/>
      <c r="WS197" s="210"/>
      <c r="WT197" s="210"/>
      <c r="WU197" s="210"/>
      <c r="WV197" s="210"/>
      <c r="WW197" s="210"/>
      <c r="WX197" s="210"/>
      <c r="WY197" s="210"/>
      <c r="WZ197" s="210"/>
      <c r="XA197" s="210"/>
      <c r="XB197" s="210"/>
      <c r="XC197" s="210"/>
      <c r="XD197" s="210"/>
      <c r="XE197" s="210"/>
      <c r="XF197" s="210"/>
      <c r="XG197" s="210"/>
      <c r="XH197" s="210"/>
      <c r="XI197" s="210"/>
      <c r="XJ197" s="210"/>
      <c r="XK197" s="210"/>
      <c r="XL197" s="210"/>
      <c r="XM197" s="210"/>
      <c r="XN197" s="210"/>
      <c r="XO197" s="210"/>
      <c r="XP197" s="210"/>
      <c r="XQ197" s="210"/>
      <c r="XR197" s="210"/>
      <c r="XS197" s="210"/>
      <c r="XT197" s="210"/>
      <c r="XU197" s="210"/>
      <c r="XV197" s="210"/>
      <c r="XW197" s="210"/>
      <c r="XX197" s="210"/>
      <c r="XY197" s="210"/>
      <c r="XZ197" s="210"/>
      <c r="YA197" s="210"/>
      <c r="YB197" s="210"/>
      <c r="YC197" s="210"/>
      <c r="YD197" s="210"/>
      <c r="YE197" s="210"/>
      <c r="YF197" s="210"/>
      <c r="YG197" s="210"/>
      <c r="YH197" s="210"/>
      <c r="YI197" s="210"/>
      <c r="YJ197" s="210"/>
      <c r="YK197" s="210"/>
      <c r="YL197" s="210"/>
      <c r="YM197" s="210"/>
      <c r="YN197" s="210"/>
      <c r="YO197" s="210"/>
      <c r="YP197" s="210"/>
      <c r="YQ197" s="210"/>
      <c r="YR197" s="210"/>
      <c r="YS197" s="210"/>
      <c r="YT197" s="210"/>
      <c r="YU197" s="210"/>
      <c r="YV197" s="210"/>
      <c r="YW197" s="210"/>
      <c r="YX197" s="210"/>
      <c r="YY197" s="210"/>
      <c r="YZ197" s="210"/>
      <c r="ZA197" s="210"/>
      <c r="ZB197" s="210"/>
      <c r="ZC197" s="210"/>
      <c r="ZD197" s="210"/>
      <c r="ZE197" s="210"/>
      <c r="ZF197" s="210"/>
      <c r="ZG197" s="210"/>
      <c r="ZH197" s="210"/>
      <c r="ZI197" s="210"/>
      <c r="ZJ197" s="210"/>
      <c r="ZK197" s="210"/>
      <c r="ZL197" s="210"/>
    </row>
    <row r="198" spans="1:688" s="102" customFormat="1" ht="16.5" customHeight="1">
      <c r="A198" s="314" t="s">
        <v>370</v>
      </c>
      <c r="B198" s="40" t="s">
        <v>7</v>
      </c>
      <c r="C198" s="340">
        <v>6084476</v>
      </c>
      <c r="D198" s="328">
        <f t="shared" ref="D198:D206" si="49">C198/C197-1</f>
        <v>0.10461305077010041</v>
      </c>
      <c r="E198" s="142"/>
      <c r="F198" s="332" t="s">
        <v>8</v>
      </c>
      <c r="G198" s="318" t="s">
        <v>8</v>
      </c>
      <c r="H198" s="199"/>
      <c r="I198" s="47"/>
      <c r="J198" s="332" t="s">
        <v>8</v>
      </c>
      <c r="K198" s="318" t="s">
        <v>8</v>
      </c>
      <c r="L198" s="199">
        <v>31</v>
      </c>
      <c r="M198" s="47">
        <f>L198/L197-1</f>
        <v>-0.5</v>
      </c>
      <c r="N198" s="332" t="s">
        <v>8</v>
      </c>
      <c r="O198" s="318" t="s">
        <v>8</v>
      </c>
      <c r="P198" s="199"/>
      <c r="Q198" s="47"/>
      <c r="R198" s="199"/>
      <c r="S198" s="47"/>
      <c r="T198" s="215"/>
      <c r="U198" s="210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0"/>
      <c r="AF198" s="210"/>
      <c r="AG198" s="210"/>
      <c r="AH198" s="210"/>
      <c r="AI198" s="210"/>
      <c r="AJ198" s="210"/>
      <c r="AK198" s="210"/>
      <c r="AL198" s="210"/>
      <c r="AM198" s="210"/>
      <c r="AN198" s="210"/>
      <c r="AO198" s="210"/>
      <c r="AP198" s="210"/>
      <c r="AQ198" s="210"/>
      <c r="AR198" s="210"/>
      <c r="AS198" s="210"/>
      <c r="AT198" s="210"/>
      <c r="AU198" s="210"/>
      <c r="AV198" s="210"/>
      <c r="AW198" s="210"/>
      <c r="AX198" s="210"/>
      <c r="AY198" s="210"/>
      <c r="AZ198" s="210"/>
      <c r="BA198" s="210"/>
      <c r="BB198" s="210"/>
      <c r="BC198" s="210"/>
      <c r="BD198" s="210"/>
      <c r="BE198" s="210"/>
      <c r="BF198" s="210"/>
      <c r="BG198" s="210"/>
      <c r="BH198" s="210"/>
      <c r="BI198" s="210"/>
      <c r="BJ198" s="210"/>
      <c r="BK198" s="210"/>
      <c r="BL198" s="210"/>
      <c r="BM198" s="210"/>
      <c r="BN198" s="210"/>
      <c r="BO198" s="210"/>
      <c r="BP198" s="210"/>
      <c r="BQ198" s="210"/>
      <c r="BR198" s="210"/>
      <c r="BS198" s="210"/>
      <c r="BT198" s="210"/>
      <c r="BU198" s="210"/>
      <c r="BV198" s="210"/>
      <c r="BW198" s="210"/>
      <c r="BX198" s="210"/>
      <c r="BY198" s="210"/>
      <c r="BZ198" s="210"/>
      <c r="CA198" s="210"/>
      <c r="CB198" s="210"/>
      <c r="CC198" s="210"/>
      <c r="CD198" s="210"/>
      <c r="CE198" s="210"/>
      <c r="CF198" s="210"/>
      <c r="CG198" s="210"/>
      <c r="CH198" s="210"/>
      <c r="CI198" s="210"/>
      <c r="CJ198" s="210"/>
      <c r="CK198" s="210"/>
      <c r="CL198" s="210"/>
      <c r="CM198" s="210"/>
      <c r="CN198" s="210"/>
      <c r="CO198" s="210"/>
      <c r="CP198" s="210"/>
      <c r="CQ198" s="210"/>
      <c r="CR198" s="210"/>
      <c r="CS198" s="210"/>
      <c r="CT198" s="210"/>
      <c r="CU198" s="210"/>
      <c r="CV198" s="210"/>
      <c r="CW198" s="210"/>
      <c r="CX198" s="210"/>
      <c r="CY198" s="210"/>
      <c r="CZ198" s="210"/>
      <c r="DA198" s="210"/>
      <c r="DB198" s="210"/>
      <c r="DC198" s="210"/>
      <c r="DD198" s="210"/>
      <c r="DE198" s="210"/>
      <c r="DF198" s="210"/>
      <c r="DG198" s="210"/>
      <c r="DH198" s="210"/>
      <c r="DI198" s="210"/>
      <c r="DJ198" s="210"/>
      <c r="DK198" s="210"/>
      <c r="DL198" s="210"/>
      <c r="DM198" s="210"/>
      <c r="DN198" s="210"/>
      <c r="DO198" s="210"/>
      <c r="DP198" s="210"/>
      <c r="DQ198" s="210"/>
      <c r="DR198" s="210"/>
      <c r="DS198" s="210"/>
      <c r="DT198" s="210"/>
      <c r="DU198" s="210"/>
      <c r="DV198" s="210"/>
      <c r="DW198" s="210"/>
      <c r="DX198" s="210"/>
      <c r="DY198" s="210"/>
      <c r="DZ198" s="210"/>
      <c r="EA198" s="210"/>
      <c r="EB198" s="210"/>
      <c r="EC198" s="210"/>
      <c r="ED198" s="210"/>
      <c r="EE198" s="210"/>
      <c r="EF198" s="210"/>
      <c r="EG198" s="210"/>
      <c r="EH198" s="210"/>
      <c r="EI198" s="210"/>
      <c r="EJ198" s="210"/>
      <c r="EK198" s="210"/>
      <c r="EL198" s="210"/>
      <c r="EM198" s="210"/>
      <c r="EN198" s="210"/>
      <c r="EO198" s="210"/>
      <c r="EP198" s="210"/>
      <c r="EQ198" s="210"/>
      <c r="ER198" s="210"/>
      <c r="ES198" s="210"/>
      <c r="ET198" s="210"/>
      <c r="EU198" s="210"/>
      <c r="EV198" s="210"/>
      <c r="EW198" s="210"/>
      <c r="EX198" s="210"/>
      <c r="EY198" s="210"/>
      <c r="EZ198" s="210"/>
      <c r="FA198" s="210"/>
      <c r="FB198" s="210"/>
      <c r="FC198" s="210"/>
      <c r="FD198" s="210"/>
      <c r="FE198" s="210"/>
      <c r="FF198" s="210"/>
      <c r="FG198" s="210"/>
      <c r="FH198" s="210"/>
      <c r="FI198" s="210"/>
      <c r="FJ198" s="210"/>
      <c r="FK198" s="210"/>
      <c r="FL198" s="210"/>
      <c r="FM198" s="210"/>
      <c r="FN198" s="210"/>
      <c r="FO198" s="210"/>
      <c r="FP198" s="210"/>
      <c r="FQ198" s="210"/>
      <c r="FR198" s="210"/>
      <c r="FS198" s="210"/>
      <c r="FT198" s="210"/>
      <c r="FU198" s="210"/>
      <c r="FV198" s="210"/>
      <c r="FW198" s="210"/>
      <c r="FX198" s="210"/>
      <c r="FY198" s="210"/>
      <c r="FZ198" s="210"/>
      <c r="GA198" s="210"/>
      <c r="GB198" s="210"/>
      <c r="GC198" s="210"/>
      <c r="GD198" s="210"/>
      <c r="GE198" s="210"/>
      <c r="GF198" s="210"/>
      <c r="GG198" s="210"/>
      <c r="GH198" s="210"/>
      <c r="GI198" s="210"/>
      <c r="GJ198" s="210"/>
      <c r="GK198" s="210"/>
      <c r="GL198" s="210"/>
      <c r="GM198" s="210"/>
      <c r="GN198" s="210"/>
      <c r="GO198" s="210"/>
      <c r="GP198" s="210"/>
      <c r="GQ198" s="210"/>
      <c r="GR198" s="210"/>
      <c r="GS198" s="210"/>
      <c r="GT198" s="210"/>
      <c r="GU198" s="210"/>
      <c r="GV198" s="210"/>
      <c r="GW198" s="210"/>
      <c r="GX198" s="210"/>
      <c r="GY198" s="210"/>
      <c r="GZ198" s="210"/>
      <c r="HA198" s="210"/>
      <c r="HB198" s="210"/>
      <c r="HC198" s="210"/>
      <c r="HD198" s="210"/>
      <c r="HE198" s="210"/>
      <c r="HF198" s="210"/>
      <c r="HG198" s="210"/>
      <c r="HH198" s="210"/>
      <c r="HI198" s="210"/>
      <c r="HJ198" s="210"/>
      <c r="HK198" s="210"/>
      <c r="HL198" s="210"/>
      <c r="HM198" s="210"/>
      <c r="HN198" s="210"/>
      <c r="HO198" s="210"/>
      <c r="HP198" s="210"/>
      <c r="HQ198" s="210"/>
      <c r="HR198" s="210"/>
      <c r="HS198" s="210"/>
      <c r="HT198" s="210"/>
      <c r="HU198" s="210"/>
      <c r="HV198" s="210"/>
      <c r="HW198" s="210"/>
      <c r="HX198" s="210"/>
      <c r="HY198" s="210"/>
      <c r="HZ198" s="210"/>
      <c r="IA198" s="210"/>
      <c r="IB198" s="210"/>
      <c r="IC198" s="210"/>
      <c r="ID198" s="210"/>
      <c r="IE198" s="210"/>
      <c r="IF198" s="210"/>
      <c r="IG198" s="210"/>
      <c r="IH198" s="210"/>
      <c r="II198" s="210"/>
      <c r="IJ198" s="210"/>
      <c r="IK198" s="210"/>
      <c r="IL198" s="210"/>
      <c r="IM198" s="210"/>
      <c r="IN198" s="210"/>
      <c r="IO198" s="210"/>
      <c r="IP198" s="210"/>
      <c r="IQ198" s="210"/>
      <c r="IR198" s="210"/>
      <c r="IS198" s="210"/>
      <c r="IT198" s="210"/>
      <c r="IU198" s="210"/>
      <c r="IV198" s="210"/>
      <c r="IW198" s="210"/>
      <c r="IX198" s="210"/>
      <c r="IY198" s="210"/>
      <c r="IZ198" s="210"/>
      <c r="JA198" s="210"/>
      <c r="JB198" s="210"/>
      <c r="JC198" s="210"/>
      <c r="JD198" s="210"/>
      <c r="JE198" s="210"/>
      <c r="JF198" s="210"/>
      <c r="JG198" s="210"/>
      <c r="JH198" s="210"/>
      <c r="JI198" s="210"/>
      <c r="JJ198" s="210"/>
      <c r="JK198" s="210"/>
      <c r="JL198" s="210"/>
      <c r="JM198" s="210"/>
      <c r="JN198" s="210"/>
      <c r="JO198" s="210"/>
      <c r="JP198" s="210"/>
      <c r="JQ198" s="210"/>
      <c r="JR198" s="210"/>
      <c r="JS198" s="210"/>
      <c r="JT198" s="210"/>
      <c r="JU198" s="210"/>
      <c r="JV198" s="210"/>
      <c r="JW198" s="210"/>
      <c r="JX198" s="210"/>
      <c r="JY198" s="210"/>
      <c r="JZ198" s="210"/>
      <c r="KA198" s="210"/>
      <c r="KB198" s="210"/>
      <c r="KC198" s="210"/>
      <c r="KD198" s="210"/>
      <c r="KE198" s="210"/>
      <c r="KF198" s="210"/>
      <c r="KG198" s="210"/>
      <c r="KH198" s="210"/>
      <c r="KI198" s="210"/>
      <c r="KJ198" s="210"/>
      <c r="KK198" s="210"/>
      <c r="KL198" s="210"/>
      <c r="KM198" s="210"/>
      <c r="KN198" s="210"/>
      <c r="KO198" s="210"/>
      <c r="KP198" s="210"/>
      <c r="KQ198" s="210"/>
      <c r="KR198" s="210"/>
      <c r="KS198" s="210"/>
      <c r="KT198" s="210"/>
      <c r="KU198" s="210"/>
      <c r="KV198" s="210"/>
      <c r="KW198" s="210"/>
      <c r="KX198" s="210"/>
      <c r="KY198" s="210"/>
      <c r="KZ198" s="210"/>
      <c r="LA198" s="210"/>
      <c r="LB198" s="210"/>
      <c r="LC198" s="210"/>
      <c r="LD198" s="210"/>
      <c r="LE198" s="210"/>
      <c r="LF198" s="210"/>
      <c r="LG198" s="210"/>
      <c r="LH198" s="210"/>
      <c r="LI198" s="210"/>
      <c r="LJ198" s="210"/>
      <c r="LK198" s="210"/>
      <c r="LL198" s="210"/>
      <c r="LM198" s="210"/>
      <c r="LN198" s="210"/>
      <c r="LO198" s="210"/>
      <c r="LP198" s="210"/>
      <c r="LQ198" s="210"/>
      <c r="LR198" s="210"/>
      <c r="LS198" s="210"/>
      <c r="LT198" s="210"/>
      <c r="LU198" s="210"/>
      <c r="LV198" s="210"/>
      <c r="LW198" s="210"/>
      <c r="LX198" s="210"/>
      <c r="LY198" s="210"/>
      <c r="LZ198" s="210"/>
      <c r="MA198" s="210"/>
      <c r="MB198" s="210"/>
      <c r="MC198" s="210"/>
      <c r="MD198" s="210"/>
      <c r="ME198" s="210"/>
      <c r="MF198" s="210"/>
      <c r="MG198" s="210"/>
      <c r="MH198" s="210"/>
      <c r="MI198" s="210"/>
      <c r="MJ198" s="210"/>
      <c r="MK198" s="210"/>
      <c r="ML198" s="210"/>
      <c r="MM198" s="210"/>
      <c r="MN198" s="210"/>
      <c r="MO198" s="210"/>
      <c r="MP198" s="210"/>
      <c r="MQ198" s="210"/>
      <c r="MR198" s="210"/>
      <c r="MS198" s="210"/>
      <c r="MT198" s="210"/>
      <c r="MU198" s="210"/>
      <c r="MV198" s="210"/>
      <c r="MW198" s="210"/>
      <c r="MX198" s="210"/>
      <c r="MY198" s="210"/>
      <c r="MZ198" s="210"/>
      <c r="NA198" s="210"/>
      <c r="NB198" s="210"/>
      <c r="NC198" s="210"/>
      <c r="ND198" s="210"/>
      <c r="NE198" s="210"/>
      <c r="NF198" s="210"/>
      <c r="NG198" s="210"/>
      <c r="NH198" s="210"/>
      <c r="NI198" s="210"/>
      <c r="NJ198" s="210"/>
      <c r="NK198" s="210"/>
      <c r="NL198" s="210"/>
      <c r="NM198" s="210"/>
      <c r="NN198" s="210"/>
      <c r="NO198" s="210"/>
      <c r="NP198" s="210"/>
      <c r="NQ198" s="210"/>
      <c r="NR198" s="210"/>
      <c r="NS198" s="210"/>
      <c r="NT198" s="210"/>
      <c r="NU198" s="210"/>
      <c r="NV198" s="210"/>
      <c r="NW198" s="210"/>
      <c r="NX198" s="210"/>
      <c r="NY198" s="210"/>
      <c r="NZ198" s="210"/>
      <c r="OA198" s="210"/>
      <c r="OB198" s="210"/>
      <c r="OC198" s="210"/>
      <c r="OD198" s="210"/>
      <c r="OE198" s="210"/>
      <c r="OF198" s="210"/>
      <c r="OG198" s="210"/>
      <c r="OH198" s="210"/>
      <c r="OI198" s="210"/>
      <c r="OJ198" s="210"/>
      <c r="OK198" s="210"/>
      <c r="OL198" s="210"/>
      <c r="OM198" s="210"/>
      <c r="ON198" s="210"/>
      <c r="OO198" s="210"/>
      <c r="OP198" s="210"/>
      <c r="OQ198" s="210"/>
      <c r="OR198" s="210"/>
      <c r="OS198" s="210"/>
      <c r="OT198" s="210"/>
      <c r="OU198" s="210"/>
      <c r="OV198" s="210"/>
      <c r="OW198" s="210"/>
      <c r="OX198" s="210"/>
      <c r="OY198" s="210"/>
      <c r="OZ198" s="210"/>
      <c r="PA198" s="210"/>
      <c r="PB198" s="210"/>
      <c r="PC198" s="210"/>
      <c r="PD198" s="210"/>
      <c r="PE198" s="210"/>
      <c r="PF198" s="210"/>
      <c r="PG198" s="210"/>
      <c r="PH198" s="210"/>
      <c r="PI198" s="210"/>
      <c r="PJ198" s="210"/>
      <c r="PK198" s="210"/>
      <c r="PL198" s="210"/>
      <c r="PM198" s="210"/>
      <c r="PN198" s="210"/>
      <c r="PO198" s="210"/>
      <c r="PP198" s="210"/>
      <c r="PQ198" s="210"/>
      <c r="PR198" s="210"/>
      <c r="PS198" s="210"/>
      <c r="PT198" s="210"/>
      <c r="PU198" s="210"/>
      <c r="PV198" s="210"/>
      <c r="PW198" s="210"/>
      <c r="PX198" s="210"/>
      <c r="PY198" s="210"/>
      <c r="PZ198" s="210"/>
      <c r="QA198" s="210"/>
      <c r="QB198" s="210"/>
      <c r="QC198" s="210"/>
      <c r="QD198" s="210"/>
      <c r="QE198" s="210"/>
      <c r="QF198" s="210"/>
      <c r="QG198" s="210"/>
      <c r="QH198" s="210"/>
      <c r="QI198" s="210"/>
      <c r="QJ198" s="210"/>
      <c r="QK198" s="210"/>
      <c r="QL198" s="210"/>
      <c r="QM198" s="210"/>
      <c r="QN198" s="210"/>
      <c r="QO198" s="210"/>
      <c r="QP198" s="210"/>
      <c r="QQ198" s="210"/>
      <c r="QR198" s="210"/>
      <c r="QS198" s="210"/>
      <c r="QT198" s="210"/>
      <c r="QU198" s="210"/>
      <c r="QV198" s="210"/>
      <c r="QW198" s="210"/>
      <c r="QX198" s="210"/>
      <c r="QY198" s="210"/>
      <c r="QZ198" s="210"/>
      <c r="RA198" s="210"/>
      <c r="RB198" s="210"/>
      <c r="RC198" s="210"/>
      <c r="RD198" s="210"/>
      <c r="RE198" s="210"/>
      <c r="RF198" s="210"/>
      <c r="RG198" s="210"/>
      <c r="RH198" s="210"/>
      <c r="RI198" s="210"/>
      <c r="RJ198" s="210"/>
      <c r="RK198" s="210"/>
      <c r="RL198" s="210"/>
      <c r="RM198" s="210"/>
      <c r="RN198" s="210"/>
      <c r="RO198" s="210"/>
      <c r="RP198" s="210"/>
      <c r="RQ198" s="210"/>
      <c r="RR198" s="210"/>
      <c r="RS198" s="210"/>
      <c r="RT198" s="210"/>
      <c r="RU198" s="210"/>
      <c r="RV198" s="210"/>
      <c r="RW198" s="210"/>
      <c r="RX198" s="210"/>
      <c r="RY198" s="210"/>
      <c r="RZ198" s="210"/>
      <c r="SA198" s="210"/>
      <c r="SB198" s="210"/>
      <c r="SC198" s="210"/>
      <c r="SD198" s="210"/>
      <c r="SE198" s="210"/>
      <c r="SF198" s="210"/>
      <c r="SG198" s="210"/>
      <c r="SH198" s="210"/>
      <c r="SI198" s="210"/>
      <c r="SJ198" s="210"/>
      <c r="SK198" s="210"/>
      <c r="SL198" s="210"/>
      <c r="SM198" s="210"/>
      <c r="SN198" s="210"/>
      <c r="SO198" s="210"/>
      <c r="SP198" s="210"/>
      <c r="SQ198" s="210"/>
      <c r="SR198" s="210"/>
      <c r="SS198" s="210"/>
      <c r="ST198" s="210"/>
      <c r="SU198" s="210"/>
      <c r="SV198" s="210"/>
      <c r="SW198" s="210"/>
      <c r="SX198" s="210"/>
      <c r="SY198" s="210"/>
      <c r="SZ198" s="210"/>
      <c r="TA198" s="210"/>
      <c r="TB198" s="210"/>
      <c r="TC198" s="210"/>
      <c r="TD198" s="210"/>
      <c r="TE198" s="210"/>
      <c r="TF198" s="210"/>
      <c r="TG198" s="210"/>
      <c r="TH198" s="210"/>
      <c r="TI198" s="210"/>
      <c r="TJ198" s="210"/>
      <c r="TK198" s="210"/>
      <c r="TL198" s="210"/>
      <c r="TM198" s="210"/>
      <c r="TN198" s="210"/>
      <c r="TO198" s="210"/>
      <c r="TP198" s="210"/>
      <c r="TQ198" s="210"/>
      <c r="TR198" s="210"/>
      <c r="TS198" s="210"/>
      <c r="TT198" s="210"/>
      <c r="TU198" s="210"/>
      <c r="TV198" s="210"/>
      <c r="TW198" s="210"/>
      <c r="TX198" s="210"/>
      <c r="TY198" s="210"/>
      <c r="TZ198" s="210"/>
      <c r="UA198" s="210"/>
      <c r="UB198" s="210"/>
      <c r="UC198" s="210"/>
      <c r="UD198" s="210"/>
      <c r="UE198" s="210"/>
      <c r="UF198" s="210"/>
      <c r="UG198" s="210"/>
      <c r="UH198" s="210"/>
      <c r="UI198" s="210"/>
      <c r="UJ198" s="210"/>
      <c r="UK198" s="210"/>
      <c r="UL198" s="210"/>
      <c r="UM198" s="210"/>
      <c r="UN198" s="210"/>
      <c r="UO198" s="210"/>
      <c r="UP198" s="210"/>
      <c r="UQ198" s="210"/>
      <c r="UR198" s="210"/>
      <c r="US198" s="210"/>
      <c r="UT198" s="210"/>
      <c r="UU198" s="210"/>
      <c r="UV198" s="210"/>
      <c r="UW198" s="210"/>
      <c r="UX198" s="210"/>
      <c r="UY198" s="210"/>
      <c r="UZ198" s="210"/>
      <c r="VA198" s="210"/>
      <c r="VB198" s="210"/>
      <c r="VC198" s="210"/>
      <c r="VD198" s="210"/>
      <c r="VE198" s="210"/>
      <c r="VF198" s="210"/>
      <c r="VG198" s="210"/>
      <c r="VH198" s="210"/>
      <c r="VI198" s="210"/>
      <c r="VJ198" s="210"/>
      <c r="VK198" s="210"/>
      <c r="VL198" s="210"/>
      <c r="VM198" s="210"/>
      <c r="VN198" s="210"/>
      <c r="VO198" s="210"/>
      <c r="VP198" s="210"/>
      <c r="VQ198" s="210"/>
      <c r="VR198" s="210"/>
      <c r="VS198" s="210"/>
      <c r="VT198" s="210"/>
      <c r="VU198" s="210"/>
      <c r="VV198" s="210"/>
      <c r="VW198" s="210"/>
      <c r="VX198" s="210"/>
      <c r="VY198" s="210"/>
      <c r="VZ198" s="210"/>
      <c r="WA198" s="210"/>
      <c r="WB198" s="210"/>
      <c r="WC198" s="210"/>
      <c r="WD198" s="210"/>
      <c r="WE198" s="210"/>
      <c r="WF198" s="210"/>
      <c r="WG198" s="210"/>
      <c r="WH198" s="210"/>
      <c r="WI198" s="210"/>
      <c r="WJ198" s="210"/>
      <c r="WK198" s="210"/>
      <c r="WL198" s="210"/>
      <c r="WM198" s="210"/>
      <c r="WN198" s="210"/>
      <c r="WO198" s="210"/>
      <c r="WP198" s="210"/>
      <c r="WQ198" s="210"/>
      <c r="WR198" s="210"/>
      <c r="WS198" s="210"/>
      <c r="WT198" s="210"/>
      <c r="WU198" s="210"/>
      <c r="WV198" s="210"/>
      <c r="WW198" s="210"/>
      <c r="WX198" s="210"/>
      <c r="WY198" s="210"/>
      <c r="WZ198" s="210"/>
      <c r="XA198" s="210"/>
      <c r="XB198" s="210"/>
      <c r="XC198" s="210"/>
      <c r="XD198" s="210"/>
      <c r="XE198" s="210"/>
      <c r="XF198" s="210"/>
      <c r="XG198" s="210"/>
      <c r="XH198" s="210"/>
      <c r="XI198" s="210"/>
      <c r="XJ198" s="210"/>
      <c r="XK198" s="210"/>
      <c r="XL198" s="210"/>
      <c r="XM198" s="210"/>
      <c r="XN198" s="210"/>
      <c r="XO198" s="210"/>
      <c r="XP198" s="210"/>
      <c r="XQ198" s="210"/>
      <c r="XR198" s="210"/>
      <c r="XS198" s="210"/>
      <c r="XT198" s="210"/>
      <c r="XU198" s="210"/>
      <c r="XV198" s="210"/>
      <c r="XW198" s="210"/>
      <c r="XX198" s="210"/>
      <c r="XY198" s="210"/>
      <c r="XZ198" s="210"/>
      <c r="YA198" s="210"/>
      <c r="YB198" s="210"/>
      <c r="YC198" s="210"/>
      <c r="YD198" s="210"/>
      <c r="YE198" s="210"/>
      <c r="YF198" s="210"/>
      <c r="YG198" s="210"/>
      <c r="YH198" s="210"/>
      <c r="YI198" s="210"/>
      <c r="YJ198" s="210"/>
      <c r="YK198" s="210"/>
      <c r="YL198" s="210"/>
      <c r="YM198" s="210"/>
      <c r="YN198" s="210"/>
      <c r="YO198" s="210"/>
      <c r="YP198" s="210"/>
      <c r="YQ198" s="210"/>
      <c r="YR198" s="210"/>
      <c r="YS198" s="210"/>
      <c r="YT198" s="210"/>
      <c r="YU198" s="210"/>
      <c r="YV198" s="210"/>
      <c r="YW198" s="210"/>
      <c r="YX198" s="210"/>
      <c r="YY198" s="210"/>
      <c r="YZ198" s="210"/>
      <c r="ZA198" s="210"/>
      <c r="ZB198" s="210"/>
      <c r="ZC198" s="210"/>
      <c r="ZD198" s="210"/>
      <c r="ZE198" s="210"/>
      <c r="ZF198" s="210"/>
      <c r="ZG198" s="210"/>
      <c r="ZH198" s="210"/>
      <c r="ZI198" s="210"/>
      <c r="ZJ198" s="210"/>
      <c r="ZK198" s="210"/>
      <c r="ZL198" s="210"/>
    </row>
    <row r="199" spans="1:688" s="102" customFormat="1" ht="16.5" customHeight="1">
      <c r="A199" s="314" t="s">
        <v>22</v>
      </c>
      <c r="B199" s="40" t="s">
        <v>7</v>
      </c>
      <c r="C199" s="340">
        <v>7123407</v>
      </c>
      <c r="D199" s="328">
        <f t="shared" si="49"/>
        <v>0.17075110494313717</v>
      </c>
      <c r="E199" s="110"/>
      <c r="F199" s="332" t="s">
        <v>8</v>
      </c>
      <c r="G199" s="318" t="s">
        <v>8</v>
      </c>
      <c r="H199" s="199"/>
      <c r="I199" s="47"/>
      <c r="J199" s="332" t="s">
        <v>8</v>
      </c>
      <c r="K199" s="318" t="s">
        <v>8</v>
      </c>
      <c r="L199" s="199">
        <v>21</v>
      </c>
      <c r="M199" s="47">
        <f t="shared" ref="M199:M209" si="50">L199/L198-1</f>
        <v>-0.32258064516129037</v>
      </c>
      <c r="N199" s="332" t="s">
        <v>8</v>
      </c>
      <c r="O199" s="318" t="s">
        <v>8</v>
      </c>
      <c r="P199" s="199"/>
      <c r="Q199" s="47"/>
      <c r="R199" s="199"/>
      <c r="S199" s="47"/>
      <c r="U199" s="210"/>
      <c r="V199" s="210"/>
      <c r="W199" s="210"/>
      <c r="X199" s="210"/>
      <c r="Y199" s="210"/>
      <c r="Z199" s="210"/>
      <c r="AA199" s="210"/>
      <c r="AB199" s="210"/>
      <c r="AC199" s="210"/>
      <c r="AD199" s="210"/>
      <c r="AE199" s="210"/>
      <c r="AF199" s="210"/>
      <c r="AG199" s="210"/>
      <c r="AH199" s="210"/>
      <c r="AI199" s="210"/>
      <c r="AJ199" s="210"/>
      <c r="AK199" s="210"/>
      <c r="AL199" s="210"/>
      <c r="AM199" s="210"/>
      <c r="AN199" s="210"/>
      <c r="AO199" s="210"/>
      <c r="AP199" s="210"/>
      <c r="AQ199" s="210"/>
      <c r="AR199" s="210"/>
      <c r="AS199" s="210"/>
      <c r="AT199" s="210"/>
      <c r="AU199" s="210"/>
      <c r="AV199" s="210"/>
      <c r="AW199" s="210"/>
      <c r="AX199" s="210"/>
      <c r="AY199" s="210"/>
      <c r="AZ199" s="210"/>
      <c r="BA199" s="210"/>
      <c r="BB199" s="210"/>
      <c r="BC199" s="210"/>
      <c r="BD199" s="210"/>
      <c r="BE199" s="210"/>
      <c r="BF199" s="210"/>
      <c r="BG199" s="210"/>
      <c r="BH199" s="210"/>
      <c r="BI199" s="210"/>
      <c r="BJ199" s="210"/>
      <c r="BK199" s="210"/>
      <c r="BL199" s="210"/>
      <c r="BM199" s="210"/>
      <c r="BN199" s="210"/>
      <c r="BO199" s="210"/>
      <c r="BP199" s="210"/>
      <c r="BQ199" s="210"/>
      <c r="BR199" s="210"/>
      <c r="BS199" s="210"/>
      <c r="BT199" s="210"/>
      <c r="BU199" s="210"/>
      <c r="BV199" s="210"/>
      <c r="BW199" s="210"/>
      <c r="BX199" s="210"/>
      <c r="BY199" s="210"/>
      <c r="BZ199" s="210"/>
      <c r="CA199" s="210"/>
      <c r="CB199" s="210"/>
      <c r="CC199" s="210"/>
      <c r="CD199" s="210"/>
      <c r="CE199" s="210"/>
      <c r="CF199" s="210"/>
      <c r="CG199" s="210"/>
      <c r="CH199" s="210"/>
      <c r="CI199" s="210"/>
      <c r="CJ199" s="210"/>
      <c r="CK199" s="210"/>
      <c r="CL199" s="210"/>
      <c r="CM199" s="210"/>
      <c r="CN199" s="210"/>
      <c r="CO199" s="210"/>
      <c r="CP199" s="210"/>
      <c r="CQ199" s="210"/>
      <c r="CR199" s="210"/>
      <c r="CS199" s="210"/>
      <c r="CT199" s="210"/>
      <c r="CU199" s="210"/>
      <c r="CV199" s="210"/>
      <c r="CW199" s="210"/>
      <c r="CX199" s="210"/>
      <c r="CY199" s="210"/>
      <c r="CZ199" s="210"/>
      <c r="DA199" s="210"/>
      <c r="DB199" s="210"/>
      <c r="DC199" s="210"/>
      <c r="DD199" s="210"/>
      <c r="DE199" s="210"/>
      <c r="DF199" s="210"/>
      <c r="DG199" s="210"/>
      <c r="DH199" s="210"/>
      <c r="DI199" s="210"/>
      <c r="DJ199" s="210"/>
      <c r="DK199" s="210"/>
      <c r="DL199" s="210"/>
      <c r="DM199" s="210"/>
      <c r="DN199" s="210"/>
      <c r="DO199" s="210"/>
      <c r="DP199" s="210"/>
      <c r="DQ199" s="210"/>
      <c r="DR199" s="210"/>
      <c r="DS199" s="210"/>
      <c r="DT199" s="210"/>
      <c r="DU199" s="210"/>
      <c r="DV199" s="210"/>
      <c r="DW199" s="210"/>
      <c r="DX199" s="210"/>
      <c r="DY199" s="210"/>
      <c r="DZ199" s="210"/>
      <c r="EA199" s="210"/>
      <c r="EB199" s="210"/>
      <c r="EC199" s="210"/>
      <c r="ED199" s="210"/>
      <c r="EE199" s="210"/>
      <c r="EF199" s="210"/>
      <c r="EG199" s="210"/>
      <c r="EH199" s="210"/>
      <c r="EI199" s="210"/>
      <c r="EJ199" s="210"/>
      <c r="EK199" s="210"/>
      <c r="EL199" s="210"/>
      <c r="EM199" s="210"/>
      <c r="EN199" s="210"/>
      <c r="EO199" s="210"/>
      <c r="EP199" s="210"/>
      <c r="EQ199" s="210"/>
      <c r="ER199" s="210"/>
      <c r="ES199" s="210"/>
      <c r="ET199" s="210"/>
      <c r="EU199" s="210"/>
      <c r="EV199" s="210"/>
      <c r="EW199" s="210"/>
      <c r="EX199" s="210"/>
      <c r="EY199" s="210"/>
      <c r="EZ199" s="210"/>
      <c r="FA199" s="210"/>
      <c r="FB199" s="210"/>
      <c r="FC199" s="210"/>
      <c r="FD199" s="210"/>
      <c r="FE199" s="210"/>
      <c r="FF199" s="210"/>
      <c r="FG199" s="210"/>
      <c r="FH199" s="210"/>
      <c r="FI199" s="210"/>
      <c r="FJ199" s="210"/>
      <c r="FK199" s="210"/>
      <c r="FL199" s="210"/>
      <c r="FM199" s="210"/>
      <c r="FN199" s="210"/>
      <c r="FO199" s="210"/>
      <c r="FP199" s="210"/>
      <c r="FQ199" s="210"/>
      <c r="FR199" s="210"/>
      <c r="FS199" s="210"/>
      <c r="FT199" s="210"/>
      <c r="FU199" s="210"/>
      <c r="FV199" s="210"/>
      <c r="FW199" s="210"/>
      <c r="FX199" s="210"/>
      <c r="FY199" s="210"/>
      <c r="FZ199" s="210"/>
      <c r="GA199" s="210"/>
      <c r="GB199" s="210"/>
      <c r="GC199" s="210"/>
      <c r="GD199" s="210"/>
      <c r="GE199" s="210"/>
      <c r="GF199" s="210"/>
      <c r="GG199" s="210"/>
      <c r="GH199" s="210"/>
      <c r="GI199" s="210"/>
      <c r="GJ199" s="210"/>
      <c r="GK199" s="210"/>
      <c r="GL199" s="210"/>
      <c r="GM199" s="210"/>
      <c r="GN199" s="210"/>
      <c r="GO199" s="210"/>
      <c r="GP199" s="210"/>
      <c r="GQ199" s="210"/>
      <c r="GR199" s="210"/>
      <c r="GS199" s="210"/>
      <c r="GT199" s="210"/>
      <c r="GU199" s="210"/>
      <c r="GV199" s="210"/>
      <c r="GW199" s="210"/>
      <c r="GX199" s="210"/>
      <c r="GY199" s="210"/>
      <c r="GZ199" s="210"/>
      <c r="HA199" s="210"/>
      <c r="HB199" s="210"/>
      <c r="HC199" s="210"/>
      <c r="HD199" s="210"/>
      <c r="HE199" s="210"/>
      <c r="HF199" s="210"/>
      <c r="HG199" s="210"/>
      <c r="HH199" s="210"/>
      <c r="HI199" s="210"/>
      <c r="HJ199" s="210"/>
      <c r="HK199" s="210"/>
      <c r="HL199" s="210"/>
      <c r="HM199" s="210"/>
      <c r="HN199" s="210"/>
      <c r="HO199" s="210"/>
      <c r="HP199" s="210"/>
      <c r="HQ199" s="210"/>
      <c r="HR199" s="210"/>
      <c r="HS199" s="210"/>
      <c r="HT199" s="210"/>
      <c r="HU199" s="210"/>
      <c r="HV199" s="210"/>
      <c r="HW199" s="210"/>
      <c r="HX199" s="210"/>
      <c r="HY199" s="210"/>
      <c r="HZ199" s="210"/>
      <c r="IA199" s="210"/>
      <c r="IB199" s="210"/>
      <c r="IC199" s="210"/>
      <c r="ID199" s="210"/>
      <c r="IE199" s="210"/>
      <c r="IF199" s="210"/>
      <c r="IG199" s="210"/>
      <c r="IH199" s="210"/>
      <c r="II199" s="210"/>
      <c r="IJ199" s="210"/>
      <c r="IK199" s="210"/>
      <c r="IL199" s="210"/>
      <c r="IM199" s="210"/>
      <c r="IN199" s="210"/>
      <c r="IO199" s="210"/>
      <c r="IP199" s="210"/>
      <c r="IQ199" s="210"/>
      <c r="IR199" s="210"/>
      <c r="IS199" s="210"/>
      <c r="IT199" s="210"/>
      <c r="IU199" s="210"/>
      <c r="IV199" s="210"/>
      <c r="IW199" s="210"/>
      <c r="IX199" s="210"/>
      <c r="IY199" s="210"/>
      <c r="IZ199" s="210"/>
      <c r="JA199" s="210"/>
      <c r="JB199" s="210"/>
      <c r="JC199" s="210"/>
      <c r="JD199" s="210"/>
      <c r="JE199" s="210"/>
      <c r="JF199" s="210"/>
      <c r="JG199" s="210"/>
      <c r="JH199" s="210"/>
      <c r="JI199" s="210"/>
      <c r="JJ199" s="210"/>
      <c r="JK199" s="210"/>
      <c r="JL199" s="210"/>
      <c r="JM199" s="210"/>
      <c r="JN199" s="210"/>
      <c r="JO199" s="210"/>
      <c r="JP199" s="210"/>
      <c r="JQ199" s="210"/>
      <c r="JR199" s="210"/>
      <c r="JS199" s="210"/>
      <c r="JT199" s="210"/>
      <c r="JU199" s="210"/>
      <c r="JV199" s="210"/>
      <c r="JW199" s="210"/>
      <c r="JX199" s="210"/>
      <c r="JY199" s="210"/>
      <c r="JZ199" s="210"/>
      <c r="KA199" s="210"/>
      <c r="KB199" s="210"/>
      <c r="KC199" s="210"/>
      <c r="KD199" s="210"/>
      <c r="KE199" s="210"/>
      <c r="KF199" s="210"/>
      <c r="KG199" s="210"/>
      <c r="KH199" s="210"/>
      <c r="KI199" s="210"/>
      <c r="KJ199" s="210"/>
      <c r="KK199" s="210"/>
      <c r="KL199" s="210"/>
      <c r="KM199" s="210"/>
      <c r="KN199" s="210"/>
      <c r="KO199" s="210"/>
      <c r="KP199" s="210"/>
      <c r="KQ199" s="210"/>
      <c r="KR199" s="210"/>
      <c r="KS199" s="210"/>
      <c r="KT199" s="210"/>
      <c r="KU199" s="210"/>
      <c r="KV199" s="210"/>
      <c r="KW199" s="210"/>
      <c r="KX199" s="210"/>
      <c r="KY199" s="210"/>
      <c r="KZ199" s="210"/>
      <c r="LA199" s="210"/>
      <c r="LB199" s="210"/>
      <c r="LC199" s="210"/>
      <c r="LD199" s="210"/>
      <c r="LE199" s="210"/>
      <c r="LF199" s="210"/>
      <c r="LG199" s="210"/>
      <c r="LH199" s="210"/>
      <c r="LI199" s="210"/>
      <c r="LJ199" s="210"/>
      <c r="LK199" s="210"/>
      <c r="LL199" s="210"/>
      <c r="LM199" s="210"/>
      <c r="LN199" s="210"/>
      <c r="LO199" s="210"/>
      <c r="LP199" s="210"/>
      <c r="LQ199" s="210"/>
      <c r="LR199" s="210"/>
      <c r="LS199" s="210"/>
      <c r="LT199" s="210"/>
      <c r="LU199" s="210"/>
      <c r="LV199" s="210"/>
      <c r="LW199" s="210"/>
      <c r="LX199" s="210"/>
      <c r="LY199" s="210"/>
      <c r="LZ199" s="210"/>
      <c r="MA199" s="210"/>
      <c r="MB199" s="210"/>
      <c r="MC199" s="210"/>
      <c r="MD199" s="210"/>
      <c r="ME199" s="210"/>
      <c r="MF199" s="210"/>
      <c r="MG199" s="210"/>
      <c r="MH199" s="210"/>
      <c r="MI199" s="210"/>
      <c r="MJ199" s="210"/>
      <c r="MK199" s="210"/>
      <c r="ML199" s="210"/>
      <c r="MM199" s="210"/>
      <c r="MN199" s="210"/>
      <c r="MO199" s="210"/>
      <c r="MP199" s="210"/>
      <c r="MQ199" s="210"/>
      <c r="MR199" s="210"/>
      <c r="MS199" s="210"/>
      <c r="MT199" s="210"/>
      <c r="MU199" s="210"/>
      <c r="MV199" s="210"/>
      <c r="MW199" s="210"/>
      <c r="MX199" s="210"/>
      <c r="MY199" s="210"/>
      <c r="MZ199" s="210"/>
      <c r="NA199" s="210"/>
      <c r="NB199" s="210"/>
      <c r="NC199" s="210"/>
      <c r="ND199" s="210"/>
      <c r="NE199" s="210"/>
      <c r="NF199" s="210"/>
      <c r="NG199" s="210"/>
      <c r="NH199" s="210"/>
      <c r="NI199" s="210"/>
      <c r="NJ199" s="210"/>
      <c r="NK199" s="210"/>
      <c r="NL199" s="210"/>
      <c r="NM199" s="210"/>
      <c r="NN199" s="210"/>
      <c r="NO199" s="210"/>
      <c r="NP199" s="210"/>
      <c r="NQ199" s="210"/>
      <c r="NR199" s="210"/>
      <c r="NS199" s="210"/>
      <c r="NT199" s="210"/>
      <c r="NU199" s="210"/>
      <c r="NV199" s="210"/>
      <c r="NW199" s="210"/>
      <c r="NX199" s="210"/>
      <c r="NY199" s="210"/>
      <c r="NZ199" s="210"/>
      <c r="OA199" s="210"/>
      <c r="OB199" s="210"/>
      <c r="OC199" s="210"/>
      <c r="OD199" s="210"/>
      <c r="OE199" s="210"/>
      <c r="OF199" s="210"/>
      <c r="OG199" s="210"/>
      <c r="OH199" s="210"/>
      <c r="OI199" s="210"/>
      <c r="OJ199" s="210"/>
      <c r="OK199" s="210"/>
      <c r="OL199" s="210"/>
      <c r="OM199" s="210"/>
      <c r="ON199" s="210"/>
      <c r="OO199" s="210"/>
      <c r="OP199" s="210"/>
      <c r="OQ199" s="210"/>
      <c r="OR199" s="210"/>
      <c r="OS199" s="210"/>
      <c r="OT199" s="210"/>
      <c r="OU199" s="210"/>
      <c r="OV199" s="210"/>
      <c r="OW199" s="210"/>
      <c r="OX199" s="210"/>
      <c r="OY199" s="210"/>
      <c r="OZ199" s="210"/>
      <c r="PA199" s="210"/>
      <c r="PB199" s="210"/>
      <c r="PC199" s="210"/>
      <c r="PD199" s="210"/>
      <c r="PE199" s="210"/>
      <c r="PF199" s="210"/>
      <c r="PG199" s="210"/>
      <c r="PH199" s="210"/>
      <c r="PI199" s="210"/>
      <c r="PJ199" s="210"/>
      <c r="PK199" s="210"/>
      <c r="PL199" s="210"/>
      <c r="PM199" s="210"/>
      <c r="PN199" s="210"/>
      <c r="PO199" s="210"/>
      <c r="PP199" s="210"/>
      <c r="PQ199" s="210"/>
      <c r="PR199" s="210"/>
      <c r="PS199" s="210"/>
      <c r="PT199" s="210"/>
      <c r="PU199" s="210"/>
      <c r="PV199" s="210"/>
      <c r="PW199" s="210"/>
      <c r="PX199" s="210"/>
      <c r="PY199" s="210"/>
      <c r="PZ199" s="210"/>
      <c r="QA199" s="210"/>
      <c r="QB199" s="210"/>
      <c r="QC199" s="210"/>
      <c r="QD199" s="210"/>
      <c r="QE199" s="210"/>
      <c r="QF199" s="210"/>
      <c r="QG199" s="210"/>
      <c r="QH199" s="210"/>
      <c r="QI199" s="210"/>
      <c r="QJ199" s="210"/>
      <c r="QK199" s="210"/>
      <c r="QL199" s="210"/>
      <c r="QM199" s="210"/>
      <c r="QN199" s="210"/>
      <c r="QO199" s="210"/>
      <c r="QP199" s="210"/>
      <c r="QQ199" s="210"/>
      <c r="QR199" s="210"/>
      <c r="QS199" s="210"/>
      <c r="QT199" s="210"/>
      <c r="QU199" s="210"/>
      <c r="QV199" s="210"/>
      <c r="QW199" s="210"/>
      <c r="QX199" s="210"/>
      <c r="QY199" s="210"/>
      <c r="QZ199" s="210"/>
      <c r="RA199" s="210"/>
      <c r="RB199" s="210"/>
      <c r="RC199" s="210"/>
      <c r="RD199" s="210"/>
      <c r="RE199" s="210"/>
      <c r="RF199" s="210"/>
      <c r="RG199" s="210"/>
      <c r="RH199" s="210"/>
      <c r="RI199" s="210"/>
      <c r="RJ199" s="210"/>
      <c r="RK199" s="210"/>
      <c r="RL199" s="210"/>
      <c r="RM199" s="210"/>
      <c r="RN199" s="210"/>
      <c r="RO199" s="210"/>
      <c r="RP199" s="210"/>
      <c r="RQ199" s="210"/>
      <c r="RR199" s="210"/>
      <c r="RS199" s="210"/>
      <c r="RT199" s="210"/>
      <c r="RU199" s="210"/>
      <c r="RV199" s="210"/>
      <c r="RW199" s="210"/>
      <c r="RX199" s="210"/>
      <c r="RY199" s="210"/>
      <c r="RZ199" s="210"/>
      <c r="SA199" s="210"/>
      <c r="SB199" s="210"/>
      <c r="SC199" s="210"/>
      <c r="SD199" s="210"/>
      <c r="SE199" s="210"/>
      <c r="SF199" s="210"/>
      <c r="SG199" s="210"/>
      <c r="SH199" s="210"/>
      <c r="SI199" s="210"/>
      <c r="SJ199" s="210"/>
      <c r="SK199" s="210"/>
      <c r="SL199" s="210"/>
      <c r="SM199" s="210"/>
      <c r="SN199" s="210"/>
      <c r="SO199" s="210"/>
      <c r="SP199" s="210"/>
      <c r="SQ199" s="210"/>
      <c r="SR199" s="210"/>
      <c r="SS199" s="210"/>
      <c r="ST199" s="210"/>
      <c r="SU199" s="210"/>
      <c r="SV199" s="210"/>
      <c r="SW199" s="210"/>
      <c r="SX199" s="210"/>
      <c r="SY199" s="210"/>
      <c r="SZ199" s="210"/>
      <c r="TA199" s="210"/>
      <c r="TB199" s="210"/>
      <c r="TC199" s="210"/>
      <c r="TD199" s="210"/>
      <c r="TE199" s="210"/>
      <c r="TF199" s="210"/>
      <c r="TG199" s="210"/>
      <c r="TH199" s="210"/>
      <c r="TI199" s="210"/>
      <c r="TJ199" s="210"/>
      <c r="TK199" s="210"/>
      <c r="TL199" s="210"/>
      <c r="TM199" s="210"/>
      <c r="TN199" s="210"/>
      <c r="TO199" s="210"/>
      <c r="TP199" s="210"/>
      <c r="TQ199" s="210"/>
      <c r="TR199" s="210"/>
      <c r="TS199" s="210"/>
      <c r="TT199" s="210"/>
      <c r="TU199" s="210"/>
      <c r="TV199" s="210"/>
      <c r="TW199" s="210"/>
      <c r="TX199" s="210"/>
      <c r="TY199" s="210"/>
      <c r="TZ199" s="210"/>
      <c r="UA199" s="210"/>
      <c r="UB199" s="210"/>
      <c r="UC199" s="210"/>
      <c r="UD199" s="210"/>
      <c r="UE199" s="210"/>
      <c r="UF199" s="210"/>
      <c r="UG199" s="210"/>
      <c r="UH199" s="210"/>
      <c r="UI199" s="210"/>
      <c r="UJ199" s="210"/>
      <c r="UK199" s="210"/>
      <c r="UL199" s="210"/>
      <c r="UM199" s="210"/>
      <c r="UN199" s="210"/>
      <c r="UO199" s="210"/>
      <c r="UP199" s="210"/>
      <c r="UQ199" s="210"/>
      <c r="UR199" s="210"/>
      <c r="US199" s="210"/>
      <c r="UT199" s="210"/>
      <c r="UU199" s="210"/>
      <c r="UV199" s="210"/>
      <c r="UW199" s="210"/>
      <c r="UX199" s="210"/>
      <c r="UY199" s="210"/>
      <c r="UZ199" s="210"/>
      <c r="VA199" s="210"/>
      <c r="VB199" s="210"/>
      <c r="VC199" s="210"/>
      <c r="VD199" s="210"/>
      <c r="VE199" s="210"/>
      <c r="VF199" s="210"/>
      <c r="VG199" s="210"/>
      <c r="VH199" s="210"/>
      <c r="VI199" s="210"/>
      <c r="VJ199" s="210"/>
      <c r="VK199" s="210"/>
      <c r="VL199" s="210"/>
      <c r="VM199" s="210"/>
      <c r="VN199" s="210"/>
      <c r="VO199" s="210"/>
      <c r="VP199" s="210"/>
      <c r="VQ199" s="210"/>
      <c r="VR199" s="210"/>
      <c r="VS199" s="210"/>
      <c r="VT199" s="210"/>
      <c r="VU199" s="210"/>
      <c r="VV199" s="210"/>
      <c r="VW199" s="210"/>
      <c r="VX199" s="210"/>
      <c r="VY199" s="210"/>
      <c r="VZ199" s="210"/>
      <c r="WA199" s="210"/>
      <c r="WB199" s="210"/>
      <c r="WC199" s="210"/>
      <c r="WD199" s="210"/>
      <c r="WE199" s="210"/>
      <c r="WF199" s="210"/>
      <c r="WG199" s="210"/>
      <c r="WH199" s="210"/>
      <c r="WI199" s="210"/>
      <c r="WJ199" s="210"/>
      <c r="WK199" s="210"/>
      <c r="WL199" s="210"/>
      <c r="WM199" s="210"/>
      <c r="WN199" s="210"/>
      <c r="WO199" s="210"/>
      <c r="WP199" s="210"/>
      <c r="WQ199" s="210"/>
      <c r="WR199" s="210"/>
      <c r="WS199" s="210"/>
      <c r="WT199" s="210"/>
      <c r="WU199" s="210"/>
      <c r="WV199" s="210"/>
      <c r="WW199" s="210"/>
      <c r="WX199" s="210"/>
      <c r="WY199" s="210"/>
      <c r="WZ199" s="210"/>
      <c r="XA199" s="210"/>
      <c r="XB199" s="210"/>
      <c r="XC199" s="210"/>
      <c r="XD199" s="210"/>
      <c r="XE199" s="210"/>
      <c r="XF199" s="210"/>
      <c r="XG199" s="210"/>
      <c r="XH199" s="210"/>
      <c r="XI199" s="210"/>
      <c r="XJ199" s="210"/>
      <c r="XK199" s="210"/>
      <c r="XL199" s="210"/>
      <c r="XM199" s="210"/>
      <c r="XN199" s="210"/>
      <c r="XO199" s="210"/>
      <c r="XP199" s="210"/>
      <c r="XQ199" s="210"/>
      <c r="XR199" s="210"/>
      <c r="XS199" s="210"/>
      <c r="XT199" s="210"/>
      <c r="XU199" s="210"/>
      <c r="XV199" s="210"/>
      <c r="XW199" s="210"/>
      <c r="XX199" s="210"/>
      <c r="XY199" s="210"/>
      <c r="XZ199" s="210"/>
      <c r="YA199" s="210"/>
      <c r="YB199" s="210"/>
      <c r="YC199" s="210"/>
      <c r="YD199" s="210"/>
      <c r="YE199" s="210"/>
      <c r="YF199" s="210"/>
      <c r="YG199" s="210"/>
      <c r="YH199" s="210"/>
      <c r="YI199" s="210"/>
      <c r="YJ199" s="210"/>
      <c r="YK199" s="210"/>
      <c r="YL199" s="210"/>
      <c r="YM199" s="210"/>
      <c r="YN199" s="210"/>
      <c r="YO199" s="210"/>
      <c r="YP199" s="210"/>
      <c r="YQ199" s="210"/>
      <c r="YR199" s="210"/>
      <c r="YS199" s="210"/>
      <c r="YT199" s="210"/>
      <c r="YU199" s="210"/>
      <c r="YV199" s="210"/>
      <c r="YW199" s="210"/>
      <c r="YX199" s="210"/>
      <c r="YY199" s="210"/>
      <c r="YZ199" s="210"/>
      <c r="ZA199" s="210"/>
      <c r="ZB199" s="210"/>
      <c r="ZC199" s="210"/>
      <c r="ZD199" s="210"/>
      <c r="ZE199" s="210"/>
      <c r="ZF199" s="210"/>
      <c r="ZG199" s="210"/>
      <c r="ZH199" s="210"/>
      <c r="ZI199" s="210"/>
      <c r="ZJ199" s="210"/>
      <c r="ZK199" s="210"/>
      <c r="ZL199" s="210"/>
    </row>
    <row r="200" spans="1:688" s="102" customFormat="1" ht="16.5" customHeight="1">
      <c r="A200" s="314" t="s">
        <v>23</v>
      </c>
      <c r="B200" s="40" t="s">
        <v>7</v>
      </c>
      <c r="C200" s="340">
        <v>7086133</v>
      </c>
      <c r="D200" s="328">
        <f t="shared" si="49"/>
        <v>-5.2326084975911069E-3</v>
      </c>
      <c r="E200" s="110"/>
      <c r="F200" s="332" t="s">
        <v>8</v>
      </c>
      <c r="G200" s="318" t="s">
        <v>8</v>
      </c>
      <c r="H200" s="199"/>
      <c r="I200" s="47"/>
      <c r="J200" s="332" t="s">
        <v>8</v>
      </c>
      <c r="K200" s="318" t="s">
        <v>8</v>
      </c>
      <c r="L200" s="199">
        <v>25</v>
      </c>
      <c r="M200" s="47">
        <f t="shared" si="50"/>
        <v>0.19047619047619047</v>
      </c>
      <c r="N200" s="343">
        <v>6460</v>
      </c>
      <c r="O200" s="318" t="s">
        <v>8</v>
      </c>
      <c r="P200" s="199"/>
      <c r="Q200" s="47"/>
      <c r="R200" s="199"/>
      <c r="S200" s="47"/>
    </row>
    <row r="201" spans="1:688" s="102" customFormat="1" ht="16.5" customHeight="1">
      <c r="A201" s="314" t="s">
        <v>9</v>
      </c>
      <c r="B201" s="40" t="s">
        <v>7</v>
      </c>
      <c r="C201" s="340">
        <v>8825585</v>
      </c>
      <c r="D201" s="328">
        <f t="shared" si="49"/>
        <v>0.24547267176610998</v>
      </c>
      <c r="E201" s="110"/>
      <c r="F201" s="343">
        <f>SUM(F5:F16)</f>
        <v>13312</v>
      </c>
      <c r="G201" s="318" t="s">
        <v>8</v>
      </c>
      <c r="H201" s="343"/>
      <c r="I201" s="47"/>
      <c r="J201" s="332" t="s">
        <v>8</v>
      </c>
      <c r="K201" s="318" t="s">
        <v>8</v>
      </c>
      <c r="L201" s="343">
        <f>SUM(L5:L16)</f>
        <v>8</v>
      </c>
      <c r="M201" s="47">
        <f t="shared" si="50"/>
        <v>-0.67999999999999994</v>
      </c>
      <c r="N201" s="343">
        <v>6514</v>
      </c>
      <c r="O201" s="47">
        <f t="shared" ref="O201:O208" si="51">N201/N200-1</f>
        <v>8.3591331269350366E-3</v>
      </c>
      <c r="P201" s="343"/>
      <c r="Q201" s="47"/>
      <c r="R201" s="343"/>
      <c r="S201" s="47"/>
    </row>
    <row r="202" spans="1:688" s="102" customFormat="1" ht="16.5" customHeight="1">
      <c r="A202" s="314" t="s">
        <v>10</v>
      </c>
      <c r="B202" s="40" t="s">
        <v>7</v>
      </c>
      <c r="C202" s="340">
        <f>SUM(C17:C28)</f>
        <v>10080143</v>
      </c>
      <c r="D202" s="328">
        <f t="shared" si="49"/>
        <v>0.14215012375950153</v>
      </c>
      <c r="E202" s="110"/>
      <c r="F202" s="340">
        <f>SUM(F17:F28)</f>
        <v>14815</v>
      </c>
      <c r="G202" s="328">
        <f t="shared" ref="G202:G208" si="52">F202/F201-1</f>
        <v>0.11290564903846145</v>
      </c>
      <c r="H202" s="340"/>
      <c r="I202" s="328"/>
      <c r="J202" s="340">
        <f>SUM(J17:J28)</f>
        <v>809</v>
      </c>
      <c r="K202" s="323" t="s">
        <v>8</v>
      </c>
      <c r="L202" s="340">
        <f>SUM(L17:L28)</f>
        <v>30</v>
      </c>
      <c r="M202" s="328">
        <f t="shared" si="50"/>
        <v>2.75</v>
      </c>
      <c r="N202" s="340">
        <v>3209</v>
      </c>
      <c r="O202" s="328">
        <f t="shared" si="51"/>
        <v>-0.50736874424316858</v>
      </c>
      <c r="P202" s="340"/>
      <c r="Q202" s="328"/>
      <c r="R202" s="340"/>
      <c r="S202" s="328"/>
    </row>
    <row r="203" spans="1:688" s="102" customFormat="1" ht="16.5" customHeight="1">
      <c r="A203" s="314" t="s">
        <v>11</v>
      </c>
      <c r="B203" s="40" t="s">
        <v>7</v>
      </c>
      <c r="C203" s="340">
        <f>SUM(C29:C40)</f>
        <v>11609879</v>
      </c>
      <c r="D203" s="328">
        <f t="shared" si="49"/>
        <v>0.15175737090237718</v>
      </c>
      <c r="E203" s="110"/>
      <c r="F203" s="340">
        <f>SUM(F29:F40)</f>
        <v>16798</v>
      </c>
      <c r="G203" s="328">
        <f t="shared" si="52"/>
        <v>0.1338508268646641</v>
      </c>
      <c r="H203" s="340"/>
      <c r="I203" s="328"/>
      <c r="J203" s="340">
        <f>SUM(J29:J40)</f>
        <v>860</v>
      </c>
      <c r="K203" s="328">
        <f t="shared" ref="K203:K209" si="53">J203/J202-1</f>
        <v>6.3040791100123617E-2</v>
      </c>
      <c r="L203" s="340">
        <f>SUM(L29:L40)</f>
        <v>50</v>
      </c>
      <c r="M203" s="328">
        <f t="shared" si="50"/>
        <v>0.66666666666666674</v>
      </c>
      <c r="N203" s="340">
        <v>5424</v>
      </c>
      <c r="O203" s="328">
        <f t="shared" si="51"/>
        <v>0.69024618261140547</v>
      </c>
      <c r="P203" s="340"/>
      <c r="Q203" s="328"/>
      <c r="R203" s="340"/>
      <c r="S203" s="328"/>
    </row>
    <row r="204" spans="1:688" s="102" customFormat="1" ht="16.5" customHeight="1">
      <c r="A204" s="314" t="s">
        <v>25</v>
      </c>
      <c r="B204" s="40" t="s">
        <v>7</v>
      </c>
      <c r="C204" s="340">
        <f>SUM(SUM(C41:C52))</f>
        <v>13324977</v>
      </c>
      <c r="D204" s="328">
        <f t="shared" si="49"/>
        <v>0.147727465548952</v>
      </c>
      <c r="E204" s="110"/>
      <c r="F204" s="66">
        <f>SUM(F41:F52)</f>
        <v>20456</v>
      </c>
      <c r="G204" s="328">
        <f t="shared" si="52"/>
        <v>0.21776401952613411</v>
      </c>
      <c r="H204" s="66"/>
      <c r="I204" s="328"/>
      <c r="J204" s="66">
        <f>SUM(J41:J52)</f>
        <v>1225</v>
      </c>
      <c r="K204" s="328">
        <f t="shared" si="53"/>
        <v>0.42441860465116288</v>
      </c>
      <c r="L204" s="66">
        <f>SUM(L41:L52)</f>
        <v>116</v>
      </c>
      <c r="M204" s="328">
        <f t="shared" si="50"/>
        <v>1.3199999999999998</v>
      </c>
      <c r="N204" s="66">
        <v>6597</v>
      </c>
      <c r="O204" s="328">
        <f t="shared" si="51"/>
        <v>0.21626106194690276</v>
      </c>
      <c r="P204" s="66"/>
      <c r="Q204" s="328"/>
      <c r="R204" s="66"/>
      <c r="S204" s="328"/>
    </row>
    <row r="205" spans="1:688" s="102" customFormat="1" ht="16.5" customHeight="1">
      <c r="A205" s="314" t="s">
        <v>308</v>
      </c>
      <c r="B205" s="40" t="s">
        <v>369</v>
      </c>
      <c r="C205" s="340">
        <f>SUM(C53:C64)</f>
        <v>11996094</v>
      </c>
      <c r="D205" s="328">
        <f t="shared" si="49"/>
        <v>-9.9728727486734114E-2</v>
      </c>
      <c r="E205" s="110"/>
      <c r="F205" s="340">
        <f>SUM(F53:F64)</f>
        <v>20285</v>
      </c>
      <c r="G205" s="328">
        <f t="shared" si="52"/>
        <v>-8.3594055533828815E-3</v>
      </c>
      <c r="H205" s="340"/>
      <c r="I205" s="328"/>
      <c r="J205" s="340">
        <f>SUM(J53:J64)</f>
        <v>799</v>
      </c>
      <c r="K205" s="328">
        <f t="shared" si="53"/>
        <v>-0.34775510204081628</v>
      </c>
      <c r="L205" s="340">
        <f>SUM(L53:L64)</f>
        <v>91</v>
      </c>
      <c r="M205" s="328">
        <f t="shared" si="50"/>
        <v>-0.21551724137931039</v>
      </c>
      <c r="N205" s="340">
        <v>8209</v>
      </c>
      <c r="O205" s="328">
        <f t="shared" si="51"/>
        <v>0.24435349401242989</v>
      </c>
      <c r="P205" s="340"/>
      <c r="Q205" s="328"/>
      <c r="R205" s="340"/>
      <c r="S205" s="328"/>
    </row>
    <row r="206" spans="1:688" s="102" customFormat="1" ht="16.5" customHeight="1">
      <c r="A206" s="314" t="s">
        <v>311</v>
      </c>
      <c r="B206" s="40" t="s">
        <v>369</v>
      </c>
      <c r="C206" s="340">
        <f>SUM(C65:C76)</f>
        <v>9494111</v>
      </c>
      <c r="D206" s="328">
        <f t="shared" si="49"/>
        <v>-0.20856647171987819</v>
      </c>
      <c r="E206" s="110"/>
      <c r="F206" s="340">
        <f>SUM(F65:F76)</f>
        <v>14406</v>
      </c>
      <c r="G206" s="328">
        <f t="shared" si="52"/>
        <v>-0.28982006408676364</v>
      </c>
      <c r="H206" s="340"/>
      <c r="I206" s="328"/>
      <c r="J206" s="340">
        <f>SUM(J65:J76)</f>
        <v>1131</v>
      </c>
      <c r="K206" s="328">
        <f t="shared" si="53"/>
        <v>0.41551939924906134</v>
      </c>
      <c r="L206" s="340">
        <f>SUM(L65:L76)</f>
        <v>84</v>
      </c>
      <c r="M206" s="328">
        <f t="shared" si="50"/>
        <v>-7.6923076923076872E-2</v>
      </c>
      <c r="N206" s="340">
        <v>13043</v>
      </c>
      <c r="O206" s="328">
        <f t="shared" si="51"/>
        <v>0.58886587891338782</v>
      </c>
      <c r="P206" s="340"/>
      <c r="Q206" s="328"/>
      <c r="R206" s="340"/>
      <c r="S206" s="328"/>
    </row>
    <row r="207" spans="1:688" s="102" customFormat="1" ht="16.5" customHeight="1">
      <c r="A207" s="314" t="s">
        <v>312</v>
      </c>
      <c r="B207" s="40" t="s">
        <v>369</v>
      </c>
      <c r="C207" s="340">
        <f>SUM(C77:C88)</f>
        <v>12488364</v>
      </c>
      <c r="D207" s="328">
        <f>C207/SUM(C65:C76)-1</f>
        <v>0.31538002873570781</v>
      </c>
      <c r="E207" s="110"/>
      <c r="F207" s="340">
        <f>SUM(F77:F88)</f>
        <v>17519</v>
      </c>
      <c r="G207" s="328">
        <f t="shared" si="52"/>
        <v>0.21609051783978894</v>
      </c>
      <c r="H207" s="340"/>
      <c r="I207" s="328"/>
      <c r="J207" s="340">
        <f>SUM(J77:J88)</f>
        <v>1136</v>
      </c>
      <c r="K207" s="328">
        <f t="shared" si="53"/>
        <v>4.4208664898319761E-3</v>
      </c>
      <c r="L207" s="340">
        <f>SUM(L77:L88)</f>
        <v>214</v>
      </c>
      <c r="M207" s="328">
        <f t="shared" si="50"/>
        <v>1.5476190476190474</v>
      </c>
      <c r="N207" s="340">
        <v>6449</v>
      </c>
      <c r="O207" s="328">
        <f t="shared" si="51"/>
        <v>-0.50555853714636201</v>
      </c>
      <c r="P207" s="340"/>
      <c r="Q207" s="328"/>
      <c r="R207" s="340"/>
      <c r="S207" s="328"/>
    </row>
    <row r="208" spans="1:688" s="103" customFormat="1" ht="16.5" customHeight="1">
      <c r="A208" s="312" t="s">
        <v>322</v>
      </c>
      <c r="B208" s="67" t="s">
        <v>369</v>
      </c>
      <c r="C208" s="343">
        <v>12693733</v>
      </c>
      <c r="D208" s="339">
        <f>C208/SUM(C77:C88)-1</f>
        <v>1.6444828161639169E-2</v>
      </c>
      <c r="E208" s="110"/>
      <c r="F208" s="343">
        <f>SUM(F89:F100)</f>
        <v>18290</v>
      </c>
      <c r="G208" s="328">
        <f t="shared" si="52"/>
        <v>4.4009361264912394E-2</v>
      </c>
      <c r="H208" s="343"/>
      <c r="I208" s="339"/>
      <c r="J208" s="343">
        <f>SUM(J89:J100)</f>
        <v>1254</v>
      </c>
      <c r="K208" s="328">
        <f t="shared" si="53"/>
        <v>0.10387323943661975</v>
      </c>
      <c r="L208" s="343">
        <f>SUM(L89:L100)</f>
        <v>472</v>
      </c>
      <c r="M208" s="328">
        <f t="shared" si="50"/>
        <v>1.2056074766355138</v>
      </c>
      <c r="N208" s="343">
        <v>12258</v>
      </c>
      <c r="O208" s="328">
        <f t="shared" si="51"/>
        <v>0.90075980772212749</v>
      </c>
      <c r="P208" s="343">
        <f>SUM(P89:P100)</f>
        <v>1658</v>
      </c>
      <c r="Q208" s="339"/>
      <c r="R208" s="343"/>
      <c r="S208" s="339"/>
    </row>
    <row r="209" spans="1:19" ht="16.5" customHeight="1">
      <c r="A209" s="314" t="s">
        <v>323</v>
      </c>
      <c r="B209" s="40" t="s">
        <v>369</v>
      </c>
      <c r="C209" s="340">
        <f>SUM(C101:C112)</f>
        <v>13736976</v>
      </c>
      <c r="D209" s="328">
        <f>C209/SUM(C89:C100)-1</f>
        <v>8.2185673828179651E-2</v>
      </c>
      <c r="E209" s="110"/>
      <c r="F209" s="340">
        <f>SUM(F101:F112)</f>
        <v>19817</v>
      </c>
      <c r="G209" s="328">
        <f>F209/F208-1</f>
        <v>8.348824494259155E-2</v>
      </c>
      <c r="H209" s="340">
        <f>SUM(H101:H112)</f>
        <v>2651</v>
      </c>
      <c r="I209" s="328"/>
      <c r="J209" s="340">
        <f>SUM(J101:J112)</f>
        <v>986</v>
      </c>
      <c r="K209" s="328">
        <f t="shared" si="53"/>
        <v>-0.21371610845295053</v>
      </c>
      <c r="L209" s="340">
        <f>SUM(L101:L112)</f>
        <v>748</v>
      </c>
      <c r="M209" s="328">
        <f t="shared" si="50"/>
        <v>0.5847457627118644</v>
      </c>
      <c r="N209" s="340">
        <v>7796</v>
      </c>
      <c r="O209" s="328">
        <f>N209/N208-1</f>
        <v>-0.36400717898515256</v>
      </c>
      <c r="P209" s="340"/>
      <c r="Q209" s="328"/>
      <c r="R209" s="340">
        <f>SUM(R101:R112)</f>
        <v>302</v>
      </c>
      <c r="S209" s="328"/>
    </row>
    <row r="210" spans="1:19" ht="16.5" customHeight="1" thickBot="1">
      <c r="A210" s="314" t="s">
        <v>324</v>
      </c>
      <c r="B210" s="40" t="s">
        <v>369</v>
      </c>
      <c r="C210" s="340">
        <f>SUM(C113:C124)</f>
        <v>14846485</v>
      </c>
      <c r="D210" s="328">
        <f>C210/SUM(C101:C112)-1</f>
        <v>8.0768067149567635E-2</v>
      </c>
      <c r="E210" s="110"/>
      <c r="F210" s="340">
        <f>SUM(F113:F124)</f>
        <v>16879</v>
      </c>
      <c r="G210" s="328">
        <f>F210/SUM(F101:F112)-1</f>
        <v>-0.14825654740879046</v>
      </c>
      <c r="H210" s="340">
        <f>SUM(H113:H124)</f>
        <v>2778</v>
      </c>
      <c r="I210" s="328">
        <f>H210/SUM(H101:H112)-1</f>
        <v>4.7906450396076883E-2</v>
      </c>
      <c r="J210" s="340">
        <f>SUM(J113:J124)</f>
        <v>1614</v>
      </c>
      <c r="K210" s="328">
        <f>J210/SUM(J101:J112)-1</f>
        <v>0.63691683569979718</v>
      </c>
      <c r="L210" s="340">
        <f>SUM(L113:L124)</f>
        <v>916</v>
      </c>
      <c r="M210" s="328">
        <f>L210/SUM(L101:L112)-1</f>
        <v>0.22459893048128343</v>
      </c>
      <c r="N210" s="340">
        <f>SUM(N113:N124)</f>
        <v>8463</v>
      </c>
      <c r="O210" s="328">
        <f t="shared" ref="O210:O212" si="54">N210/N209-1</f>
        <v>8.5556695741405786E-2</v>
      </c>
      <c r="P210" s="340"/>
      <c r="Q210" s="328"/>
      <c r="R210" s="340">
        <f>SUM(R113:R124)</f>
        <v>115</v>
      </c>
      <c r="S210" s="328">
        <f>R210/SUM(R101:R112)-1</f>
        <v>-0.61920529801324498</v>
      </c>
    </row>
    <row r="211" spans="1:19" s="246" customFormat="1" ht="16.5" customHeight="1" thickBot="1">
      <c r="A211" s="179" t="s">
        <v>326</v>
      </c>
      <c r="B211" s="69" t="s">
        <v>369</v>
      </c>
      <c r="C211" s="82">
        <f>SUM(C125:C136)</f>
        <v>16080684</v>
      </c>
      <c r="D211" s="83">
        <f>C211/SUM(C113:C124)-1</f>
        <v>8.3130720840656869E-2</v>
      </c>
      <c r="E211" s="142"/>
      <c r="F211" s="82">
        <f>SUM(F125:F136)</f>
        <v>12846</v>
      </c>
      <c r="G211" s="83">
        <f>F211/SUM(F113:F124)-1</f>
        <v>-0.23893595592155936</v>
      </c>
      <c r="H211" s="82">
        <f>SUM(H125:H136)</f>
        <v>3182</v>
      </c>
      <c r="I211" s="83">
        <f>H211/SUM(H113:H124)-1</f>
        <v>0.14542836573074158</v>
      </c>
      <c r="J211" s="82">
        <f>SUM(J125:J136)</f>
        <v>2124</v>
      </c>
      <c r="K211" s="83">
        <f>J211/SUM(J113:J124)-1</f>
        <v>0.31598513011152418</v>
      </c>
      <c r="L211" s="82">
        <f>SUM(L125:L136)</f>
        <v>1074</v>
      </c>
      <c r="M211" s="83">
        <f>L211/SUM(L113:L124)-1</f>
        <v>0.17248908296943233</v>
      </c>
      <c r="N211" s="82">
        <f>SUM(N125:N136)</f>
        <v>5273</v>
      </c>
      <c r="O211" s="83">
        <f t="shared" si="54"/>
        <v>-0.37693489306392536</v>
      </c>
      <c r="P211" s="82">
        <f>SUM(P125:P136)</f>
        <v>0</v>
      </c>
      <c r="Q211" s="83"/>
      <c r="R211" s="82">
        <f>SUM(R125:R136)</f>
        <v>0</v>
      </c>
      <c r="S211" s="83"/>
    </row>
    <row r="212" spans="1:19" ht="16.5" customHeight="1" thickBot="1">
      <c r="A212" s="179" t="s">
        <v>330</v>
      </c>
      <c r="B212" s="69" t="s">
        <v>369</v>
      </c>
      <c r="C212" s="82">
        <f>SUM(C137:C148)</f>
        <v>19310430</v>
      </c>
      <c r="D212" s="83">
        <f>C212/C211-1</f>
        <v>0.20084630728394393</v>
      </c>
      <c r="E212" s="110"/>
      <c r="F212" s="82">
        <f>SUM(F137:F148)</f>
        <v>13561</v>
      </c>
      <c r="G212" s="83">
        <f>F212/F211-1</f>
        <v>5.5659349213763143E-2</v>
      </c>
      <c r="H212" s="82">
        <f>SUM(H137:H148)</f>
        <v>3494</v>
      </c>
      <c r="I212" s="83">
        <f>H212/SUM(H125:H136)-1</f>
        <v>9.8051539912004992E-2</v>
      </c>
      <c r="J212" s="82">
        <f>SUM(J137:J148)</f>
        <v>2315</v>
      </c>
      <c r="K212" s="83">
        <f>J212/SUM(J211)-1</f>
        <v>8.9924670433145115E-2</v>
      </c>
      <c r="L212" s="82">
        <f>SUM(L137:L148)</f>
        <v>1371</v>
      </c>
      <c r="M212" s="83">
        <f>L212/SUM(L125:L136)-1</f>
        <v>0.27653631284916202</v>
      </c>
      <c r="N212" s="82">
        <f>SUM(N137:N148)</f>
        <v>5322</v>
      </c>
      <c r="O212" s="83">
        <f t="shared" si="54"/>
        <v>9.2926227953726848E-3</v>
      </c>
      <c r="P212" s="82">
        <f>SUM(P137:P148)</f>
        <v>0</v>
      </c>
      <c r="Q212" s="83"/>
      <c r="R212" s="82">
        <f>SUM(R137:R148)</f>
        <v>0</v>
      </c>
      <c r="S212" s="83"/>
    </row>
    <row r="213" spans="1:19" ht="16.5" customHeight="1" thickBot="1">
      <c r="A213" s="179" t="s">
        <v>331</v>
      </c>
      <c r="B213" s="69" t="s">
        <v>369</v>
      </c>
      <c r="C213" s="82">
        <f>SUM(C149:C160)</f>
        <v>22383190</v>
      </c>
      <c r="D213" s="83">
        <f>C213/SUM(C137:C148)-1</f>
        <v>0.15912436957644127</v>
      </c>
      <c r="E213" s="110"/>
      <c r="F213" s="82">
        <f>IFERROR(SUM(F149:F160),"-")</f>
        <v>18840</v>
      </c>
      <c r="G213" s="83">
        <f>IFERROR(F213/SUM(F137:F148)-1,"-")</f>
        <v>0.38927807683799132</v>
      </c>
      <c r="H213" s="82">
        <f>IFERROR(SUM(H149:H160),"-")</f>
        <v>6025</v>
      </c>
      <c r="I213" s="83">
        <f>IFERROR(H213/SUM(H137:H148)-1,"-")</f>
        <v>0.72438465941614205</v>
      </c>
      <c r="J213" s="82">
        <f>IFERROR(SUM(J149:J160),"-")</f>
        <v>2300</v>
      </c>
      <c r="K213" s="83">
        <f>IFERROR(J213/SUM(J137:J148)-1,"-")</f>
        <v>-6.4794816414687206E-3</v>
      </c>
      <c r="L213" s="82">
        <f>IFERROR(SUM(L149:L160),"-")</f>
        <v>1658</v>
      </c>
      <c r="M213" s="83">
        <f>IFERROR(L213/SUM(L137:L148)-1,"-")</f>
        <v>0.20933625091174335</v>
      </c>
      <c r="N213" s="82"/>
      <c r="O213" s="83"/>
      <c r="P213" s="82"/>
      <c r="Q213" s="83"/>
      <c r="R213" s="82"/>
      <c r="S213" s="83"/>
    </row>
    <row r="214" spans="1:19" ht="16.5" customHeight="1" thickBot="1">
      <c r="A214" s="179" t="s">
        <v>332</v>
      </c>
      <c r="B214" s="69" t="s">
        <v>369</v>
      </c>
      <c r="C214" s="82">
        <f>SUM(C161:C172)</f>
        <v>26496447</v>
      </c>
      <c r="D214" s="83">
        <f>C214/SUM(C149:C160)-1</f>
        <v>0.18376545076908157</v>
      </c>
      <c r="E214" s="110"/>
      <c r="F214" s="82">
        <f>IFERROR(SUM(F161:F172),"-")</f>
        <v>22173</v>
      </c>
      <c r="G214" s="83">
        <f>IFERROR(F214/SUM(F149:F160)-1,"-")</f>
        <v>0.17691082802547764</v>
      </c>
      <c r="H214" s="82">
        <f>SUM(H161:H172)</f>
        <v>6858</v>
      </c>
      <c r="I214" s="83">
        <f>H214/SUM(H149:H160)-1</f>
        <v>0.13825726141078842</v>
      </c>
      <c r="J214" s="82">
        <f>SUM(J161:J172)</f>
        <v>1905</v>
      </c>
      <c r="K214" s="83">
        <f>J214/SUM(J149:J160)-1</f>
        <v>-0.17173913043478262</v>
      </c>
      <c r="L214" s="82">
        <f>SUM(L161:L172)</f>
        <v>1562</v>
      </c>
      <c r="M214" s="83">
        <f>L214/SUM(L149:L160)-1</f>
        <v>-5.7901085645355899E-2</v>
      </c>
      <c r="N214" s="82"/>
      <c r="O214" s="83"/>
      <c r="P214" s="82"/>
      <c r="Q214" s="83"/>
      <c r="R214" s="82"/>
      <c r="S214" s="83"/>
    </row>
    <row r="215" spans="1:19" ht="14.25" thickBot="1">
      <c r="A215" s="179" t="s">
        <v>366</v>
      </c>
      <c r="B215" s="69" t="s">
        <v>369</v>
      </c>
      <c r="C215" s="82">
        <f>SUM(C173:C184)</f>
        <v>28695983</v>
      </c>
      <c r="D215" s="83">
        <f ca="1">C215/SUM(OFFSET(C$161,0,0,COUNTIF(C$173:C$184,"&gt;0")))-1</f>
        <v>8.3012488429109021E-2</v>
      </c>
      <c r="F215" s="82">
        <f>SUM(F173:F184)</f>
        <v>21868</v>
      </c>
      <c r="G215" s="83">
        <f ca="1">F215/SUM(OFFSET(F$161,0,0,COUNTIF(F$173:F$184,"&gt;0")))-1</f>
        <v>-1.3755468362422807E-2</v>
      </c>
      <c r="H215" s="82">
        <f>SUM(H173:H184)</f>
        <v>7204</v>
      </c>
      <c r="I215" s="83">
        <f ca="1">H215/SUM(OFFSET(H$161,0,0,COUNTIF(H$173:H$184,"&gt;0")))-1</f>
        <v>5.0452026829979513E-2</v>
      </c>
      <c r="J215" s="82">
        <f>SUM(J173:J184)</f>
        <v>2032</v>
      </c>
      <c r="K215" s="83">
        <f ca="1">J215/SUM(OFFSET(J$161,0,0,COUNTIF(J$173:J$184,"&gt;0")))-1</f>
        <v>6.6666666666666652E-2</v>
      </c>
      <c r="L215" s="82">
        <f>SUM(L173:L184)</f>
        <v>1435</v>
      </c>
      <c r="M215" s="83">
        <f ca="1">L215/SUM(OFFSET(L$161,0,0,COUNTIF(L$173:L$184,"&gt;0")))-1</f>
        <v>-8.1306017925736218E-2</v>
      </c>
      <c r="N215" s="82"/>
      <c r="O215" s="83"/>
      <c r="P215" s="82"/>
      <c r="Q215" s="83"/>
      <c r="R215" s="82"/>
      <c r="S215" s="83"/>
    </row>
    <row r="216" spans="1:19" ht="14.25" thickBot="1">
      <c r="A216" s="179" t="s">
        <v>367</v>
      </c>
      <c r="B216" s="69" t="s">
        <v>369</v>
      </c>
      <c r="C216" s="82">
        <f>SUM(C185:C196)</f>
        <v>26371937</v>
      </c>
      <c r="D216" s="83">
        <f ca="1">C216/SUM(OFFSET(C$173,0,0,COUNTIF(C$185:C$196,"&gt;0")))-1</f>
        <v>6.5354350783857207E-3</v>
      </c>
      <c r="F216" s="82">
        <f>SUM(F185:F190)</f>
        <v>10687</v>
      </c>
      <c r="G216" s="83">
        <f ca="1">IFERROR(F216/SUM(OFFSET(F$173,0,0,COUNTIF(F$185:F$196,"&gt;0")))-1,"-")</f>
        <v>-5.4582448690728924E-2</v>
      </c>
      <c r="H216" s="82">
        <f>SUM(H185:H196)</f>
        <v>6313</v>
      </c>
      <c r="I216" s="83">
        <f ca="1">IFERROR(H216/SUM(OFFSET(H$173,0,0,COUNTIF(H$185:H$196,"&gt;0")))-1,"-")</f>
        <v>-1.5900233826968035E-2</v>
      </c>
      <c r="J216" s="82">
        <f>SUM(J185:J196)</f>
        <v>1578</v>
      </c>
      <c r="K216" s="83">
        <f ca="1">IFERROR(J216/SUM(OFFSET(J$173,0,0,COUNTIF(J$185:J$196,"&gt;0")))-1,"-")</f>
        <v>-3.130755064456725E-2</v>
      </c>
      <c r="L216" s="82">
        <f>SUM(L185:L196)</f>
        <v>927</v>
      </c>
      <c r="M216" s="83">
        <f ca="1">IFERROR(L216/SUM(OFFSET(L$173,0,0,COUNTIF(L$185:L$196,"&gt;0")))-1,"-")</f>
        <v>-0.29236641221374049</v>
      </c>
      <c r="N216" s="82"/>
      <c r="O216" s="83"/>
      <c r="P216" s="82"/>
      <c r="Q216" s="83"/>
      <c r="R216" s="82"/>
      <c r="S216" s="83"/>
    </row>
  </sheetData>
  <mergeCells count="36">
    <mergeCell ref="A89:A100"/>
    <mergeCell ref="A185:A196"/>
    <mergeCell ref="A173:A184"/>
    <mergeCell ref="A125:A136"/>
    <mergeCell ref="A29:A40"/>
    <mergeCell ref="A65:A76"/>
    <mergeCell ref="A53:A64"/>
    <mergeCell ref="A161:A172"/>
    <mergeCell ref="O137:O148"/>
    <mergeCell ref="N137:N148"/>
    <mergeCell ref="O113:O124"/>
    <mergeCell ref="N125:N136"/>
    <mergeCell ref="O125:O136"/>
    <mergeCell ref="P89:P91"/>
    <mergeCell ref="P92:P94"/>
    <mergeCell ref="P95:P97"/>
    <mergeCell ref="N113:N124"/>
    <mergeCell ref="P98:P100"/>
    <mergeCell ref="O101:O103"/>
    <mergeCell ref="N101:N103"/>
    <mergeCell ref="J2:K2"/>
    <mergeCell ref="F2:G2"/>
    <mergeCell ref="A149:A160"/>
    <mergeCell ref="A5:A16"/>
    <mergeCell ref="H95:H97"/>
    <mergeCell ref="H98:H100"/>
    <mergeCell ref="A101:A112"/>
    <mergeCell ref="A77:A88"/>
    <mergeCell ref="H89:H91"/>
    <mergeCell ref="H92:H94"/>
    <mergeCell ref="A2:B4"/>
    <mergeCell ref="A17:A28"/>
    <mergeCell ref="A137:A148"/>
    <mergeCell ref="A113:A124"/>
    <mergeCell ref="C2:D2"/>
    <mergeCell ref="A41:A52"/>
  </mergeCells>
  <phoneticPr fontId="4" type="noConversion"/>
  <pageMargins left="0.15748031496062992" right="0.15748031496062992" top="0.39370078740157483" bottom="0" header="0.11811023622047245" footer="0"/>
  <pageSetup paperSize="9" scale="75" orientation="landscape" r:id="rId1"/>
  <headerFooter alignWithMargins="0"/>
  <rowBreaks count="2" manualBreakCount="2">
    <brk id="64" max="18" man="1"/>
    <brk id="136" max="18" man="1"/>
  </rowBreaks>
  <ignoredErrors>
    <ignoredError sqref="H209:I209 J209 J202:K202 J203:J208 R209:S211" formulaRange="1"/>
    <ignoredError sqref="H210:J210 K203:K208 K209 K210 H211:J211" formula="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C222"/>
  <sheetViews>
    <sheetView zoomScale="85" zoomScaleNormal="85" zoomScaleSheetLayoutView="55" workbookViewId="0">
      <pane xSplit="2" ySplit="4" topLeftCell="C185" activePane="bottomRight" state="frozen"/>
      <selection pane="topRight" activeCell="C1" sqref="C1"/>
      <selection pane="bottomLeft" activeCell="A6" sqref="A6"/>
      <selection pane="bottomRight" activeCell="D200" sqref="D200"/>
    </sheetView>
  </sheetViews>
  <sheetFormatPr defaultColWidth="8.88671875" defaultRowHeight="16.5"/>
  <cols>
    <col min="1" max="1" width="6.109375" style="98" bestFit="1" customWidth="1"/>
    <col min="2" max="2" width="4.5546875" style="98" bestFit="1" customWidth="1"/>
    <col min="3" max="4" width="10.77734375" style="98" customWidth="1"/>
    <col min="5" max="5" width="2.5546875" style="98" customWidth="1"/>
    <col min="6" max="21" width="10.77734375" style="98" customWidth="1"/>
    <col min="22" max="22" width="10.77734375" style="106" customWidth="1"/>
    <col min="23" max="29" width="10.77734375" style="98" customWidth="1"/>
    <col min="30" max="16384" width="8.88671875" style="98"/>
  </cols>
  <sheetData>
    <row r="1" spans="1:55" s="102" customFormat="1" ht="32.25" thickBot="1">
      <c r="A1" s="283" t="s">
        <v>105</v>
      </c>
      <c r="B1" s="283"/>
      <c r="C1" s="279"/>
      <c r="D1" s="279"/>
      <c r="E1" s="279"/>
      <c r="F1" s="293"/>
      <c r="G1" s="279"/>
      <c r="H1" s="279"/>
      <c r="I1" s="279"/>
      <c r="J1" s="99"/>
      <c r="K1" s="99"/>
      <c r="L1" s="99" t="s">
        <v>130</v>
      </c>
      <c r="M1" s="99"/>
      <c r="N1" s="178"/>
      <c r="O1" s="178"/>
      <c r="P1" s="99"/>
      <c r="Q1" s="99"/>
      <c r="R1" s="178"/>
      <c r="S1" s="178"/>
      <c r="T1" s="280"/>
      <c r="U1" s="280"/>
      <c r="V1" s="99"/>
      <c r="W1" s="99"/>
      <c r="X1" s="99"/>
      <c r="Y1" s="99"/>
      <c r="Z1" s="178"/>
      <c r="AA1" s="178"/>
      <c r="AB1" s="178"/>
      <c r="AC1" s="178"/>
      <c r="AD1" s="99"/>
      <c r="AE1" s="99"/>
      <c r="AF1" s="99"/>
      <c r="AG1" s="99"/>
      <c r="AH1" s="257"/>
      <c r="AI1" s="105"/>
      <c r="AJ1" s="99"/>
      <c r="AK1" s="99"/>
      <c r="AL1" s="99"/>
      <c r="AM1" s="99"/>
      <c r="AN1" s="99"/>
      <c r="AO1" s="99"/>
      <c r="AP1" s="99"/>
      <c r="AQ1" s="99"/>
      <c r="AR1" s="169"/>
      <c r="AS1" s="105"/>
      <c r="AT1" s="105"/>
      <c r="AU1" s="105"/>
      <c r="AV1" s="105"/>
      <c r="AW1" s="105"/>
      <c r="AX1" s="105"/>
      <c r="AY1" s="105"/>
      <c r="AZ1" s="169"/>
      <c r="BA1" s="99"/>
      <c r="BB1" s="99"/>
      <c r="BC1" s="99"/>
    </row>
    <row r="2" spans="1:55" s="99" customFormat="1" ht="17.25">
      <c r="A2" s="466"/>
      <c r="B2" s="467"/>
      <c r="C2" s="430" t="s">
        <v>31</v>
      </c>
      <c r="D2" s="431"/>
      <c r="E2" s="125"/>
      <c r="F2" s="308" t="s">
        <v>212</v>
      </c>
      <c r="G2" s="309" t="s">
        <v>125</v>
      </c>
      <c r="H2" s="308" t="s">
        <v>95</v>
      </c>
      <c r="I2" s="309" t="s">
        <v>122</v>
      </c>
      <c r="J2" s="308" t="s">
        <v>217</v>
      </c>
      <c r="K2" s="309" t="s">
        <v>126</v>
      </c>
      <c r="L2" s="430" t="s">
        <v>129</v>
      </c>
      <c r="M2" s="431"/>
      <c r="N2" s="308" t="s">
        <v>96</v>
      </c>
      <c r="O2" s="309" t="s">
        <v>127</v>
      </c>
      <c r="P2" s="308" t="s">
        <v>97</v>
      </c>
      <c r="Q2" s="309" t="s">
        <v>378</v>
      </c>
      <c r="R2" s="308" t="s">
        <v>98</v>
      </c>
      <c r="S2" s="309" t="s">
        <v>379</v>
      </c>
      <c r="T2" s="308" t="s">
        <v>380</v>
      </c>
      <c r="U2" s="309" t="s">
        <v>381</v>
      </c>
      <c r="V2" s="308" t="s">
        <v>56</v>
      </c>
      <c r="W2" s="309" t="s">
        <v>128</v>
      </c>
      <c r="X2" s="308" t="s">
        <v>382</v>
      </c>
      <c r="Y2" s="309" t="s">
        <v>383</v>
      </c>
      <c r="Z2" s="288" t="s">
        <v>123</v>
      </c>
      <c r="AA2" s="289" t="s">
        <v>384</v>
      </c>
      <c r="AB2" s="288" t="s">
        <v>124</v>
      </c>
      <c r="AC2" s="289" t="s">
        <v>131</v>
      </c>
      <c r="AI2" s="105"/>
      <c r="AJ2" s="105"/>
    </row>
    <row r="3" spans="1:55" s="99" customFormat="1" ht="13.5">
      <c r="A3" s="466"/>
      <c r="B3" s="467"/>
      <c r="C3" s="337" t="s">
        <v>0</v>
      </c>
      <c r="D3" s="338" t="s">
        <v>1</v>
      </c>
      <c r="E3" s="110"/>
      <c r="F3" s="337" t="s">
        <v>2</v>
      </c>
      <c r="G3" s="94" t="s">
        <v>3</v>
      </c>
      <c r="H3" s="337" t="s">
        <v>4</v>
      </c>
      <c r="I3" s="338" t="s">
        <v>42</v>
      </c>
      <c r="J3" s="337" t="s">
        <v>2</v>
      </c>
      <c r="K3" s="338" t="s">
        <v>3</v>
      </c>
      <c r="L3" s="337" t="s">
        <v>2</v>
      </c>
      <c r="M3" s="338" t="s">
        <v>3</v>
      </c>
      <c r="N3" s="337" t="s">
        <v>2</v>
      </c>
      <c r="O3" s="338" t="s">
        <v>3</v>
      </c>
      <c r="P3" s="337" t="s">
        <v>2</v>
      </c>
      <c r="Q3" s="338" t="s">
        <v>3</v>
      </c>
      <c r="R3" s="337" t="s">
        <v>2</v>
      </c>
      <c r="S3" s="338" t="s">
        <v>3</v>
      </c>
      <c r="T3" s="337" t="s">
        <v>2</v>
      </c>
      <c r="U3" s="338" t="s">
        <v>3</v>
      </c>
      <c r="V3" s="337" t="s">
        <v>2</v>
      </c>
      <c r="W3" s="338" t="s">
        <v>3</v>
      </c>
      <c r="X3" s="337" t="s">
        <v>2</v>
      </c>
      <c r="Y3" s="338" t="s">
        <v>3</v>
      </c>
      <c r="Z3" s="337" t="s">
        <v>2</v>
      </c>
      <c r="AA3" s="338" t="s">
        <v>3</v>
      </c>
      <c r="AB3" s="337" t="s">
        <v>2</v>
      </c>
      <c r="AC3" s="338" t="s">
        <v>3</v>
      </c>
    </row>
    <row r="4" spans="1:55" s="99" customFormat="1" ht="13.5">
      <c r="A4" s="468"/>
      <c r="B4" s="469"/>
      <c r="C4" s="337" t="s">
        <v>5</v>
      </c>
      <c r="D4" s="348" t="s">
        <v>6</v>
      </c>
      <c r="E4" s="110"/>
      <c r="F4" s="70" t="s">
        <v>5</v>
      </c>
      <c r="G4" s="96" t="s">
        <v>6</v>
      </c>
      <c r="H4" s="95" t="s">
        <v>5</v>
      </c>
      <c r="I4" s="71" t="s">
        <v>6</v>
      </c>
      <c r="J4" s="70" t="s">
        <v>5</v>
      </c>
      <c r="K4" s="97" t="s">
        <v>6</v>
      </c>
      <c r="L4" s="70" t="s">
        <v>5</v>
      </c>
      <c r="M4" s="97" t="s">
        <v>6</v>
      </c>
      <c r="N4" s="70" t="s">
        <v>5</v>
      </c>
      <c r="O4" s="97" t="s">
        <v>6</v>
      </c>
      <c r="P4" s="70" t="s">
        <v>5</v>
      </c>
      <c r="Q4" s="97" t="s">
        <v>6</v>
      </c>
      <c r="R4" s="70" t="s">
        <v>5</v>
      </c>
      <c r="S4" s="97" t="s">
        <v>6</v>
      </c>
      <c r="T4" s="70" t="s">
        <v>5</v>
      </c>
      <c r="U4" s="97" t="s">
        <v>6</v>
      </c>
      <c r="V4" s="70" t="s">
        <v>5</v>
      </c>
      <c r="W4" s="97" t="s">
        <v>6</v>
      </c>
      <c r="X4" s="70" t="s">
        <v>5</v>
      </c>
      <c r="Y4" s="97" t="s">
        <v>6</v>
      </c>
      <c r="Z4" s="70" t="s">
        <v>5</v>
      </c>
      <c r="AA4" s="97" t="s">
        <v>6</v>
      </c>
      <c r="AB4" s="70" t="s">
        <v>5</v>
      </c>
      <c r="AC4" s="97" t="s">
        <v>6</v>
      </c>
    </row>
    <row r="5" spans="1:55" s="99" customFormat="1" ht="13.5" customHeight="1">
      <c r="A5" s="360" t="s">
        <v>33</v>
      </c>
      <c r="B5" s="10" t="s">
        <v>34</v>
      </c>
      <c r="C5" s="3">
        <v>793478</v>
      </c>
      <c r="D5" s="4"/>
      <c r="E5" s="110"/>
      <c r="F5" s="16">
        <v>63341</v>
      </c>
      <c r="G5" s="90"/>
      <c r="H5" s="340">
        <v>11243</v>
      </c>
      <c r="I5" s="90"/>
      <c r="J5" s="3">
        <v>2335</v>
      </c>
      <c r="K5" s="4"/>
      <c r="L5" s="3">
        <v>35</v>
      </c>
      <c r="M5" s="328"/>
      <c r="N5" s="3">
        <v>32</v>
      </c>
      <c r="O5" s="4"/>
      <c r="P5" s="3"/>
      <c r="Q5" s="4"/>
      <c r="R5" s="65"/>
      <c r="S5" s="328"/>
      <c r="T5" s="65"/>
      <c r="U5" s="328"/>
      <c r="V5" s="3"/>
      <c r="W5" s="328"/>
      <c r="X5" s="364">
        <v>4641</v>
      </c>
      <c r="Y5" s="481"/>
      <c r="Z5" s="3"/>
      <c r="AA5" s="4"/>
      <c r="AB5" s="3"/>
      <c r="AC5" s="4"/>
    </row>
    <row r="6" spans="1:55" s="99" customFormat="1" ht="13.5" customHeight="1">
      <c r="A6" s="361"/>
      <c r="B6" s="10" t="s">
        <v>35</v>
      </c>
      <c r="C6" s="3">
        <v>670447</v>
      </c>
      <c r="D6" s="4"/>
      <c r="E6" s="110"/>
      <c r="F6" s="3">
        <v>47191</v>
      </c>
      <c r="G6" s="7"/>
      <c r="H6" s="340">
        <v>7927</v>
      </c>
      <c r="I6" s="5"/>
      <c r="J6" s="3">
        <v>2515</v>
      </c>
      <c r="K6" s="4"/>
      <c r="L6" s="3">
        <v>53</v>
      </c>
      <c r="M6" s="328"/>
      <c r="N6" s="3">
        <v>23</v>
      </c>
      <c r="O6" s="4"/>
      <c r="P6" s="3"/>
      <c r="Q6" s="4"/>
      <c r="R6" s="65"/>
      <c r="S6" s="328"/>
      <c r="T6" s="65"/>
      <c r="U6" s="328"/>
      <c r="V6" s="3"/>
      <c r="W6" s="328"/>
      <c r="X6" s="358"/>
      <c r="Y6" s="482"/>
      <c r="Z6" s="3"/>
      <c r="AA6" s="4"/>
      <c r="AB6" s="3"/>
      <c r="AC6" s="4"/>
    </row>
    <row r="7" spans="1:55" s="99" customFormat="1" ht="13.5" customHeight="1">
      <c r="A7" s="361"/>
      <c r="B7" s="10" t="s">
        <v>12</v>
      </c>
      <c r="C7" s="3">
        <v>587629</v>
      </c>
      <c r="D7" s="4"/>
      <c r="E7" s="110"/>
      <c r="F7" s="3">
        <v>43664</v>
      </c>
      <c r="G7" s="7"/>
      <c r="H7" s="340">
        <v>9243</v>
      </c>
      <c r="I7" s="5"/>
      <c r="J7" s="3">
        <v>1804</v>
      </c>
      <c r="K7" s="4"/>
      <c r="L7" s="3">
        <v>51</v>
      </c>
      <c r="M7" s="328"/>
      <c r="N7" s="3">
        <v>14</v>
      </c>
      <c r="O7" s="4"/>
      <c r="P7" s="3"/>
      <c r="Q7" s="4"/>
      <c r="R7" s="65"/>
      <c r="S7" s="328"/>
      <c r="T7" s="65"/>
      <c r="U7" s="328"/>
      <c r="V7" s="3"/>
      <c r="W7" s="328"/>
      <c r="X7" s="358"/>
      <c r="Y7" s="482"/>
      <c r="Z7" s="3"/>
      <c r="AA7" s="4"/>
      <c r="AB7" s="3"/>
      <c r="AC7" s="4"/>
    </row>
    <row r="8" spans="1:55" s="99" customFormat="1" ht="13.5" customHeight="1">
      <c r="A8" s="361"/>
      <c r="B8" s="10" t="s">
        <v>13</v>
      </c>
      <c r="C8" s="3">
        <v>642413</v>
      </c>
      <c r="D8" s="4"/>
      <c r="E8" s="110"/>
      <c r="F8" s="3">
        <v>40831</v>
      </c>
      <c r="G8" s="7"/>
      <c r="H8" s="340">
        <v>11723</v>
      </c>
      <c r="I8" s="5"/>
      <c r="J8" s="3">
        <v>1379</v>
      </c>
      <c r="K8" s="4"/>
      <c r="L8" s="3">
        <v>157</v>
      </c>
      <c r="M8" s="328"/>
      <c r="N8" s="3">
        <v>10</v>
      </c>
      <c r="O8" s="4"/>
      <c r="P8" s="3"/>
      <c r="Q8" s="4"/>
      <c r="R8" s="65"/>
      <c r="S8" s="328"/>
      <c r="T8" s="65"/>
      <c r="U8" s="328"/>
      <c r="V8" s="3"/>
      <c r="W8" s="328"/>
      <c r="X8" s="358"/>
      <c r="Y8" s="482"/>
      <c r="Z8" s="3"/>
      <c r="AA8" s="4"/>
      <c r="AB8" s="3"/>
      <c r="AC8" s="4"/>
    </row>
    <row r="9" spans="1:55" s="99" customFormat="1" ht="13.5" customHeight="1">
      <c r="A9" s="361"/>
      <c r="B9" s="10" t="s">
        <v>14</v>
      </c>
      <c r="C9" s="3">
        <v>680185</v>
      </c>
      <c r="D9" s="4"/>
      <c r="E9" s="110"/>
      <c r="F9" s="3">
        <v>52600</v>
      </c>
      <c r="G9" s="7"/>
      <c r="H9" s="340">
        <v>14088</v>
      </c>
      <c r="I9" s="5"/>
      <c r="J9" s="3">
        <v>1668</v>
      </c>
      <c r="K9" s="4"/>
      <c r="L9" s="3">
        <v>44</v>
      </c>
      <c r="M9" s="328"/>
      <c r="N9" s="3">
        <v>30</v>
      </c>
      <c r="O9" s="4"/>
      <c r="P9" s="3"/>
      <c r="Q9" s="4"/>
      <c r="R9" s="65"/>
      <c r="S9" s="328"/>
      <c r="T9" s="65"/>
      <c r="U9" s="328"/>
      <c r="V9" s="3"/>
      <c r="W9" s="328"/>
      <c r="X9" s="358"/>
      <c r="Y9" s="482"/>
      <c r="Z9" s="3"/>
      <c r="AA9" s="4"/>
      <c r="AB9" s="3"/>
      <c r="AC9" s="4"/>
    </row>
    <row r="10" spans="1:55" s="99" customFormat="1" ht="13.5" customHeight="1">
      <c r="A10" s="361"/>
      <c r="B10" s="10" t="s">
        <v>15</v>
      </c>
      <c r="C10" s="3">
        <v>712260</v>
      </c>
      <c r="D10" s="4"/>
      <c r="E10" s="110"/>
      <c r="F10" s="3">
        <v>62410</v>
      </c>
      <c r="G10" s="7"/>
      <c r="H10" s="340">
        <v>20079</v>
      </c>
      <c r="I10" s="5"/>
      <c r="J10" s="3">
        <v>1754</v>
      </c>
      <c r="K10" s="4"/>
      <c r="L10" s="3">
        <v>43</v>
      </c>
      <c r="M10" s="328"/>
      <c r="N10" s="3">
        <v>7</v>
      </c>
      <c r="O10" s="4"/>
      <c r="P10" s="3"/>
      <c r="Q10" s="4"/>
      <c r="R10" s="65"/>
      <c r="S10" s="328"/>
      <c r="T10" s="65"/>
      <c r="U10" s="328"/>
      <c r="V10" s="3"/>
      <c r="W10" s="328"/>
      <c r="X10" s="358"/>
      <c r="Y10" s="482"/>
      <c r="Z10" s="3"/>
      <c r="AA10" s="4"/>
      <c r="AB10" s="3"/>
      <c r="AC10" s="4"/>
    </row>
    <row r="11" spans="1:55" s="99" customFormat="1" ht="13.5" customHeight="1">
      <c r="A11" s="361"/>
      <c r="B11" s="10" t="s">
        <v>16</v>
      </c>
      <c r="C11" s="3">
        <v>897234</v>
      </c>
      <c r="D11" s="4"/>
      <c r="E11" s="110"/>
      <c r="F11" s="3">
        <v>70805</v>
      </c>
      <c r="G11" s="7"/>
      <c r="H11" s="340">
        <v>27171</v>
      </c>
      <c r="I11" s="5"/>
      <c r="J11" s="3">
        <v>1553</v>
      </c>
      <c r="K11" s="4"/>
      <c r="L11" s="3">
        <v>52</v>
      </c>
      <c r="M11" s="328"/>
      <c r="N11" s="3">
        <v>20</v>
      </c>
      <c r="O11" s="4"/>
      <c r="P11" s="3"/>
      <c r="Q11" s="4"/>
      <c r="R11" s="65"/>
      <c r="S11" s="328"/>
      <c r="T11" s="65"/>
      <c r="U11" s="328"/>
      <c r="V11" s="3"/>
      <c r="W11" s="328"/>
      <c r="X11" s="358"/>
      <c r="Y11" s="482"/>
      <c r="Z11" s="3"/>
      <c r="AA11" s="4"/>
      <c r="AB11" s="3"/>
      <c r="AC11" s="4"/>
    </row>
    <row r="12" spans="1:55" s="99" customFormat="1" ht="13.5" customHeight="1">
      <c r="A12" s="361"/>
      <c r="B12" s="10" t="s">
        <v>17</v>
      </c>
      <c r="C12" s="3">
        <v>930573</v>
      </c>
      <c r="D12" s="4"/>
      <c r="E12" s="110"/>
      <c r="F12" s="3">
        <v>66825</v>
      </c>
      <c r="G12" s="7"/>
      <c r="H12" s="340">
        <v>24351</v>
      </c>
      <c r="I12" s="5"/>
      <c r="J12" s="3">
        <v>1806</v>
      </c>
      <c r="K12" s="4"/>
      <c r="L12" s="3">
        <v>119</v>
      </c>
      <c r="M12" s="328"/>
      <c r="N12" s="3">
        <v>20</v>
      </c>
      <c r="O12" s="4"/>
      <c r="P12" s="3"/>
      <c r="Q12" s="4"/>
      <c r="R12" s="65"/>
      <c r="S12" s="328"/>
      <c r="T12" s="65"/>
      <c r="U12" s="328"/>
      <c r="V12" s="3"/>
      <c r="W12" s="328"/>
      <c r="X12" s="358"/>
      <c r="Y12" s="482"/>
      <c r="Z12" s="3"/>
      <c r="AA12" s="4"/>
      <c r="AB12" s="3"/>
      <c r="AC12" s="4"/>
    </row>
    <row r="13" spans="1:55" s="99" customFormat="1" ht="13.5" customHeight="1">
      <c r="A13" s="361"/>
      <c r="B13" s="10" t="s">
        <v>18</v>
      </c>
      <c r="C13" s="3">
        <v>682244</v>
      </c>
      <c r="D13" s="4"/>
      <c r="E13" s="110"/>
      <c r="F13" s="3">
        <v>48594</v>
      </c>
      <c r="G13" s="7"/>
      <c r="H13" s="340">
        <v>24295</v>
      </c>
      <c r="I13" s="5"/>
      <c r="J13" s="3">
        <v>2053</v>
      </c>
      <c r="K13" s="4"/>
      <c r="L13" s="3">
        <v>40</v>
      </c>
      <c r="M13" s="328"/>
      <c r="N13" s="3">
        <v>8</v>
      </c>
      <c r="O13" s="4"/>
      <c r="P13" s="3"/>
      <c r="Q13" s="4"/>
      <c r="R13" s="65"/>
      <c r="S13" s="328"/>
      <c r="T13" s="65"/>
      <c r="U13" s="328"/>
      <c r="V13" s="3"/>
      <c r="W13" s="328"/>
      <c r="X13" s="358"/>
      <c r="Y13" s="482"/>
      <c r="Z13" s="3"/>
      <c r="AA13" s="4"/>
      <c r="AB13" s="3"/>
      <c r="AC13" s="4"/>
    </row>
    <row r="14" spans="1:55" s="99" customFormat="1" ht="13.5" customHeight="1">
      <c r="A14" s="361"/>
      <c r="B14" s="10" t="s">
        <v>19</v>
      </c>
      <c r="C14" s="3">
        <v>757538</v>
      </c>
      <c r="D14" s="4"/>
      <c r="E14" s="110"/>
      <c r="F14" s="3">
        <v>40976</v>
      </c>
      <c r="G14" s="7"/>
      <c r="H14" s="340">
        <v>20684</v>
      </c>
      <c r="I14" s="5"/>
      <c r="J14" s="3">
        <v>1820</v>
      </c>
      <c r="K14" s="4"/>
      <c r="L14" s="3">
        <v>11</v>
      </c>
      <c r="M14" s="328"/>
      <c r="N14" s="3">
        <v>16</v>
      </c>
      <c r="O14" s="4"/>
      <c r="P14" s="3"/>
      <c r="Q14" s="4"/>
      <c r="R14" s="65"/>
      <c r="S14" s="328"/>
      <c r="T14" s="65"/>
      <c r="U14" s="328"/>
      <c r="V14" s="3"/>
      <c r="W14" s="328"/>
      <c r="X14" s="358"/>
      <c r="Y14" s="482"/>
      <c r="Z14" s="3"/>
      <c r="AA14" s="4"/>
      <c r="AB14" s="3"/>
      <c r="AC14" s="4"/>
    </row>
    <row r="15" spans="1:55" s="99" customFormat="1" ht="13.5" customHeight="1">
      <c r="A15" s="361"/>
      <c r="B15" s="10" t="s">
        <v>20</v>
      </c>
      <c r="C15" s="3">
        <v>745887</v>
      </c>
      <c r="D15" s="4"/>
      <c r="E15" s="110"/>
      <c r="F15" s="3">
        <v>39303</v>
      </c>
      <c r="G15" s="7"/>
      <c r="H15" s="340">
        <v>8084</v>
      </c>
      <c r="I15" s="5"/>
      <c r="J15" s="3">
        <v>1438</v>
      </c>
      <c r="K15" s="4"/>
      <c r="L15" s="3">
        <v>61</v>
      </c>
      <c r="M15" s="328"/>
      <c r="N15" s="3">
        <v>17</v>
      </c>
      <c r="O15" s="4"/>
      <c r="P15" s="3"/>
      <c r="Q15" s="4"/>
      <c r="R15" s="65"/>
      <c r="S15" s="328"/>
      <c r="T15" s="65"/>
      <c r="U15" s="328"/>
      <c r="V15" s="3"/>
      <c r="W15" s="328"/>
      <c r="X15" s="358"/>
      <c r="Y15" s="482"/>
      <c r="Z15" s="3"/>
      <c r="AA15" s="4"/>
      <c r="AB15" s="3"/>
      <c r="AC15" s="4"/>
    </row>
    <row r="16" spans="1:55" s="99" customFormat="1" ht="13.5" customHeight="1">
      <c r="A16" s="362"/>
      <c r="B16" s="10" t="s">
        <v>21</v>
      </c>
      <c r="C16" s="3">
        <v>725697</v>
      </c>
      <c r="D16" s="4"/>
      <c r="E16" s="110"/>
      <c r="F16" s="3">
        <v>50055</v>
      </c>
      <c r="G16" s="7"/>
      <c r="H16" s="340">
        <v>12094</v>
      </c>
      <c r="I16" s="5"/>
      <c r="J16" s="3">
        <v>1228</v>
      </c>
      <c r="K16" s="4"/>
      <c r="L16" s="3">
        <v>73</v>
      </c>
      <c r="M16" s="334"/>
      <c r="N16" s="3">
        <v>16</v>
      </c>
      <c r="O16" s="4"/>
      <c r="P16" s="3"/>
      <c r="Q16" s="4"/>
      <c r="R16" s="65"/>
      <c r="S16" s="334"/>
      <c r="T16" s="65"/>
      <c r="U16" s="334"/>
      <c r="V16" s="3"/>
      <c r="W16" s="334"/>
      <c r="X16" s="359"/>
      <c r="Y16" s="483"/>
      <c r="Z16" s="3"/>
      <c r="AA16" s="4"/>
      <c r="AB16" s="3"/>
      <c r="AC16" s="4"/>
    </row>
    <row r="17" spans="1:29" s="99" customFormat="1" ht="13.5" customHeight="1">
      <c r="A17" s="360" t="s">
        <v>296</v>
      </c>
      <c r="B17" s="2" t="s">
        <v>309</v>
      </c>
      <c r="C17" s="16">
        <v>897406</v>
      </c>
      <c r="D17" s="330">
        <f t="shared" ref="D17:D42" si="0">(C17-C5)/C5</f>
        <v>0.13097779648585089</v>
      </c>
      <c r="E17" s="110"/>
      <c r="F17" s="16">
        <v>68439</v>
      </c>
      <c r="G17" s="20">
        <f t="shared" ref="G17:G37" si="1">(F17-F5)/F5</f>
        <v>8.0484993921788414E-2</v>
      </c>
      <c r="H17" s="16">
        <v>12476</v>
      </c>
      <c r="I17" s="330">
        <f t="shared" ref="I17:I55" si="2">(H17-H5)/H5</f>
        <v>0.10966823801476475</v>
      </c>
      <c r="J17" s="16">
        <v>2148</v>
      </c>
      <c r="K17" s="330">
        <f t="shared" ref="K17:K37" si="3">(J17-J5)/J5</f>
        <v>-8.0085653104925048E-2</v>
      </c>
      <c r="L17" s="16">
        <v>60</v>
      </c>
      <c r="M17" s="328">
        <f>(L17/L5-1)</f>
        <v>0.71428571428571419</v>
      </c>
      <c r="N17" s="16">
        <v>16</v>
      </c>
      <c r="O17" s="330">
        <f t="shared" ref="O17:O37" si="4">(N17-N5)/N5</f>
        <v>-0.5</v>
      </c>
      <c r="P17" s="16"/>
      <c r="Q17" s="330"/>
      <c r="R17" s="91"/>
      <c r="S17" s="328"/>
      <c r="T17" s="91">
        <v>228</v>
      </c>
      <c r="U17" s="328"/>
      <c r="V17" s="16"/>
      <c r="W17" s="328"/>
      <c r="X17" s="364">
        <v>5668</v>
      </c>
      <c r="Y17" s="376">
        <f>(X17/X5-1)</f>
        <v>0.22128851540616257</v>
      </c>
      <c r="Z17" s="16"/>
      <c r="AA17" s="330"/>
      <c r="AB17" s="16"/>
      <c r="AC17" s="330"/>
    </row>
    <row r="18" spans="1:29" s="99" customFormat="1" ht="13.5" customHeight="1">
      <c r="A18" s="361"/>
      <c r="B18" s="10" t="s">
        <v>310</v>
      </c>
      <c r="C18" s="3">
        <v>745998</v>
      </c>
      <c r="D18" s="328">
        <f t="shared" si="0"/>
        <v>0.1126875055000619</v>
      </c>
      <c r="E18" s="110"/>
      <c r="F18" s="3">
        <v>47573</v>
      </c>
      <c r="G18" s="27">
        <f t="shared" si="1"/>
        <v>8.0947638320866266E-3</v>
      </c>
      <c r="H18" s="340">
        <v>9290</v>
      </c>
      <c r="I18" s="26">
        <f t="shared" si="2"/>
        <v>0.17194398889870063</v>
      </c>
      <c r="J18" s="3">
        <v>2425</v>
      </c>
      <c r="K18" s="328">
        <f t="shared" si="3"/>
        <v>-3.5785288270377733E-2</v>
      </c>
      <c r="L18" s="3">
        <v>40</v>
      </c>
      <c r="M18" s="328">
        <f t="shared" ref="M18:M81" si="5">(L18/L6-1)</f>
        <v>-0.24528301886792447</v>
      </c>
      <c r="N18" s="3">
        <v>14</v>
      </c>
      <c r="O18" s="328">
        <f t="shared" si="4"/>
        <v>-0.39130434782608697</v>
      </c>
      <c r="P18" s="3"/>
      <c r="Q18" s="328"/>
      <c r="R18" s="65"/>
      <c r="S18" s="328"/>
      <c r="T18" s="65">
        <v>175</v>
      </c>
      <c r="U18" s="328"/>
      <c r="V18" s="3"/>
      <c r="W18" s="328"/>
      <c r="X18" s="358"/>
      <c r="Y18" s="377"/>
      <c r="Z18" s="3"/>
      <c r="AA18" s="328"/>
      <c r="AB18" s="3"/>
      <c r="AC18" s="328"/>
    </row>
    <row r="19" spans="1:29" s="99" customFormat="1" ht="13.5" customHeight="1">
      <c r="A19" s="361"/>
      <c r="B19" s="10" t="s">
        <v>12</v>
      </c>
      <c r="C19" s="3">
        <v>707058</v>
      </c>
      <c r="D19" s="328">
        <f t="shared" si="0"/>
        <v>0.20323877820869971</v>
      </c>
      <c r="E19" s="110"/>
      <c r="F19" s="3">
        <v>45616</v>
      </c>
      <c r="G19" s="27">
        <f t="shared" si="1"/>
        <v>4.4705020153902528E-2</v>
      </c>
      <c r="H19" s="340">
        <v>11085</v>
      </c>
      <c r="I19" s="26">
        <f t="shared" si="2"/>
        <v>0.19928594612138917</v>
      </c>
      <c r="J19" s="3">
        <v>1805</v>
      </c>
      <c r="K19" s="328">
        <f t="shared" si="3"/>
        <v>5.5432372505543237E-4</v>
      </c>
      <c r="L19" s="3">
        <v>97</v>
      </c>
      <c r="M19" s="328">
        <f t="shared" si="5"/>
        <v>0.90196078431372539</v>
      </c>
      <c r="N19" s="3">
        <v>14</v>
      </c>
      <c r="O19" s="328">
        <f t="shared" si="4"/>
        <v>0</v>
      </c>
      <c r="P19" s="3"/>
      <c r="Q19" s="328"/>
      <c r="R19" s="65"/>
      <c r="S19" s="328"/>
      <c r="T19" s="65">
        <v>302</v>
      </c>
      <c r="U19" s="328"/>
      <c r="V19" s="3"/>
      <c r="W19" s="328"/>
      <c r="X19" s="358"/>
      <c r="Y19" s="377"/>
      <c r="Z19" s="3"/>
      <c r="AA19" s="328"/>
      <c r="AB19" s="3"/>
      <c r="AC19" s="328"/>
    </row>
    <row r="20" spans="1:29" s="99" customFormat="1" ht="13.5" customHeight="1">
      <c r="A20" s="361"/>
      <c r="B20" s="10" t="s">
        <v>13</v>
      </c>
      <c r="C20" s="3">
        <v>762096</v>
      </c>
      <c r="D20" s="328">
        <f t="shared" si="0"/>
        <v>0.18630226972368244</v>
      </c>
      <c r="E20" s="110"/>
      <c r="F20" s="3">
        <v>48850</v>
      </c>
      <c r="G20" s="27">
        <f t="shared" si="1"/>
        <v>0.19639489603487545</v>
      </c>
      <c r="H20" s="340">
        <v>13189</v>
      </c>
      <c r="I20" s="26">
        <f t="shared" si="2"/>
        <v>0.12505331399812336</v>
      </c>
      <c r="J20" s="3">
        <v>1578</v>
      </c>
      <c r="K20" s="328">
        <f t="shared" si="3"/>
        <v>0.14430746918056564</v>
      </c>
      <c r="L20" s="3">
        <v>60</v>
      </c>
      <c r="M20" s="328">
        <f t="shared" si="5"/>
        <v>-0.61783439490445857</v>
      </c>
      <c r="N20" s="3">
        <v>10</v>
      </c>
      <c r="O20" s="328">
        <f t="shared" si="4"/>
        <v>0</v>
      </c>
      <c r="P20" s="3"/>
      <c r="Q20" s="328"/>
      <c r="R20" s="65"/>
      <c r="S20" s="328"/>
      <c r="T20" s="65">
        <v>167</v>
      </c>
      <c r="U20" s="328"/>
      <c r="V20" s="3"/>
      <c r="W20" s="328"/>
      <c r="X20" s="358"/>
      <c r="Y20" s="377"/>
      <c r="Z20" s="3"/>
      <c r="AA20" s="328"/>
      <c r="AB20" s="3"/>
      <c r="AC20" s="328"/>
    </row>
    <row r="21" spans="1:29" s="99" customFormat="1" ht="13.5" customHeight="1">
      <c r="A21" s="361"/>
      <c r="B21" s="10" t="s">
        <v>14</v>
      </c>
      <c r="C21" s="3">
        <v>802497</v>
      </c>
      <c r="D21" s="328">
        <f t="shared" si="0"/>
        <v>0.17982166616435236</v>
      </c>
      <c r="E21" s="110"/>
      <c r="F21" s="3">
        <v>60066</v>
      </c>
      <c r="G21" s="27">
        <f t="shared" si="1"/>
        <v>0.14193916349809885</v>
      </c>
      <c r="H21" s="340">
        <v>15066</v>
      </c>
      <c r="I21" s="26">
        <f t="shared" si="2"/>
        <v>6.9420783645655876E-2</v>
      </c>
      <c r="J21" s="3">
        <v>2067</v>
      </c>
      <c r="K21" s="328">
        <f t="shared" si="3"/>
        <v>0.23920863309352519</v>
      </c>
      <c r="L21" s="3">
        <v>70</v>
      </c>
      <c r="M21" s="328">
        <f t="shared" si="5"/>
        <v>0.59090909090909083</v>
      </c>
      <c r="N21" s="3">
        <v>26</v>
      </c>
      <c r="O21" s="328">
        <f t="shared" si="4"/>
        <v>-0.13333333333333333</v>
      </c>
      <c r="P21" s="3"/>
      <c r="Q21" s="328"/>
      <c r="R21" s="65"/>
      <c r="S21" s="328"/>
      <c r="T21" s="65">
        <v>254</v>
      </c>
      <c r="U21" s="328"/>
      <c r="V21" s="3"/>
      <c r="W21" s="328"/>
      <c r="X21" s="358"/>
      <c r="Y21" s="377"/>
      <c r="Z21" s="3"/>
      <c r="AA21" s="328"/>
      <c r="AB21" s="3"/>
      <c r="AC21" s="328"/>
    </row>
    <row r="22" spans="1:29" s="99" customFormat="1" ht="13.5" customHeight="1">
      <c r="A22" s="361"/>
      <c r="B22" s="10" t="s">
        <v>15</v>
      </c>
      <c r="C22" s="3">
        <v>865693</v>
      </c>
      <c r="D22" s="328">
        <f t="shared" si="0"/>
        <v>0.21541712296071661</v>
      </c>
      <c r="E22" s="110"/>
      <c r="F22" s="3">
        <v>68844</v>
      </c>
      <c r="G22" s="27">
        <f t="shared" si="1"/>
        <v>0.10309245313251082</v>
      </c>
      <c r="H22" s="340">
        <v>22328</v>
      </c>
      <c r="I22" s="26">
        <f t="shared" si="2"/>
        <v>0.11200757009811245</v>
      </c>
      <c r="J22" s="3">
        <v>2190</v>
      </c>
      <c r="K22" s="328">
        <f t="shared" si="3"/>
        <v>0.24857468643101482</v>
      </c>
      <c r="L22" s="3">
        <v>59</v>
      </c>
      <c r="M22" s="328">
        <f t="shared" si="5"/>
        <v>0.37209302325581395</v>
      </c>
      <c r="N22" s="3">
        <v>22</v>
      </c>
      <c r="O22" s="328">
        <f t="shared" si="4"/>
        <v>2.1428571428571428</v>
      </c>
      <c r="P22" s="3"/>
      <c r="Q22" s="328"/>
      <c r="R22" s="65"/>
      <c r="S22" s="328"/>
      <c r="T22" s="65">
        <v>256</v>
      </c>
      <c r="U22" s="328"/>
      <c r="V22" s="3"/>
      <c r="W22" s="328"/>
      <c r="X22" s="358"/>
      <c r="Y22" s="377"/>
      <c r="Z22" s="3"/>
      <c r="AA22" s="328"/>
      <c r="AB22" s="3"/>
      <c r="AC22" s="328"/>
    </row>
    <row r="23" spans="1:29" s="99" customFormat="1" ht="13.5" customHeight="1">
      <c r="A23" s="361"/>
      <c r="B23" s="10" t="s">
        <v>16</v>
      </c>
      <c r="C23" s="3">
        <v>1020757</v>
      </c>
      <c r="D23" s="328">
        <f t="shared" si="0"/>
        <v>0.13767088630167826</v>
      </c>
      <c r="E23" s="110"/>
      <c r="F23" s="3">
        <v>80141</v>
      </c>
      <c r="G23" s="27">
        <f t="shared" si="1"/>
        <v>0.13185509497916814</v>
      </c>
      <c r="H23" s="340">
        <v>30118</v>
      </c>
      <c r="I23" s="26">
        <f t="shared" si="2"/>
        <v>0.10846122704353907</v>
      </c>
      <c r="J23" s="3">
        <v>2139</v>
      </c>
      <c r="K23" s="328">
        <f t="shared" si="3"/>
        <v>0.37733419188667094</v>
      </c>
      <c r="L23" s="3">
        <v>130</v>
      </c>
      <c r="M23" s="328">
        <f t="shared" si="5"/>
        <v>1.5</v>
      </c>
      <c r="N23" s="3">
        <v>16</v>
      </c>
      <c r="O23" s="328">
        <f t="shared" si="4"/>
        <v>-0.2</v>
      </c>
      <c r="P23" s="3"/>
      <c r="Q23" s="328"/>
      <c r="R23" s="65"/>
      <c r="S23" s="328"/>
      <c r="T23" s="65">
        <v>352</v>
      </c>
      <c r="U23" s="328"/>
      <c r="V23" s="3"/>
      <c r="W23" s="328"/>
      <c r="X23" s="358"/>
      <c r="Y23" s="377"/>
      <c r="Z23" s="3"/>
      <c r="AA23" s="328"/>
      <c r="AB23" s="3"/>
      <c r="AC23" s="328"/>
    </row>
    <row r="24" spans="1:29" s="99" customFormat="1" ht="13.5" customHeight="1">
      <c r="A24" s="361"/>
      <c r="B24" s="10" t="s">
        <v>17</v>
      </c>
      <c r="C24" s="3">
        <v>1070289</v>
      </c>
      <c r="D24" s="328">
        <f t="shared" si="0"/>
        <v>0.15013975260404075</v>
      </c>
      <c r="E24" s="110"/>
      <c r="F24" s="3">
        <v>80891</v>
      </c>
      <c r="G24" s="27">
        <f t="shared" si="1"/>
        <v>0.21049008604564159</v>
      </c>
      <c r="H24" s="340">
        <v>25081</v>
      </c>
      <c r="I24" s="26">
        <f t="shared" si="2"/>
        <v>2.9978234980082955E-2</v>
      </c>
      <c r="J24" s="3">
        <v>2421</v>
      </c>
      <c r="K24" s="328">
        <f t="shared" si="3"/>
        <v>0.34053156146179403</v>
      </c>
      <c r="L24" s="3">
        <v>80</v>
      </c>
      <c r="M24" s="328">
        <f t="shared" si="5"/>
        <v>-0.32773109243697474</v>
      </c>
      <c r="N24" s="3">
        <v>20</v>
      </c>
      <c r="O24" s="328">
        <f t="shared" si="4"/>
        <v>0</v>
      </c>
      <c r="P24" s="3"/>
      <c r="Q24" s="328"/>
      <c r="R24" s="65"/>
      <c r="S24" s="328"/>
      <c r="T24" s="65">
        <v>267</v>
      </c>
      <c r="U24" s="328"/>
      <c r="V24" s="3"/>
      <c r="W24" s="328"/>
      <c r="X24" s="358"/>
      <c r="Y24" s="377"/>
      <c r="Z24" s="3"/>
      <c r="AA24" s="328"/>
      <c r="AB24" s="3"/>
      <c r="AC24" s="328"/>
    </row>
    <row r="25" spans="1:29" s="99" customFormat="1" ht="13.5" customHeight="1">
      <c r="A25" s="361"/>
      <c r="B25" s="10" t="s">
        <v>18</v>
      </c>
      <c r="C25" s="3">
        <v>785549</v>
      </c>
      <c r="D25" s="328">
        <f t="shared" si="0"/>
        <v>0.15141943351645451</v>
      </c>
      <c r="E25" s="110"/>
      <c r="F25" s="3">
        <v>53737</v>
      </c>
      <c r="G25" s="27">
        <f t="shared" si="1"/>
        <v>0.10583611145408899</v>
      </c>
      <c r="H25" s="340">
        <v>17799</v>
      </c>
      <c r="I25" s="26">
        <f t="shared" si="2"/>
        <v>-0.26738011936612471</v>
      </c>
      <c r="J25" s="3">
        <v>2422</v>
      </c>
      <c r="K25" s="328">
        <f t="shared" si="3"/>
        <v>0.17973697028738431</v>
      </c>
      <c r="L25" s="3">
        <v>90</v>
      </c>
      <c r="M25" s="328">
        <f t="shared" si="5"/>
        <v>1.25</v>
      </c>
      <c r="N25" s="3">
        <v>12</v>
      </c>
      <c r="O25" s="328">
        <f t="shared" si="4"/>
        <v>0.5</v>
      </c>
      <c r="P25" s="3"/>
      <c r="Q25" s="328"/>
      <c r="R25" s="65"/>
      <c r="S25" s="328"/>
      <c r="T25" s="65">
        <v>587</v>
      </c>
      <c r="U25" s="328"/>
      <c r="V25" s="3"/>
      <c r="W25" s="328"/>
      <c r="X25" s="358"/>
      <c r="Y25" s="377"/>
      <c r="Z25" s="3"/>
      <c r="AA25" s="328"/>
      <c r="AB25" s="3"/>
      <c r="AC25" s="328"/>
    </row>
    <row r="26" spans="1:29" s="99" customFormat="1" ht="13.5" customHeight="1">
      <c r="A26" s="361"/>
      <c r="B26" s="10" t="s">
        <v>19</v>
      </c>
      <c r="C26" s="3">
        <v>848088</v>
      </c>
      <c r="D26" s="328">
        <f t="shared" si="0"/>
        <v>0.11953195747276044</v>
      </c>
      <c r="E26" s="110"/>
      <c r="F26" s="3">
        <v>50346</v>
      </c>
      <c r="G26" s="27">
        <f t="shared" si="1"/>
        <v>0.22867044123389302</v>
      </c>
      <c r="H26" s="340">
        <v>13635</v>
      </c>
      <c r="I26" s="26">
        <f t="shared" si="2"/>
        <v>-0.34079481725004834</v>
      </c>
      <c r="J26" s="3">
        <v>1910</v>
      </c>
      <c r="K26" s="328">
        <f t="shared" si="3"/>
        <v>4.9450549450549448E-2</v>
      </c>
      <c r="L26" s="3">
        <v>121</v>
      </c>
      <c r="M26" s="328">
        <f t="shared" si="5"/>
        <v>10</v>
      </c>
      <c r="N26" s="3">
        <v>7</v>
      </c>
      <c r="O26" s="328">
        <f t="shared" si="4"/>
        <v>-0.5625</v>
      </c>
      <c r="P26" s="3"/>
      <c r="Q26" s="328"/>
      <c r="R26" s="65"/>
      <c r="S26" s="328"/>
      <c r="T26" s="65">
        <v>158</v>
      </c>
      <c r="U26" s="328"/>
      <c r="V26" s="3"/>
      <c r="W26" s="328"/>
      <c r="X26" s="358"/>
      <c r="Y26" s="377"/>
      <c r="Z26" s="3"/>
      <c r="AA26" s="328"/>
      <c r="AB26" s="3"/>
      <c r="AC26" s="328"/>
    </row>
    <row r="27" spans="1:29" s="99" customFormat="1" ht="13.5" customHeight="1">
      <c r="A27" s="361"/>
      <c r="B27" s="10" t="s">
        <v>20</v>
      </c>
      <c r="C27" s="3">
        <v>784031</v>
      </c>
      <c r="D27" s="328">
        <f t="shared" si="0"/>
        <v>5.1139113565459644E-2</v>
      </c>
      <c r="E27" s="110"/>
      <c r="F27" s="3">
        <v>43692</v>
      </c>
      <c r="G27" s="27">
        <f t="shared" si="1"/>
        <v>0.11167086481947942</v>
      </c>
      <c r="H27" s="340">
        <v>8542</v>
      </c>
      <c r="I27" s="26">
        <f t="shared" si="2"/>
        <v>5.6655121227115288E-2</v>
      </c>
      <c r="J27" s="3">
        <v>1897</v>
      </c>
      <c r="K27" s="328">
        <f t="shared" si="3"/>
        <v>0.3191933240611961</v>
      </c>
      <c r="L27" s="3">
        <v>90</v>
      </c>
      <c r="M27" s="328">
        <f t="shared" si="5"/>
        <v>0.47540983606557385</v>
      </c>
      <c r="N27" s="3">
        <v>14</v>
      </c>
      <c r="O27" s="328">
        <f t="shared" si="4"/>
        <v>-0.17647058823529413</v>
      </c>
      <c r="P27" s="3"/>
      <c r="Q27" s="328"/>
      <c r="R27" s="65"/>
      <c r="S27" s="328"/>
      <c r="T27" s="65">
        <v>207</v>
      </c>
      <c r="U27" s="328"/>
      <c r="V27" s="3"/>
      <c r="W27" s="328"/>
      <c r="X27" s="358"/>
      <c r="Y27" s="377"/>
      <c r="Z27" s="3"/>
      <c r="AA27" s="328"/>
      <c r="AB27" s="3"/>
      <c r="AC27" s="328"/>
    </row>
    <row r="28" spans="1:29" s="99" customFormat="1" ht="13.5" customHeight="1">
      <c r="A28" s="362"/>
      <c r="B28" s="29" t="s">
        <v>21</v>
      </c>
      <c r="C28" s="13">
        <v>790681</v>
      </c>
      <c r="D28" s="334">
        <f t="shared" si="0"/>
        <v>8.9547014800943098E-2</v>
      </c>
      <c r="E28" s="110"/>
      <c r="F28" s="3">
        <v>56898</v>
      </c>
      <c r="G28" s="27">
        <f t="shared" si="1"/>
        <v>0.13670961941863949</v>
      </c>
      <c r="H28" s="340">
        <v>12710</v>
      </c>
      <c r="I28" s="26">
        <f t="shared" si="2"/>
        <v>5.0934347610385317E-2</v>
      </c>
      <c r="J28" s="3">
        <v>1313</v>
      </c>
      <c r="K28" s="328">
        <f t="shared" si="3"/>
        <v>6.921824104234528E-2</v>
      </c>
      <c r="L28" s="3">
        <v>71</v>
      </c>
      <c r="M28" s="334">
        <f t="shared" si="5"/>
        <v>-2.7397260273972601E-2</v>
      </c>
      <c r="N28" s="3">
        <v>11</v>
      </c>
      <c r="O28" s="328">
        <f t="shared" si="4"/>
        <v>-0.3125</v>
      </c>
      <c r="P28" s="3"/>
      <c r="Q28" s="328"/>
      <c r="R28" s="65"/>
      <c r="S28" s="334"/>
      <c r="T28" s="65">
        <v>285</v>
      </c>
      <c r="U28" s="334"/>
      <c r="V28" s="3"/>
      <c r="W28" s="334"/>
      <c r="X28" s="359"/>
      <c r="Y28" s="378"/>
      <c r="Z28" s="3"/>
      <c r="AA28" s="328"/>
      <c r="AB28" s="3"/>
      <c r="AC28" s="328"/>
    </row>
    <row r="29" spans="1:29" s="99" customFormat="1" ht="13.5" customHeight="1">
      <c r="A29" s="360" t="s">
        <v>297</v>
      </c>
      <c r="B29" s="10" t="s">
        <v>309</v>
      </c>
      <c r="C29" s="3">
        <v>985287</v>
      </c>
      <c r="D29" s="328">
        <f t="shared" si="0"/>
        <v>9.7927805252026393E-2</v>
      </c>
      <c r="E29" s="110"/>
      <c r="F29" s="16">
        <v>75034</v>
      </c>
      <c r="G29" s="20">
        <f t="shared" si="1"/>
        <v>9.6363184733850582E-2</v>
      </c>
      <c r="H29" s="17">
        <v>12570</v>
      </c>
      <c r="I29" s="18">
        <f t="shared" si="2"/>
        <v>7.5344661750561077E-3</v>
      </c>
      <c r="J29" s="16">
        <v>3643</v>
      </c>
      <c r="K29" s="330">
        <f t="shared" si="3"/>
        <v>0.69599627560521415</v>
      </c>
      <c r="L29" s="16">
        <v>120</v>
      </c>
      <c r="M29" s="328">
        <f t="shared" si="5"/>
        <v>1</v>
      </c>
      <c r="N29" s="16">
        <v>35</v>
      </c>
      <c r="O29" s="330">
        <f t="shared" si="4"/>
        <v>1.1875</v>
      </c>
      <c r="P29" s="16"/>
      <c r="Q29" s="330"/>
      <c r="R29" s="91"/>
      <c r="S29" s="328"/>
      <c r="T29" s="91">
        <v>244</v>
      </c>
      <c r="U29" s="328">
        <f t="shared" ref="U29:U64" si="6">(T29/T17-1)</f>
        <v>7.0175438596491224E-2</v>
      </c>
      <c r="V29" s="16"/>
      <c r="W29" s="328"/>
      <c r="X29" s="364">
        <v>6587</v>
      </c>
      <c r="Y29" s="376">
        <f>(X29/X17-1)</f>
        <v>0.16213832039520115</v>
      </c>
      <c r="Z29" s="16"/>
      <c r="AA29" s="330"/>
      <c r="AB29" s="16"/>
      <c r="AC29" s="330"/>
    </row>
    <row r="30" spans="1:29" s="99" customFormat="1" ht="13.5" customHeight="1">
      <c r="A30" s="361"/>
      <c r="B30" s="10" t="s">
        <v>310</v>
      </c>
      <c r="C30" s="3">
        <v>944596</v>
      </c>
      <c r="D30" s="328">
        <f t="shared" si="0"/>
        <v>0.2662178718977799</v>
      </c>
      <c r="E30" s="110"/>
      <c r="F30" s="3">
        <v>48303</v>
      </c>
      <c r="G30" s="27">
        <f t="shared" si="1"/>
        <v>1.534483845878965E-2</v>
      </c>
      <c r="H30" s="340">
        <v>10281</v>
      </c>
      <c r="I30" s="26">
        <f t="shared" si="2"/>
        <v>0.10667384284176534</v>
      </c>
      <c r="J30" s="3">
        <v>2523</v>
      </c>
      <c r="K30" s="328">
        <f t="shared" si="3"/>
        <v>4.0412371134020617E-2</v>
      </c>
      <c r="L30" s="3">
        <v>101</v>
      </c>
      <c r="M30" s="328">
        <f t="shared" si="5"/>
        <v>1.5249999999999999</v>
      </c>
      <c r="N30" s="3">
        <v>32</v>
      </c>
      <c r="O30" s="328">
        <f t="shared" si="4"/>
        <v>1.2857142857142858</v>
      </c>
      <c r="P30" s="3"/>
      <c r="Q30" s="328"/>
      <c r="R30" s="65"/>
      <c r="S30" s="328"/>
      <c r="T30" s="65">
        <v>237</v>
      </c>
      <c r="U30" s="328">
        <f t="shared" si="6"/>
        <v>0.35428571428571431</v>
      </c>
      <c r="V30" s="3"/>
      <c r="W30" s="328"/>
      <c r="X30" s="358"/>
      <c r="Y30" s="377"/>
      <c r="Z30" s="3"/>
      <c r="AA30" s="328"/>
      <c r="AB30" s="3"/>
      <c r="AC30" s="328"/>
    </row>
    <row r="31" spans="1:29" s="99" customFormat="1" ht="13.5" customHeight="1">
      <c r="A31" s="361"/>
      <c r="B31" s="10" t="s">
        <v>12</v>
      </c>
      <c r="C31" s="3">
        <v>823918</v>
      </c>
      <c r="D31" s="328">
        <f t="shared" si="0"/>
        <v>0.16527639882442458</v>
      </c>
      <c r="E31" s="110"/>
      <c r="F31" s="3">
        <v>50135</v>
      </c>
      <c r="G31" s="27">
        <f t="shared" si="1"/>
        <v>9.9066117151876534E-2</v>
      </c>
      <c r="H31" s="340">
        <v>11318</v>
      </c>
      <c r="I31" s="26">
        <f t="shared" si="2"/>
        <v>2.1019395579612087E-2</v>
      </c>
      <c r="J31" s="3">
        <v>2745</v>
      </c>
      <c r="K31" s="328">
        <f t="shared" si="3"/>
        <v>0.52077562326869808</v>
      </c>
      <c r="L31" s="3">
        <v>101</v>
      </c>
      <c r="M31" s="328">
        <f t="shared" si="5"/>
        <v>4.1237113402061931E-2</v>
      </c>
      <c r="N31" s="3">
        <v>14</v>
      </c>
      <c r="O31" s="328">
        <f t="shared" si="4"/>
        <v>0</v>
      </c>
      <c r="P31" s="3"/>
      <c r="Q31" s="328"/>
      <c r="R31" s="65"/>
      <c r="S31" s="328"/>
      <c r="T31" s="65">
        <v>208</v>
      </c>
      <c r="U31" s="328">
        <f t="shared" si="6"/>
        <v>-0.3112582781456954</v>
      </c>
      <c r="V31" s="3"/>
      <c r="W31" s="328"/>
      <c r="X31" s="358"/>
      <c r="Y31" s="377"/>
      <c r="Z31" s="3"/>
      <c r="AA31" s="328"/>
      <c r="AB31" s="3"/>
      <c r="AC31" s="328"/>
    </row>
    <row r="32" spans="1:29" s="99" customFormat="1" ht="13.5" customHeight="1">
      <c r="A32" s="361"/>
      <c r="B32" s="10" t="s">
        <v>13</v>
      </c>
      <c r="C32" s="3">
        <v>855083</v>
      </c>
      <c r="D32" s="328">
        <f t="shared" si="0"/>
        <v>0.12201481178224266</v>
      </c>
      <c r="E32" s="110"/>
      <c r="F32" s="3">
        <v>53992</v>
      </c>
      <c r="G32" s="27">
        <f t="shared" si="1"/>
        <v>0.10526100307062436</v>
      </c>
      <c r="H32" s="340">
        <v>12012</v>
      </c>
      <c r="I32" s="26">
        <f t="shared" si="2"/>
        <v>-8.9241034195162633E-2</v>
      </c>
      <c r="J32" s="3">
        <v>3179</v>
      </c>
      <c r="K32" s="328">
        <f t="shared" si="3"/>
        <v>1.0145754119138151</v>
      </c>
      <c r="L32" s="3">
        <v>100</v>
      </c>
      <c r="M32" s="328">
        <f t="shared" si="5"/>
        <v>0.66666666666666674</v>
      </c>
      <c r="N32" s="3">
        <v>16</v>
      </c>
      <c r="O32" s="328">
        <f t="shared" si="4"/>
        <v>0.6</v>
      </c>
      <c r="P32" s="3"/>
      <c r="Q32" s="328"/>
      <c r="R32" s="65"/>
      <c r="S32" s="328"/>
      <c r="T32" s="65">
        <v>256</v>
      </c>
      <c r="U32" s="328">
        <f t="shared" si="6"/>
        <v>0.53293413173652704</v>
      </c>
      <c r="V32" s="3"/>
      <c r="W32" s="328"/>
      <c r="X32" s="358"/>
      <c r="Y32" s="377"/>
      <c r="Z32" s="3"/>
      <c r="AA32" s="328"/>
      <c r="AB32" s="3"/>
      <c r="AC32" s="328"/>
    </row>
    <row r="33" spans="1:29" s="99" customFormat="1" ht="13.5" customHeight="1">
      <c r="A33" s="361"/>
      <c r="B33" s="10" t="s">
        <v>14</v>
      </c>
      <c r="C33" s="3">
        <v>906482</v>
      </c>
      <c r="D33" s="328">
        <f t="shared" si="0"/>
        <v>0.12957680838682262</v>
      </c>
      <c r="E33" s="110"/>
      <c r="F33" s="3">
        <v>61946</v>
      </c>
      <c r="G33" s="27">
        <f t="shared" si="1"/>
        <v>3.1298904538341159E-2</v>
      </c>
      <c r="H33" s="340">
        <v>16558</v>
      </c>
      <c r="I33" s="26">
        <f t="shared" si="2"/>
        <v>9.9030930572149206E-2</v>
      </c>
      <c r="J33" s="3">
        <v>2596</v>
      </c>
      <c r="K33" s="328">
        <f t="shared" si="3"/>
        <v>0.25592646347363329</v>
      </c>
      <c r="L33" s="3">
        <v>80</v>
      </c>
      <c r="M33" s="328">
        <f t="shared" si="5"/>
        <v>0.14285714285714279</v>
      </c>
      <c r="N33" s="3">
        <v>11</v>
      </c>
      <c r="O33" s="328">
        <f t="shared" si="4"/>
        <v>-0.57692307692307687</v>
      </c>
      <c r="P33" s="3"/>
      <c r="Q33" s="328"/>
      <c r="R33" s="65"/>
      <c r="S33" s="328"/>
      <c r="T33" s="65">
        <v>138</v>
      </c>
      <c r="U33" s="328">
        <f t="shared" si="6"/>
        <v>-0.45669291338582674</v>
      </c>
      <c r="V33" s="3"/>
      <c r="W33" s="328"/>
      <c r="X33" s="358"/>
      <c r="Y33" s="377"/>
      <c r="Z33" s="3"/>
      <c r="AA33" s="328"/>
      <c r="AB33" s="3"/>
      <c r="AC33" s="328"/>
    </row>
    <row r="34" spans="1:29" s="99" customFormat="1" ht="13.5" customHeight="1">
      <c r="A34" s="361"/>
      <c r="B34" s="10" t="s">
        <v>15</v>
      </c>
      <c r="C34" s="3">
        <v>915942</v>
      </c>
      <c r="D34" s="328">
        <f t="shared" si="0"/>
        <v>5.8044826514711337E-2</v>
      </c>
      <c r="E34" s="110"/>
      <c r="F34" s="3">
        <v>67493</v>
      </c>
      <c r="G34" s="27">
        <f t="shared" si="1"/>
        <v>-1.9624077624774854E-2</v>
      </c>
      <c r="H34" s="340">
        <v>22994</v>
      </c>
      <c r="I34" s="26">
        <f t="shared" si="2"/>
        <v>2.9828018631314943E-2</v>
      </c>
      <c r="J34" s="3">
        <v>2289</v>
      </c>
      <c r="K34" s="328">
        <f t="shared" si="3"/>
        <v>4.5205479452054796E-2</v>
      </c>
      <c r="L34" s="3">
        <v>200</v>
      </c>
      <c r="M34" s="328">
        <f t="shared" si="5"/>
        <v>2.3898305084745761</v>
      </c>
      <c r="N34" s="3">
        <v>14</v>
      </c>
      <c r="O34" s="328">
        <f t="shared" si="4"/>
        <v>-0.36363636363636365</v>
      </c>
      <c r="P34" s="3"/>
      <c r="Q34" s="328"/>
      <c r="R34" s="65"/>
      <c r="S34" s="328"/>
      <c r="T34" s="65">
        <v>205</v>
      </c>
      <c r="U34" s="328">
        <f t="shared" si="6"/>
        <v>-0.19921875</v>
      </c>
      <c r="V34" s="3"/>
      <c r="W34" s="328"/>
      <c r="X34" s="358"/>
      <c r="Y34" s="377"/>
      <c r="Z34" s="3"/>
      <c r="AA34" s="328"/>
      <c r="AB34" s="3"/>
      <c r="AC34" s="328"/>
    </row>
    <row r="35" spans="1:29" s="99" customFormat="1" ht="13.5" customHeight="1">
      <c r="A35" s="361"/>
      <c r="B35" s="10" t="s">
        <v>16</v>
      </c>
      <c r="C35" s="3">
        <v>1098740</v>
      </c>
      <c r="D35" s="328">
        <f t="shared" si="0"/>
        <v>7.6397222845398072E-2</v>
      </c>
      <c r="E35" s="110"/>
      <c r="F35" s="3">
        <v>82749</v>
      </c>
      <c r="G35" s="27">
        <f t="shared" si="1"/>
        <v>3.2542643590671438E-2</v>
      </c>
      <c r="H35" s="340">
        <v>31063</v>
      </c>
      <c r="I35" s="26">
        <f t="shared" si="2"/>
        <v>3.1376585430639488E-2</v>
      </c>
      <c r="J35" s="3">
        <v>3115</v>
      </c>
      <c r="K35" s="328">
        <f t="shared" si="3"/>
        <v>0.45628798503973822</v>
      </c>
      <c r="L35" s="3">
        <v>211</v>
      </c>
      <c r="M35" s="328">
        <f t="shared" si="5"/>
        <v>0.62307692307692308</v>
      </c>
      <c r="N35" s="3">
        <v>5</v>
      </c>
      <c r="O35" s="328">
        <f t="shared" si="4"/>
        <v>-0.6875</v>
      </c>
      <c r="P35" s="3"/>
      <c r="Q35" s="328"/>
      <c r="R35" s="65"/>
      <c r="S35" s="328"/>
      <c r="T35" s="65">
        <v>255</v>
      </c>
      <c r="U35" s="328">
        <f t="shared" si="6"/>
        <v>-0.27556818181818177</v>
      </c>
      <c r="V35" s="3"/>
      <c r="W35" s="328"/>
      <c r="X35" s="358"/>
      <c r="Y35" s="377"/>
      <c r="Z35" s="3"/>
      <c r="AA35" s="328"/>
      <c r="AB35" s="3"/>
      <c r="AC35" s="328"/>
    </row>
    <row r="36" spans="1:29" s="99" customFormat="1" ht="13.5" customHeight="1">
      <c r="A36" s="361"/>
      <c r="B36" s="10" t="s">
        <v>17</v>
      </c>
      <c r="C36" s="3">
        <v>1159874</v>
      </c>
      <c r="D36" s="328">
        <f t="shared" si="0"/>
        <v>8.3701691786050303E-2</v>
      </c>
      <c r="E36" s="110"/>
      <c r="F36" s="3">
        <v>84370</v>
      </c>
      <c r="G36" s="27">
        <f t="shared" si="1"/>
        <v>4.3008492910212505E-2</v>
      </c>
      <c r="H36" s="340">
        <v>24164</v>
      </c>
      <c r="I36" s="26">
        <f t="shared" si="2"/>
        <v>-3.6561540608428693E-2</v>
      </c>
      <c r="J36" s="3">
        <v>1816</v>
      </c>
      <c r="K36" s="328">
        <f t="shared" si="3"/>
        <v>-0.24989673688558448</v>
      </c>
      <c r="L36" s="3">
        <v>70</v>
      </c>
      <c r="M36" s="328">
        <f t="shared" si="5"/>
        <v>-0.125</v>
      </c>
      <c r="N36" s="3">
        <v>12</v>
      </c>
      <c r="O36" s="328">
        <f t="shared" si="4"/>
        <v>-0.4</v>
      </c>
      <c r="P36" s="3"/>
      <c r="Q36" s="328"/>
      <c r="R36" s="65"/>
      <c r="S36" s="328"/>
      <c r="T36" s="65">
        <v>249</v>
      </c>
      <c r="U36" s="328">
        <f t="shared" si="6"/>
        <v>-6.7415730337078705E-2</v>
      </c>
      <c r="V36" s="3"/>
      <c r="W36" s="328"/>
      <c r="X36" s="358"/>
      <c r="Y36" s="377"/>
      <c r="Z36" s="3"/>
      <c r="AA36" s="328"/>
      <c r="AB36" s="3"/>
      <c r="AC36" s="328"/>
    </row>
    <row r="37" spans="1:29" s="99" customFormat="1" ht="13.5" customHeight="1">
      <c r="A37" s="361"/>
      <c r="B37" s="10" t="s">
        <v>18</v>
      </c>
      <c r="C37" s="3">
        <v>931946</v>
      </c>
      <c r="D37" s="328">
        <f t="shared" si="0"/>
        <v>0.18636265847197311</v>
      </c>
      <c r="E37" s="110"/>
      <c r="F37" s="3">
        <v>66193</v>
      </c>
      <c r="G37" s="27">
        <f t="shared" si="1"/>
        <v>0.23179559707464131</v>
      </c>
      <c r="H37" s="340">
        <v>20530</v>
      </c>
      <c r="I37" s="26">
        <f t="shared" si="2"/>
        <v>0.15343558626889151</v>
      </c>
      <c r="J37" s="3">
        <v>2174</v>
      </c>
      <c r="K37" s="328">
        <f t="shared" si="3"/>
        <v>-0.10239471511147812</v>
      </c>
      <c r="L37" s="3">
        <v>91</v>
      </c>
      <c r="M37" s="328">
        <f t="shared" si="5"/>
        <v>1.1111111111111072E-2</v>
      </c>
      <c r="N37" s="3">
        <v>4</v>
      </c>
      <c r="O37" s="328">
        <f t="shared" si="4"/>
        <v>-0.66666666666666663</v>
      </c>
      <c r="P37" s="3"/>
      <c r="Q37" s="328"/>
      <c r="R37" s="65"/>
      <c r="S37" s="328"/>
      <c r="T37" s="65">
        <v>232</v>
      </c>
      <c r="U37" s="328">
        <f t="shared" si="6"/>
        <v>-0.60477001703577515</v>
      </c>
      <c r="V37" s="3"/>
      <c r="W37" s="328"/>
      <c r="X37" s="358"/>
      <c r="Y37" s="377"/>
      <c r="Z37" s="3"/>
      <c r="AA37" s="328"/>
      <c r="AB37" s="3"/>
      <c r="AC37" s="328"/>
    </row>
    <row r="38" spans="1:29" s="99" customFormat="1" ht="13.5" customHeight="1">
      <c r="A38" s="361"/>
      <c r="B38" s="10" t="s">
        <v>19</v>
      </c>
      <c r="C38" s="3">
        <v>984649</v>
      </c>
      <c r="D38" s="328">
        <f t="shared" si="0"/>
        <v>0.16102220524285216</v>
      </c>
      <c r="E38" s="110"/>
      <c r="F38" s="3">
        <v>54800</v>
      </c>
      <c r="G38" s="27">
        <v>8.7999999999999995E-2</v>
      </c>
      <c r="H38" s="340">
        <v>15045</v>
      </c>
      <c r="I38" s="26">
        <f t="shared" si="2"/>
        <v>0.1034103410341034</v>
      </c>
      <c r="J38" s="3">
        <v>1444</v>
      </c>
      <c r="K38" s="328">
        <v>8.7999999999999995E-2</v>
      </c>
      <c r="L38" s="3">
        <v>80</v>
      </c>
      <c r="M38" s="328">
        <f t="shared" si="5"/>
        <v>-0.33884297520661155</v>
      </c>
      <c r="N38" s="3">
        <v>11</v>
      </c>
      <c r="O38" s="328">
        <v>8.7999999999999995E-2</v>
      </c>
      <c r="P38" s="3"/>
      <c r="Q38" s="328"/>
      <c r="R38" s="65"/>
      <c r="S38" s="328"/>
      <c r="T38" s="65">
        <v>184</v>
      </c>
      <c r="U38" s="328">
        <f t="shared" si="6"/>
        <v>0.16455696202531644</v>
      </c>
      <c r="V38" s="3"/>
      <c r="W38" s="328"/>
      <c r="X38" s="358"/>
      <c r="Y38" s="377"/>
      <c r="Z38" s="3"/>
      <c r="AA38" s="328"/>
      <c r="AB38" s="3"/>
      <c r="AC38" s="328"/>
    </row>
    <row r="39" spans="1:29" s="99" customFormat="1" ht="13.5" customHeight="1">
      <c r="A39" s="361"/>
      <c r="B39" s="10" t="s">
        <v>20</v>
      </c>
      <c r="C39" s="3">
        <v>987488</v>
      </c>
      <c r="D39" s="328">
        <f t="shared" si="0"/>
        <v>0.25950121870181153</v>
      </c>
      <c r="E39" s="110"/>
      <c r="F39" s="3">
        <v>49891</v>
      </c>
      <c r="G39" s="27">
        <v>0.14199999999999999</v>
      </c>
      <c r="H39" s="340">
        <v>10368</v>
      </c>
      <c r="I39" s="26">
        <f t="shared" si="2"/>
        <v>0.21376726761882464</v>
      </c>
      <c r="J39" s="3">
        <v>2189</v>
      </c>
      <c r="K39" s="328">
        <v>0.14199999999999999</v>
      </c>
      <c r="L39" s="3">
        <v>161</v>
      </c>
      <c r="M39" s="328">
        <f t="shared" si="5"/>
        <v>0.78888888888888897</v>
      </c>
      <c r="N39" s="3">
        <v>15</v>
      </c>
      <c r="O39" s="328">
        <v>0.14199999999999999</v>
      </c>
      <c r="P39" s="3"/>
      <c r="Q39" s="328"/>
      <c r="R39" s="65"/>
      <c r="S39" s="328"/>
      <c r="T39" s="65">
        <v>223</v>
      </c>
      <c r="U39" s="328">
        <f t="shared" si="6"/>
        <v>7.7294685990338063E-2</v>
      </c>
      <c r="V39" s="3"/>
      <c r="W39" s="328"/>
      <c r="X39" s="358"/>
      <c r="Y39" s="377"/>
      <c r="Z39" s="3"/>
      <c r="AA39" s="328"/>
      <c r="AB39" s="3"/>
      <c r="AC39" s="328"/>
    </row>
    <row r="40" spans="1:29" s="99" customFormat="1" ht="13.5" customHeight="1">
      <c r="A40" s="362"/>
      <c r="B40" s="10" t="s">
        <v>21</v>
      </c>
      <c r="C40" s="235">
        <v>1015874</v>
      </c>
      <c r="D40" s="328">
        <f t="shared" si="0"/>
        <v>0.28480891788218005</v>
      </c>
      <c r="E40" s="110"/>
      <c r="F40" s="3">
        <v>62815</v>
      </c>
      <c r="G40" s="27">
        <v>0.104</v>
      </c>
      <c r="H40" s="340">
        <v>14912</v>
      </c>
      <c r="I40" s="26">
        <f t="shared" si="2"/>
        <v>0.17324940991345397</v>
      </c>
      <c r="J40" s="3">
        <v>2646</v>
      </c>
      <c r="K40" s="328">
        <v>0.104</v>
      </c>
      <c r="L40" s="3">
        <v>121</v>
      </c>
      <c r="M40" s="334">
        <f t="shared" si="5"/>
        <v>0.70422535211267601</v>
      </c>
      <c r="N40" s="3">
        <v>9</v>
      </c>
      <c r="O40" s="328">
        <v>0.104</v>
      </c>
      <c r="P40" s="3"/>
      <c r="Q40" s="328"/>
      <c r="R40" s="65"/>
      <c r="S40" s="334"/>
      <c r="T40" s="65">
        <v>272</v>
      </c>
      <c r="U40" s="334">
        <f t="shared" si="6"/>
        <v>-4.5614035087719329E-2</v>
      </c>
      <c r="V40" s="3"/>
      <c r="W40" s="334"/>
      <c r="X40" s="359"/>
      <c r="Y40" s="378"/>
      <c r="Z40" s="3"/>
      <c r="AA40" s="328"/>
      <c r="AB40" s="3"/>
      <c r="AC40" s="328"/>
    </row>
    <row r="41" spans="1:29" s="99" customFormat="1" ht="13.5" customHeight="1">
      <c r="A41" s="360" t="s">
        <v>298</v>
      </c>
      <c r="B41" s="2" t="s">
        <v>309</v>
      </c>
      <c r="C41" s="16">
        <v>1281530</v>
      </c>
      <c r="D41" s="330">
        <f t="shared" si="0"/>
        <v>0.30066670929384026</v>
      </c>
      <c r="E41" s="110"/>
      <c r="F41" s="16">
        <v>83332</v>
      </c>
      <c r="G41" s="330">
        <f t="shared" ref="G41:G52" si="7">(F41-F29)/F29</f>
        <v>0.11058986592744623</v>
      </c>
      <c r="H41" s="16">
        <v>14509</v>
      </c>
      <c r="I41" s="330">
        <f t="shared" si="2"/>
        <v>0.15425616547334925</v>
      </c>
      <c r="J41" s="16">
        <v>6072</v>
      </c>
      <c r="K41" s="330">
        <f t="shared" ref="K41:K52" si="8">(J41-J29)/J29</f>
        <v>0.66675816634641782</v>
      </c>
      <c r="L41" s="16">
        <v>203</v>
      </c>
      <c r="M41" s="328">
        <f t="shared" si="5"/>
        <v>0.69166666666666665</v>
      </c>
      <c r="N41" s="16">
        <v>3</v>
      </c>
      <c r="O41" s="330">
        <f t="shared" ref="O41:O52" si="9">(N41-N29)/N29</f>
        <v>-0.91428571428571426</v>
      </c>
      <c r="P41" s="16"/>
      <c r="Q41" s="330"/>
      <c r="R41" s="91"/>
      <c r="S41" s="328"/>
      <c r="T41" s="91">
        <v>275</v>
      </c>
      <c r="U41" s="328">
        <f t="shared" si="6"/>
        <v>0.12704918032786883</v>
      </c>
      <c r="V41" s="16"/>
      <c r="W41" s="328"/>
      <c r="X41" s="364">
        <v>7351</v>
      </c>
      <c r="Y41" s="376">
        <f>(X41/X29-1)</f>
        <v>0.11598603309549116</v>
      </c>
      <c r="Z41" s="16"/>
      <c r="AA41" s="330"/>
      <c r="AB41" s="16"/>
      <c r="AC41" s="330"/>
    </row>
    <row r="42" spans="1:29" s="99" customFormat="1" ht="13.5" customHeight="1">
      <c r="A42" s="361"/>
      <c r="B42" s="10" t="s">
        <v>26</v>
      </c>
      <c r="C42" s="3">
        <v>982591</v>
      </c>
      <c r="D42" s="328">
        <f t="shared" si="0"/>
        <v>4.0223545304024153E-2</v>
      </c>
      <c r="E42" s="110"/>
      <c r="F42" s="3">
        <v>53505</v>
      </c>
      <c r="G42" s="27">
        <f t="shared" si="7"/>
        <v>0.10769517421278181</v>
      </c>
      <c r="H42" s="3">
        <v>10795</v>
      </c>
      <c r="I42" s="328">
        <f t="shared" si="2"/>
        <v>4.999513665985799E-2</v>
      </c>
      <c r="J42" s="3">
        <v>3195</v>
      </c>
      <c r="K42" s="328">
        <f t="shared" si="8"/>
        <v>0.26634958382877527</v>
      </c>
      <c r="L42" s="3">
        <v>140</v>
      </c>
      <c r="M42" s="328">
        <f t="shared" si="5"/>
        <v>0.38613861386138604</v>
      </c>
      <c r="N42" s="3">
        <v>9</v>
      </c>
      <c r="O42" s="328">
        <f t="shared" si="9"/>
        <v>-0.71875</v>
      </c>
      <c r="P42" s="3"/>
      <c r="Q42" s="328"/>
      <c r="R42" s="65"/>
      <c r="S42" s="328"/>
      <c r="T42" s="65">
        <v>236</v>
      </c>
      <c r="U42" s="328">
        <f t="shared" si="6"/>
        <v>-4.2194092827003704E-3</v>
      </c>
      <c r="V42" s="3"/>
      <c r="W42" s="328"/>
      <c r="X42" s="358"/>
      <c r="Y42" s="377"/>
      <c r="Z42" s="3"/>
      <c r="AA42" s="328"/>
      <c r="AB42" s="3"/>
      <c r="AC42" s="328"/>
    </row>
    <row r="43" spans="1:29" s="99" customFormat="1" ht="13.5" customHeight="1">
      <c r="A43" s="361"/>
      <c r="B43" s="10" t="s">
        <v>313</v>
      </c>
      <c r="C43" s="3">
        <v>1046055</v>
      </c>
      <c r="D43" s="328">
        <v>0.27</v>
      </c>
      <c r="E43" s="110"/>
      <c r="F43" s="3">
        <v>53183</v>
      </c>
      <c r="G43" s="27">
        <f t="shared" si="7"/>
        <v>6.0795851201755263E-2</v>
      </c>
      <c r="H43" s="3">
        <v>12178</v>
      </c>
      <c r="I43" s="328">
        <f t="shared" si="2"/>
        <v>7.598515638805442E-2</v>
      </c>
      <c r="J43" s="3">
        <v>3047</v>
      </c>
      <c r="K43" s="328">
        <f t="shared" si="8"/>
        <v>0.11001821493624772</v>
      </c>
      <c r="L43" s="3">
        <v>150</v>
      </c>
      <c r="M43" s="328">
        <f t="shared" si="5"/>
        <v>0.48514851485148514</v>
      </c>
      <c r="N43" s="3">
        <v>9</v>
      </c>
      <c r="O43" s="328">
        <f t="shared" si="9"/>
        <v>-0.35714285714285715</v>
      </c>
      <c r="P43" s="3"/>
      <c r="Q43" s="328"/>
      <c r="R43" s="65"/>
      <c r="S43" s="328"/>
      <c r="T43" s="65">
        <v>200</v>
      </c>
      <c r="U43" s="328">
        <f t="shared" si="6"/>
        <v>-3.8461538461538436E-2</v>
      </c>
      <c r="V43" s="3"/>
      <c r="W43" s="328"/>
      <c r="X43" s="358"/>
      <c r="Y43" s="377"/>
      <c r="Z43" s="3"/>
      <c r="AA43" s="328"/>
      <c r="AB43" s="3"/>
      <c r="AC43" s="328"/>
    </row>
    <row r="44" spans="1:29" s="99" customFormat="1" ht="13.5" customHeight="1">
      <c r="A44" s="361"/>
      <c r="B44" s="10" t="s">
        <v>314</v>
      </c>
      <c r="C44" s="3">
        <v>989018</v>
      </c>
      <c r="D44" s="328">
        <v>0.157</v>
      </c>
      <c r="E44" s="110"/>
      <c r="F44" s="3">
        <v>54110</v>
      </c>
      <c r="G44" s="27">
        <f t="shared" si="7"/>
        <v>2.1855089642910061E-3</v>
      </c>
      <c r="H44" s="3">
        <v>12555</v>
      </c>
      <c r="I44" s="328">
        <f t="shared" si="2"/>
        <v>4.5204795204795208E-2</v>
      </c>
      <c r="J44" s="3">
        <v>3530</v>
      </c>
      <c r="K44" s="328">
        <f t="shared" si="8"/>
        <v>0.11041207927021075</v>
      </c>
      <c r="L44" s="3">
        <v>130</v>
      </c>
      <c r="M44" s="328">
        <f t="shared" si="5"/>
        <v>0.30000000000000004</v>
      </c>
      <c r="N44" s="3">
        <v>13</v>
      </c>
      <c r="O44" s="328">
        <f t="shared" si="9"/>
        <v>-0.1875</v>
      </c>
      <c r="P44" s="3"/>
      <c r="Q44" s="328"/>
      <c r="R44" s="65"/>
      <c r="S44" s="328"/>
      <c r="T44" s="65">
        <v>292</v>
      </c>
      <c r="U44" s="328">
        <f t="shared" si="6"/>
        <v>0.140625</v>
      </c>
      <c r="V44" s="3"/>
      <c r="W44" s="328"/>
      <c r="X44" s="358"/>
      <c r="Y44" s="377"/>
      <c r="Z44" s="3"/>
      <c r="AA44" s="328"/>
      <c r="AB44" s="3"/>
      <c r="AC44" s="328"/>
    </row>
    <row r="45" spans="1:29" s="99" customFormat="1" ht="13.5" customHeight="1">
      <c r="A45" s="361"/>
      <c r="B45" s="10" t="s">
        <v>315</v>
      </c>
      <c r="C45" s="3">
        <v>1107498</v>
      </c>
      <c r="D45" s="328">
        <v>0.222</v>
      </c>
      <c r="E45" s="110"/>
      <c r="F45" s="3">
        <v>67349</v>
      </c>
      <c r="G45" s="27">
        <f t="shared" si="7"/>
        <v>8.7221128079294871E-2</v>
      </c>
      <c r="H45" s="3">
        <v>17849</v>
      </c>
      <c r="I45" s="328">
        <f t="shared" si="2"/>
        <v>7.7968353665901685E-2</v>
      </c>
      <c r="J45" s="3">
        <v>3555</v>
      </c>
      <c r="K45" s="328">
        <f t="shared" si="8"/>
        <v>0.36941448382126346</v>
      </c>
      <c r="L45" s="3">
        <v>220</v>
      </c>
      <c r="M45" s="328">
        <f t="shared" si="5"/>
        <v>1.75</v>
      </c>
      <c r="N45" s="3">
        <v>33</v>
      </c>
      <c r="O45" s="328">
        <f t="shared" si="9"/>
        <v>2</v>
      </c>
      <c r="P45" s="3"/>
      <c r="Q45" s="328"/>
      <c r="R45" s="65"/>
      <c r="S45" s="328"/>
      <c r="T45" s="65">
        <v>254</v>
      </c>
      <c r="U45" s="328">
        <f t="shared" si="6"/>
        <v>0.84057971014492749</v>
      </c>
      <c r="V45" s="3"/>
      <c r="W45" s="328"/>
      <c r="X45" s="358"/>
      <c r="Y45" s="377"/>
      <c r="Z45" s="3"/>
      <c r="AA45" s="328"/>
      <c r="AB45" s="3"/>
      <c r="AC45" s="328"/>
    </row>
    <row r="46" spans="1:29" s="99" customFormat="1" ht="13.5" customHeight="1">
      <c r="A46" s="361"/>
      <c r="B46" s="10" t="s">
        <v>316</v>
      </c>
      <c r="C46" s="3">
        <v>1064076</v>
      </c>
      <c r="D46" s="328">
        <v>0.16200000000000001</v>
      </c>
      <c r="E46" s="110"/>
      <c r="F46" s="3">
        <v>75208</v>
      </c>
      <c r="G46" s="27">
        <f t="shared" si="7"/>
        <v>0.11430815047486406</v>
      </c>
      <c r="H46" s="3">
        <v>22394</v>
      </c>
      <c r="I46" s="328">
        <f t="shared" si="2"/>
        <v>-2.6093763590501869E-2</v>
      </c>
      <c r="J46" s="3">
        <v>2672</v>
      </c>
      <c r="K46" s="328">
        <f t="shared" si="8"/>
        <v>0.16732197466142421</v>
      </c>
      <c r="L46" s="3">
        <v>170</v>
      </c>
      <c r="M46" s="328">
        <f t="shared" si="5"/>
        <v>-0.15000000000000002</v>
      </c>
      <c r="N46" s="3">
        <v>22</v>
      </c>
      <c r="O46" s="328">
        <f t="shared" si="9"/>
        <v>0.5714285714285714</v>
      </c>
      <c r="P46" s="3"/>
      <c r="Q46" s="328"/>
      <c r="R46" s="65"/>
      <c r="S46" s="328"/>
      <c r="T46" s="65">
        <v>242</v>
      </c>
      <c r="U46" s="328">
        <f t="shared" si="6"/>
        <v>0.18048780487804872</v>
      </c>
      <c r="V46" s="3"/>
      <c r="W46" s="328"/>
      <c r="X46" s="358"/>
      <c r="Y46" s="377"/>
      <c r="Z46" s="3"/>
      <c r="AA46" s="328"/>
      <c r="AB46" s="3"/>
      <c r="AC46" s="328"/>
    </row>
    <row r="47" spans="1:29" s="99" customFormat="1" ht="13.5" customHeight="1">
      <c r="A47" s="361"/>
      <c r="B47" s="10" t="s">
        <v>317</v>
      </c>
      <c r="C47" s="3">
        <v>1297398</v>
      </c>
      <c r="D47" s="328">
        <v>0.18099999999999999</v>
      </c>
      <c r="E47" s="110"/>
      <c r="F47" s="340">
        <v>87645</v>
      </c>
      <c r="G47" s="27">
        <f t="shared" si="7"/>
        <v>5.9166878149584892E-2</v>
      </c>
      <c r="H47" s="340">
        <v>32727</v>
      </c>
      <c r="I47" s="328">
        <f t="shared" si="2"/>
        <v>5.3568554228503366E-2</v>
      </c>
      <c r="J47" s="340">
        <v>4070</v>
      </c>
      <c r="K47" s="328">
        <f t="shared" si="8"/>
        <v>0.30658105939004815</v>
      </c>
      <c r="L47" s="340">
        <v>380</v>
      </c>
      <c r="M47" s="328">
        <f t="shared" si="5"/>
        <v>0.80094786729857814</v>
      </c>
      <c r="N47" s="340">
        <v>34</v>
      </c>
      <c r="O47" s="328">
        <f t="shared" si="9"/>
        <v>5.8</v>
      </c>
      <c r="P47" s="340"/>
      <c r="Q47" s="328"/>
      <c r="R47" s="66"/>
      <c r="S47" s="328"/>
      <c r="T47" s="66">
        <v>272</v>
      </c>
      <c r="U47" s="328">
        <f t="shared" si="6"/>
        <v>6.6666666666666652E-2</v>
      </c>
      <c r="V47" s="340"/>
      <c r="W47" s="328"/>
      <c r="X47" s="358"/>
      <c r="Y47" s="377"/>
      <c r="Z47" s="340"/>
      <c r="AA47" s="328"/>
      <c r="AB47" s="340"/>
      <c r="AC47" s="328"/>
    </row>
    <row r="48" spans="1:29" s="99" customFormat="1" ht="13.5" customHeight="1">
      <c r="A48" s="361"/>
      <c r="B48" s="10" t="s">
        <v>318</v>
      </c>
      <c r="C48" s="3">
        <v>1308664</v>
      </c>
      <c r="D48" s="328">
        <v>0.128</v>
      </c>
      <c r="E48" s="110"/>
      <c r="F48" s="340">
        <v>93817</v>
      </c>
      <c r="G48" s="27">
        <f t="shared" si="7"/>
        <v>0.11197107976768994</v>
      </c>
      <c r="H48" s="3">
        <v>27250</v>
      </c>
      <c r="I48" s="328">
        <f t="shared" si="2"/>
        <v>0.12771064393312365</v>
      </c>
      <c r="J48" s="340">
        <v>2437</v>
      </c>
      <c r="K48" s="328">
        <f t="shared" si="8"/>
        <v>0.34196035242290751</v>
      </c>
      <c r="L48" s="340">
        <v>141</v>
      </c>
      <c r="M48" s="328">
        <f t="shared" si="5"/>
        <v>1.0142857142857142</v>
      </c>
      <c r="N48" s="340">
        <v>17</v>
      </c>
      <c r="O48" s="328">
        <f t="shared" si="9"/>
        <v>0.41666666666666669</v>
      </c>
      <c r="P48" s="340"/>
      <c r="Q48" s="328"/>
      <c r="R48" s="66"/>
      <c r="S48" s="328"/>
      <c r="T48" s="66">
        <v>217</v>
      </c>
      <c r="U48" s="328">
        <f t="shared" si="6"/>
        <v>-0.12851405622489964</v>
      </c>
      <c r="V48" s="340"/>
      <c r="W48" s="328"/>
      <c r="X48" s="358"/>
      <c r="Y48" s="377"/>
      <c r="Z48" s="340"/>
      <c r="AA48" s="328"/>
      <c r="AB48" s="340"/>
      <c r="AC48" s="328"/>
    </row>
    <row r="49" spans="1:29" s="99" customFormat="1" ht="13.5" customHeight="1">
      <c r="A49" s="361"/>
      <c r="B49" s="10" t="s">
        <v>319</v>
      </c>
      <c r="C49" s="3">
        <v>1015650</v>
      </c>
      <c r="D49" s="328">
        <v>0.09</v>
      </c>
      <c r="E49" s="110"/>
      <c r="F49" s="340">
        <v>67771</v>
      </c>
      <c r="G49" s="27">
        <f t="shared" si="7"/>
        <v>2.3839378786276493E-2</v>
      </c>
      <c r="H49" s="3">
        <v>21266</v>
      </c>
      <c r="I49" s="328">
        <f t="shared" si="2"/>
        <v>3.5849975645396978E-2</v>
      </c>
      <c r="J49" s="340">
        <v>3423</v>
      </c>
      <c r="K49" s="328">
        <f t="shared" si="8"/>
        <v>0.57451701931922727</v>
      </c>
      <c r="L49" s="340">
        <v>131</v>
      </c>
      <c r="M49" s="328">
        <f t="shared" si="5"/>
        <v>0.43956043956043955</v>
      </c>
      <c r="N49" s="340">
        <v>36</v>
      </c>
      <c r="O49" s="328">
        <f t="shared" si="9"/>
        <v>8</v>
      </c>
      <c r="P49" s="340"/>
      <c r="Q49" s="328"/>
      <c r="R49" s="66"/>
      <c r="S49" s="328"/>
      <c r="T49" s="66">
        <v>217</v>
      </c>
      <c r="U49" s="328">
        <f t="shared" si="6"/>
        <v>-6.4655172413793149E-2</v>
      </c>
      <c r="V49" s="340"/>
      <c r="W49" s="328"/>
      <c r="X49" s="358"/>
      <c r="Y49" s="377"/>
      <c r="Z49" s="340"/>
      <c r="AA49" s="328"/>
      <c r="AB49" s="340"/>
      <c r="AC49" s="328"/>
    </row>
    <row r="50" spans="1:29" s="99" customFormat="1" ht="13.5" customHeight="1">
      <c r="A50" s="361"/>
      <c r="B50" s="10" t="s">
        <v>320</v>
      </c>
      <c r="C50" s="340">
        <v>1078092</v>
      </c>
      <c r="D50" s="328">
        <v>9.5000000000000001E-2</v>
      </c>
      <c r="E50" s="110"/>
      <c r="F50" s="340">
        <v>56223</v>
      </c>
      <c r="G50" s="27">
        <f t="shared" si="7"/>
        <v>2.5967153284671533E-2</v>
      </c>
      <c r="H50" s="340">
        <v>15547</v>
      </c>
      <c r="I50" s="328">
        <f t="shared" si="2"/>
        <v>3.3366566965769361E-2</v>
      </c>
      <c r="J50" s="340">
        <v>2340</v>
      </c>
      <c r="K50" s="328">
        <f t="shared" si="8"/>
        <v>0.62049861495844871</v>
      </c>
      <c r="L50" s="340">
        <v>209</v>
      </c>
      <c r="M50" s="328">
        <f t="shared" si="5"/>
        <v>1.6124999999999998</v>
      </c>
      <c r="N50" s="340">
        <v>21</v>
      </c>
      <c r="O50" s="328">
        <f t="shared" si="9"/>
        <v>0.90909090909090906</v>
      </c>
      <c r="P50" s="340"/>
      <c r="Q50" s="328"/>
      <c r="R50" s="66"/>
      <c r="S50" s="328"/>
      <c r="T50" s="66">
        <v>252</v>
      </c>
      <c r="U50" s="328">
        <f t="shared" si="6"/>
        <v>0.36956521739130443</v>
      </c>
      <c r="V50" s="340"/>
      <c r="W50" s="328"/>
      <c r="X50" s="358"/>
      <c r="Y50" s="377"/>
      <c r="Z50" s="340"/>
      <c r="AA50" s="328"/>
      <c r="AB50" s="340"/>
      <c r="AC50" s="328"/>
    </row>
    <row r="51" spans="1:29" s="99" customFormat="1" ht="13.5" customHeight="1">
      <c r="A51" s="361"/>
      <c r="B51" s="10" t="s">
        <v>20</v>
      </c>
      <c r="C51" s="340">
        <v>1072557</v>
      </c>
      <c r="D51" s="328">
        <v>8.5999999999999993E-2</v>
      </c>
      <c r="E51" s="110"/>
      <c r="F51" s="340">
        <v>50932</v>
      </c>
      <c r="G51" s="27">
        <f t="shared" si="7"/>
        <v>2.0865486761139283E-2</v>
      </c>
      <c r="H51" s="340">
        <v>10214</v>
      </c>
      <c r="I51" s="328">
        <f t="shared" si="2"/>
        <v>-1.4853395061728395E-2</v>
      </c>
      <c r="J51" s="340">
        <v>2416</v>
      </c>
      <c r="K51" s="328">
        <f t="shared" si="8"/>
        <v>0.10370031978072179</v>
      </c>
      <c r="L51" s="340">
        <v>228</v>
      </c>
      <c r="M51" s="328">
        <f t="shared" si="5"/>
        <v>0.41614906832298137</v>
      </c>
      <c r="N51" s="340">
        <v>28</v>
      </c>
      <c r="O51" s="328">
        <f t="shared" si="9"/>
        <v>0.8666666666666667</v>
      </c>
      <c r="P51" s="340"/>
      <c r="Q51" s="328"/>
      <c r="R51" s="66"/>
      <c r="S51" s="328"/>
      <c r="T51" s="66">
        <v>239</v>
      </c>
      <c r="U51" s="328">
        <f t="shared" si="6"/>
        <v>7.1748878923766801E-2</v>
      </c>
      <c r="V51" s="340"/>
      <c r="W51" s="328"/>
      <c r="X51" s="358"/>
      <c r="Y51" s="377"/>
      <c r="Z51" s="340"/>
      <c r="AA51" s="328"/>
      <c r="AB51" s="340"/>
      <c r="AC51" s="328"/>
    </row>
    <row r="52" spans="1:29" s="99" customFormat="1" ht="13.5" customHeight="1">
      <c r="A52" s="362"/>
      <c r="B52" s="29" t="s">
        <v>307</v>
      </c>
      <c r="C52" s="340">
        <v>1081848</v>
      </c>
      <c r="D52" s="328">
        <v>6.5000000000000002E-2</v>
      </c>
      <c r="E52" s="110"/>
      <c r="F52" s="341">
        <v>63100</v>
      </c>
      <c r="G52" s="32">
        <f t="shared" si="7"/>
        <v>4.5371328504338138E-3</v>
      </c>
      <c r="H52" s="341">
        <v>15318</v>
      </c>
      <c r="I52" s="334">
        <f t="shared" si="2"/>
        <v>2.7226394849785406E-2</v>
      </c>
      <c r="J52" s="341">
        <v>2992</v>
      </c>
      <c r="K52" s="334">
        <f t="shared" si="8"/>
        <v>0.1307634164777022</v>
      </c>
      <c r="L52" s="341">
        <v>216</v>
      </c>
      <c r="M52" s="334">
        <f t="shared" si="5"/>
        <v>0.78512396694214881</v>
      </c>
      <c r="N52" s="341">
        <v>13</v>
      </c>
      <c r="O52" s="334">
        <f t="shared" si="9"/>
        <v>0.44444444444444442</v>
      </c>
      <c r="P52" s="341"/>
      <c r="Q52" s="334"/>
      <c r="R52" s="92"/>
      <c r="S52" s="334"/>
      <c r="T52" s="92">
        <v>270</v>
      </c>
      <c r="U52" s="334">
        <f t="shared" si="6"/>
        <v>-7.3529411764705621E-3</v>
      </c>
      <c r="V52" s="341"/>
      <c r="W52" s="334"/>
      <c r="X52" s="359"/>
      <c r="Y52" s="378"/>
      <c r="Z52" s="341"/>
      <c r="AA52" s="334"/>
      <c r="AB52" s="341"/>
      <c r="AC52" s="334"/>
    </row>
    <row r="53" spans="1:29" s="99" customFormat="1" ht="13.5" customHeight="1">
      <c r="A53" s="360" t="s">
        <v>308</v>
      </c>
      <c r="B53" s="2" t="s">
        <v>309</v>
      </c>
      <c r="C53" s="17">
        <v>1322909</v>
      </c>
      <c r="D53" s="330">
        <v>3.2000000000000001E-2</v>
      </c>
      <c r="E53" s="110"/>
      <c r="F53" s="17">
        <v>84958</v>
      </c>
      <c r="G53" s="20">
        <v>0.02</v>
      </c>
      <c r="H53" s="17">
        <v>13909</v>
      </c>
      <c r="I53" s="330">
        <f t="shared" si="2"/>
        <v>-4.1353642566682745E-2</v>
      </c>
      <c r="J53" s="17">
        <v>4899</v>
      </c>
      <c r="K53" s="330">
        <v>0.02</v>
      </c>
      <c r="L53" s="17">
        <v>156</v>
      </c>
      <c r="M53" s="328">
        <f t="shared" si="5"/>
        <v>-0.23152709359605916</v>
      </c>
      <c r="N53" s="17">
        <v>15</v>
      </c>
      <c r="O53" s="330">
        <v>0.02</v>
      </c>
      <c r="P53" s="17"/>
      <c r="Q53" s="330"/>
      <c r="R53" s="93">
        <v>1401</v>
      </c>
      <c r="S53" s="328"/>
      <c r="T53" s="93">
        <v>273</v>
      </c>
      <c r="U53" s="328">
        <f t="shared" si="6"/>
        <v>-7.2727272727273196E-3</v>
      </c>
      <c r="V53" s="17"/>
      <c r="W53" s="328"/>
      <c r="X53" s="364">
        <v>8207</v>
      </c>
      <c r="Y53" s="376">
        <f>(X53/X41-1)</f>
        <v>0.11644674193987203</v>
      </c>
      <c r="Z53" s="17"/>
      <c r="AA53" s="330"/>
      <c r="AB53" s="17"/>
      <c r="AC53" s="330"/>
    </row>
    <row r="54" spans="1:29" s="99" customFormat="1" ht="13.5" customHeight="1">
      <c r="A54" s="361"/>
      <c r="B54" s="10" t="s">
        <v>310</v>
      </c>
      <c r="C54" s="340">
        <v>1132463</v>
      </c>
      <c r="D54" s="328">
        <v>0.153</v>
      </c>
      <c r="E54" s="110"/>
      <c r="F54" s="340">
        <v>58515</v>
      </c>
      <c r="G54" s="27">
        <v>9.4E-2</v>
      </c>
      <c r="H54" s="340">
        <v>11434</v>
      </c>
      <c r="I54" s="328">
        <f t="shared" si="2"/>
        <v>5.9194071329319128E-2</v>
      </c>
      <c r="J54" s="340">
        <v>3350</v>
      </c>
      <c r="K54" s="328">
        <v>9.4E-2</v>
      </c>
      <c r="L54" s="340">
        <v>163</v>
      </c>
      <c r="M54" s="328">
        <f t="shared" si="5"/>
        <v>0.16428571428571437</v>
      </c>
      <c r="N54" s="340">
        <v>33</v>
      </c>
      <c r="O54" s="328">
        <v>9.4E-2</v>
      </c>
      <c r="P54" s="340"/>
      <c r="Q54" s="328"/>
      <c r="R54" s="66">
        <v>876</v>
      </c>
      <c r="S54" s="328"/>
      <c r="T54" s="66">
        <v>219</v>
      </c>
      <c r="U54" s="328">
        <f t="shared" si="6"/>
        <v>-7.2033898305084776E-2</v>
      </c>
      <c r="V54" s="340"/>
      <c r="W54" s="328"/>
      <c r="X54" s="358"/>
      <c r="Y54" s="377"/>
      <c r="Z54" s="340"/>
      <c r="AA54" s="328"/>
      <c r="AB54" s="340"/>
      <c r="AC54" s="328"/>
    </row>
    <row r="55" spans="1:29" s="99" customFormat="1" ht="13.5" customHeight="1">
      <c r="A55" s="361"/>
      <c r="B55" s="10" t="s">
        <v>12</v>
      </c>
      <c r="C55" s="340">
        <v>983589</v>
      </c>
      <c r="D55" s="328">
        <v>-6.0299999999999999E-2</v>
      </c>
      <c r="E55" s="110"/>
      <c r="F55" s="340">
        <v>56082</v>
      </c>
      <c r="G55" s="27">
        <v>5.5E-2</v>
      </c>
      <c r="H55" s="340">
        <v>11574</v>
      </c>
      <c r="I55" s="328">
        <f t="shared" si="2"/>
        <v>-4.9597635079651828E-2</v>
      </c>
      <c r="J55" s="340">
        <v>3527</v>
      </c>
      <c r="K55" s="328">
        <v>5.5E-2</v>
      </c>
      <c r="L55" s="340">
        <v>246</v>
      </c>
      <c r="M55" s="328">
        <f t="shared" si="5"/>
        <v>0.6399999999999999</v>
      </c>
      <c r="N55" s="340">
        <v>39</v>
      </c>
      <c r="O55" s="328">
        <v>5.5E-2</v>
      </c>
      <c r="P55" s="340"/>
      <c r="Q55" s="328"/>
      <c r="R55" s="66">
        <v>888</v>
      </c>
      <c r="S55" s="328"/>
      <c r="T55" s="66">
        <v>321</v>
      </c>
      <c r="U55" s="328">
        <f t="shared" si="6"/>
        <v>0.60499999999999998</v>
      </c>
      <c r="V55" s="340"/>
      <c r="W55" s="328"/>
      <c r="X55" s="358"/>
      <c r="Y55" s="377"/>
      <c r="Z55" s="340"/>
      <c r="AA55" s="328"/>
      <c r="AB55" s="340"/>
      <c r="AC55" s="328"/>
    </row>
    <row r="56" spans="1:29" s="99" customFormat="1" ht="13.5" customHeight="1">
      <c r="A56" s="361"/>
      <c r="B56" s="10" t="s">
        <v>13</v>
      </c>
      <c r="C56" s="340">
        <v>1026750</v>
      </c>
      <c r="D56" s="328">
        <v>3.7999999999999999E-2</v>
      </c>
      <c r="E56" s="110"/>
      <c r="F56" s="340">
        <v>51959</v>
      </c>
      <c r="G56" s="27">
        <v>-0.04</v>
      </c>
      <c r="H56" s="340">
        <v>12590</v>
      </c>
      <c r="I56" s="328">
        <f t="shared" ref="I56:I85" si="10">(H56/H44-1)</f>
        <v>2.7877339705295601E-3</v>
      </c>
      <c r="J56" s="340">
        <v>3439</v>
      </c>
      <c r="K56" s="328">
        <v>-0.04</v>
      </c>
      <c r="L56" s="340">
        <v>141</v>
      </c>
      <c r="M56" s="328">
        <f t="shared" si="5"/>
        <v>8.4615384615384537E-2</v>
      </c>
      <c r="N56" s="340">
        <v>13</v>
      </c>
      <c r="O56" s="328">
        <v>-0.04</v>
      </c>
      <c r="P56" s="340"/>
      <c r="Q56" s="328"/>
      <c r="R56" s="66">
        <v>748</v>
      </c>
      <c r="S56" s="328"/>
      <c r="T56" s="66">
        <v>227</v>
      </c>
      <c r="U56" s="328">
        <f t="shared" si="6"/>
        <v>-0.2226027397260274</v>
      </c>
      <c r="V56" s="340"/>
      <c r="W56" s="328"/>
      <c r="X56" s="358"/>
      <c r="Y56" s="377"/>
      <c r="Z56" s="340"/>
      <c r="AA56" s="328"/>
      <c r="AB56" s="340"/>
      <c r="AC56" s="328"/>
    </row>
    <row r="57" spans="1:29" s="99" customFormat="1" ht="13.5" customHeight="1">
      <c r="A57" s="361"/>
      <c r="B57" s="10" t="s">
        <v>14</v>
      </c>
      <c r="C57" s="340">
        <v>1099977</v>
      </c>
      <c r="D57" s="328">
        <v>-7.0000000000000001E-3</v>
      </c>
      <c r="E57" s="110"/>
      <c r="F57" s="340">
        <v>67847</v>
      </c>
      <c r="G57" s="27">
        <f t="shared" ref="G57:G85" si="11">(F57/F45-1)</f>
        <v>7.3943191435656974E-3</v>
      </c>
      <c r="H57" s="340">
        <v>19076</v>
      </c>
      <c r="I57" s="328">
        <f t="shared" si="10"/>
        <v>6.8743346966216645E-2</v>
      </c>
      <c r="J57" s="340">
        <v>2762</v>
      </c>
      <c r="K57" s="328">
        <f t="shared" ref="K57:K85" si="12">(J57/J45-1)</f>
        <v>-0.22306610407876226</v>
      </c>
      <c r="L57" s="340">
        <v>216</v>
      </c>
      <c r="M57" s="328">
        <f t="shared" si="5"/>
        <v>-1.8181818181818188E-2</v>
      </c>
      <c r="N57" s="340">
        <v>26</v>
      </c>
      <c r="O57" s="328">
        <f t="shared" ref="O57:O85" si="13">(N57/N45-1)</f>
        <v>-0.21212121212121215</v>
      </c>
      <c r="P57" s="340"/>
      <c r="Q57" s="328"/>
      <c r="R57" s="66">
        <v>516</v>
      </c>
      <c r="S57" s="328"/>
      <c r="T57" s="66">
        <v>224</v>
      </c>
      <c r="U57" s="328">
        <f t="shared" si="6"/>
        <v>-0.11811023622047245</v>
      </c>
      <c r="V57" s="340"/>
      <c r="W57" s="328"/>
      <c r="X57" s="358"/>
      <c r="Y57" s="377"/>
      <c r="Z57" s="340"/>
      <c r="AA57" s="328"/>
      <c r="AB57" s="340"/>
      <c r="AC57" s="328"/>
    </row>
    <row r="58" spans="1:29" s="99" customFormat="1" ht="13.5" customHeight="1">
      <c r="A58" s="361"/>
      <c r="B58" s="10" t="s">
        <v>15</v>
      </c>
      <c r="C58" s="340">
        <v>1004715</v>
      </c>
      <c r="D58" s="328">
        <v>-5.6000000000000001E-2</v>
      </c>
      <c r="E58" s="110"/>
      <c r="F58" s="340">
        <v>72649</v>
      </c>
      <c r="G58" s="27">
        <f t="shared" si="11"/>
        <v>-3.4025635570683943E-2</v>
      </c>
      <c r="H58" s="340">
        <v>22282</v>
      </c>
      <c r="I58" s="328">
        <f t="shared" si="10"/>
        <v>-5.001339644547631E-3</v>
      </c>
      <c r="J58" s="340">
        <v>3975</v>
      </c>
      <c r="K58" s="328">
        <f t="shared" si="12"/>
        <v>0.4876497005988023</v>
      </c>
      <c r="L58" s="340">
        <v>248</v>
      </c>
      <c r="M58" s="328">
        <f t="shared" si="5"/>
        <v>0.45882352941176463</v>
      </c>
      <c r="N58" s="340">
        <v>9</v>
      </c>
      <c r="O58" s="328">
        <f t="shared" si="13"/>
        <v>-0.59090909090909083</v>
      </c>
      <c r="P58" s="340"/>
      <c r="Q58" s="328"/>
      <c r="R58" s="66">
        <v>452</v>
      </c>
      <c r="S58" s="328"/>
      <c r="T58" s="66">
        <v>204</v>
      </c>
      <c r="U58" s="328">
        <f t="shared" si="6"/>
        <v>-0.15702479338842978</v>
      </c>
      <c r="V58" s="340"/>
      <c r="W58" s="328"/>
      <c r="X58" s="358"/>
      <c r="Y58" s="377"/>
      <c r="Z58" s="340"/>
      <c r="AA58" s="328"/>
      <c r="AB58" s="340"/>
      <c r="AC58" s="328"/>
    </row>
    <row r="59" spans="1:29" s="99" customFormat="1" ht="13.5" customHeight="1">
      <c r="A59" s="361"/>
      <c r="B59" s="10" t="s">
        <v>16</v>
      </c>
      <c r="C59" s="340">
        <v>1135843</v>
      </c>
      <c r="D59" s="328">
        <v>-0.125</v>
      </c>
      <c r="E59" s="110"/>
      <c r="F59" s="340">
        <v>80830</v>
      </c>
      <c r="G59" s="27">
        <f t="shared" si="11"/>
        <v>-7.7756860060471222E-2</v>
      </c>
      <c r="H59" s="340">
        <v>30979</v>
      </c>
      <c r="I59" s="328">
        <f t="shared" si="10"/>
        <v>-5.3411556207412891E-2</v>
      </c>
      <c r="J59" s="340">
        <v>5171</v>
      </c>
      <c r="K59" s="328">
        <f t="shared" si="12"/>
        <v>0.27051597051597054</v>
      </c>
      <c r="L59" s="340">
        <v>200</v>
      </c>
      <c r="M59" s="328">
        <f t="shared" si="5"/>
        <v>-0.47368421052631582</v>
      </c>
      <c r="N59" s="340">
        <v>32</v>
      </c>
      <c r="O59" s="328">
        <f t="shared" si="13"/>
        <v>-5.8823529411764719E-2</v>
      </c>
      <c r="P59" s="340"/>
      <c r="Q59" s="328"/>
      <c r="R59" s="66">
        <v>519</v>
      </c>
      <c r="S59" s="328"/>
      <c r="T59" s="66">
        <v>245</v>
      </c>
      <c r="U59" s="328">
        <f t="shared" si="6"/>
        <v>-9.9264705882352922E-2</v>
      </c>
      <c r="V59" s="340"/>
      <c r="W59" s="328"/>
      <c r="X59" s="358"/>
      <c r="Y59" s="377"/>
      <c r="Z59" s="340"/>
      <c r="AA59" s="328"/>
      <c r="AB59" s="340"/>
      <c r="AC59" s="328"/>
    </row>
    <row r="60" spans="1:29" s="99" customFormat="1" ht="13.5" customHeight="1">
      <c r="A60" s="361"/>
      <c r="B60" s="10" t="s">
        <v>17</v>
      </c>
      <c r="C60" s="340">
        <v>1163809</v>
      </c>
      <c r="D60" s="328">
        <v>-0.111</v>
      </c>
      <c r="E60" s="110"/>
      <c r="F60" s="340">
        <v>92204</v>
      </c>
      <c r="G60" s="27">
        <f t="shared" si="11"/>
        <v>-1.719304603643268E-2</v>
      </c>
      <c r="H60" s="340">
        <v>25444</v>
      </c>
      <c r="I60" s="328">
        <f t="shared" si="10"/>
        <v>-6.6275229357798171E-2</v>
      </c>
      <c r="J60" s="340">
        <v>4011</v>
      </c>
      <c r="K60" s="328">
        <f t="shared" si="12"/>
        <v>0.6458760771440295</v>
      </c>
      <c r="L60" s="340">
        <v>208</v>
      </c>
      <c r="M60" s="328">
        <f t="shared" si="5"/>
        <v>0.47517730496453892</v>
      </c>
      <c r="N60" s="340">
        <v>13</v>
      </c>
      <c r="O60" s="328">
        <f t="shared" si="13"/>
        <v>-0.23529411764705888</v>
      </c>
      <c r="P60" s="340"/>
      <c r="Q60" s="328"/>
      <c r="R60" s="66">
        <v>539</v>
      </c>
      <c r="S60" s="328"/>
      <c r="T60" s="66">
        <v>243</v>
      </c>
      <c r="U60" s="328">
        <f t="shared" si="6"/>
        <v>0.1198156682027649</v>
      </c>
      <c r="V60" s="340"/>
      <c r="W60" s="328"/>
      <c r="X60" s="358"/>
      <c r="Y60" s="377"/>
      <c r="Z60" s="340"/>
      <c r="AA60" s="328"/>
      <c r="AB60" s="340"/>
      <c r="AC60" s="328"/>
    </row>
    <row r="61" spans="1:29" s="99" customFormat="1" ht="13.5" customHeight="1">
      <c r="A61" s="361"/>
      <c r="B61" s="10" t="s">
        <v>18</v>
      </c>
      <c r="C61" s="340">
        <v>818747</v>
      </c>
      <c r="D61" s="328">
        <v>-0.19400000000000001</v>
      </c>
      <c r="E61" s="110"/>
      <c r="F61" s="340">
        <v>55821</v>
      </c>
      <c r="G61" s="27">
        <f t="shared" si="11"/>
        <v>-0.17632910832066817</v>
      </c>
      <c r="H61" s="340">
        <v>19202</v>
      </c>
      <c r="I61" s="328">
        <f t="shared" si="10"/>
        <v>-9.7056334054359095E-2</v>
      </c>
      <c r="J61" s="340">
        <v>2905</v>
      </c>
      <c r="K61" s="328">
        <f t="shared" si="12"/>
        <v>-0.15132924335378328</v>
      </c>
      <c r="L61" s="340">
        <v>64</v>
      </c>
      <c r="M61" s="328">
        <f t="shared" si="5"/>
        <v>-0.51145038167938939</v>
      </c>
      <c r="N61" s="340">
        <v>10</v>
      </c>
      <c r="O61" s="328">
        <f t="shared" si="13"/>
        <v>-0.72222222222222221</v>
      </c>
      <c r="P61" s="340"/>
      <c r="Q61" s="328"/>
      <c r="R61" s="66">
        <v>422</v>
      </c>
      <c r="S61" s="328"/>
      <c r="T61" s="66">
        <v>154</v>
      </c>
      <c r="U61" s="328">
        <f t="shared" si="6"/>
        <v>-0.29032258064516125</v>
      </c>
      <c r="V61" s="340"/>
      <c r="W61" s="328"/>
      <c r="X61" s="358"/>
      <c r="Y61" s="377"/>
      <c r="Z61" s="340"/>
      <c r="AA61" s="328"/>
      <c r="AB61" s="340"/>
      <c r="AC61" s="328"/>
    </row>
    <row r="62" spans="1:29" s="99" customFormat="1" ht="13.5" customHeight="1">
      <c r="A62" s="361"/>
      <c r="B62" s="10" t="s">
        <v>19</v>
      </c>
      <c r="C62" s="340">
        <v>932716</v>
      </c>
      <c r="D62" s="328">
        <v>-0.13500000000000001</v>
      </c>
      <c r="E62" s="110"/>
      <c r="F62" s="340">
        <v>47761</v>
      </c>
      <c r="G62" s="27">
        <f t="shared" si="11"/>
        <v>-0.1505077992992192</v>
      </c>
      <c r="H62" s="340">
        <v>12228</v>
      </c>
      <c r="I62" s="328">
        <f t="shared" si="10"/>
        <v>-0.213481700649643</v>
      </c>
      <c r="J62" s="340">
        <v>2909</v>
      </c>
      <c r="K62" s="328">
        <f t="shared" si="12"/>
        <v>0.24316239316239319</v>
      </c>
      <c r="L62" s="340">
        <v>122</v>
      </c>
      <c r="M62" s="328">
        <f t="shared" si="5"/>
        <v>-0.41626794258373201</v>
      </c>
      <c r="N62" s="340">
        <v>4</v>
      </c>
      <c r="O62" s="328">
        <f t="shared" si="13"/>
        <v>-0.80952380952380953</v>
      </c>
      <c r="P62" s="340"/>
      <c r="Q62" s="328"/>
      <c r="R62" s="66">
        <v>552</v>
      </c>
      <c r="S62" s="328"/>
      <c r="T62" s="66">
        <v>172</v>
      </c>
      <c r="U62" s="328">
        <f t="shared" si="6"/>
        <v>-0.31746031746031744</v>
      </c>
      <c r="V62" s="340"/>
      <c r="W62" s="328"/>
      <c r="X62" s="358"/>
      <c r="Y62" s="377"/>
      <c r="Z62" s="340"/>
      <c r="AA62" s="328"/>
      <c r="AB62" s="340"/>
      <c r="AC62" s="328"/>
    </row>
    <row r="63" spans="1:29" s="99" customFormat="1" ht="13.5" customHeight="1">
      <c r="A63" s="361"/>
      <c r="B63" s="10" t="s">
        <v>20</v>
      </c>
      <c r="C63" s="340">
        <v>707012</v>
      </c>
      <c r="D63" s="328">
        <v>-0.34079999999999999</v>
      </c>
      <c r="E63" s="110"/>
      <c r="F63" s="340">
        <v>39334</v>
      </c>
      <c r="G63" s="27">
        <f t="shared" si="11"/>
        <v>-0.2277153852195084</v>
      </c>
      <c r="H63" s="340">
        <v>7452</v>
      </c>
      <c r="I63" s="328">
        <f t="shared" si="10"/>
        <v>-0.27041315841002544</v>
      </c>
      <c r="J63" s="340">
        <v>3166</v>
      </c>
      <c r="K63" s="328">
        <f t="shared" si="12"/>
        <v>0.310430463576159</v>
      </c>
      <c r="L63" s="340">
        <v>158</v>
      </c>
      <c r="M63" s="328">
        <f t="shared" si="5"/>
        <v>-0.30701754385964908</v>
      </c>
      <c r="N63" s="340">
        <v>8</v>
      </c>
      <c r="O63" s="328">
        <f t="shared" si="13"/>
        <v>-0.7142857142857143</v>
      </c>
      <c r="P63" s="340"/>
      <c r="Q63" s="328"/>
      <c r="R63" s="66">
        <v>546</v>
      </c>
      <c r="S63" s="328"/>
      <c r="T63" s="66">
        <v>155</v>
      </c>
      <c r="U63" s="328">
        <f t="shared" si="6"/>
        <v>-0.35146443514644354</v>
      </c>
      <c r="V63" s="340"/>
      <c r="W63" s="328"/>
      <c r="X63" s="358"/>
      <c r="Y63" s="377"/>
      <c r="Z63" s="340"/>
      <c r="AA63" s="328"/>
      <c r="AB63" s="340"/>
      <c r="AC63" s="328"/>
    </row>
    <row r="64" spans="1:29" s="99" customFormat="1" ht="13.5" customHeight="1">
      <c r="A64" s="362"/>
      <c r="B64" s="29" t="s">
        <v>21</v>
      </c>
      <c r="C64" s="341">
        <v>667564</v>
      </c>
      <c r="D64" s="334">
        <v>-0.38290000000000002</v>
      </c>
      <c r="E64" s="125"/>
      <c r="F64" s="341">
        <v>51434</v>
      </c>
      <c r="G64" s="32">
        <f t="shared" si="11"/>
        <v>-0.18488114104595876</v>
      </c>
      <c r="H64" s="341">
        <v>10394</v>
      </c>
      <c r="I64" s="334">
        <f t="shared" si="10"/>
        <v>-0.32145188666927793</v>
      </c>
      <c r="J64" s="341">
        <v>2251</v>
      </c>
      <c r="K64" s="334">
        <f t="shared" si="12"/>
        <v>-0.24766042780748665</v>
      </c>
      <c r="L64" s="341">
        <v>127</v>
      </c>
      <c r="M64" s="334">
        <f t="shared" si="5"/>
        <v>-0.41203703703703709</v>
      </c>
      <c r="N64" s="341">
        <v>9</v>
      </c>
      <c r="O64" s="334">
        <f t="shared" si="13"/>
        <v>-0.30769230769230771</v>
      </c>
      <c r="P64" s="341"/>
      <c r="Q64" s="334"/>
      <c r="R64" s="92">
        <v>397</v>
      </c>
      <c r="S64" s="334"/>
      <c r="T64" s="92">
        <v>260</v>
      </c>
      <c r="U64" s="334">
        <f t="shared" si="6"/>
        <v>-3.703703703703709E-2</v>
      </c>
      <c r="V64" s="341"/>
      <c r="W64" s="334"/>
      <c r="X64" s="359"/>
      <c r="Y64" s="378"/>
      <c r="Z64" s="341"/>
      <c r="AA64" s="334"/>
      <c r="AB64" s="341"/>
      <c r="AC64" s="334"/>
    </row>
    <row r="65" spans="1:29" s="99" customFormat="1" ht="13.5" customHeight="1">
      <c r="A65" s="361" t="s">
        <v>311</v>
      </c>
      <c r="B65" s="10" t="s">
        <v>309</v>
      </c>
      <c r="C65" s="340">
        <v>812901</v>
      </c>
      <c r="D65" s="328">
        <v>-0.38600000000000001</v>
      </c>
      <c r="E65" s="110"/>
      <c r="F65" s="340">
        <v>70458</v>
      </c>
      <c r="G65" s="27">
        <f t="shared" si="11"/>
        <v>-0.1706725676216484</v>
      </c>
      <c r="H65" s="340">
        <v>10962</v>
      </c>
      <c r="I65" s="328">
        <f t="shared" si="10"/>
        <v>-0.21187720181177649</v>
      </c>
      <c r="J65" s="340">
        <v>1887</v>
      </c>
      <c r="K65" s="328">
        <f t="shared" si="12"/>
        <v>-0.61481935088793627</v>
      </c>
      <c r="L65" s="340">
        <v>215</v>
      </c>
      <c r="M65" s="328">
        <f t="shared" si="5"/>
        <v>0.37820512820512819</v>
      </c>
      <c r="N65" s="340">
        <v>44</v>
      </c>
      <c r="O65" s="328">
        <f t="shared" si="13"/>
        <v>1.9333333333333331</v>
      </c>
      <c r="P65" s="340">
        <v>1032</v>
      </c>
      <c r="Q65" s="328"/>
      <c r="R65" s="66">
        <v>910</v>
      </c>
      <c r="S65" s="328">
        <f t="shared" ref="S65:S96" si="14">(R65/R53-1)</f>
        <v>-0.3504639543183441</v>
      </c>
      <c r="T65" s="66">
        <v>260</v>
      </c>
      <c r="U65" s="328">
        <f t="shared" ref="U65:U124" si="15">(T65/T53-1)</f>
        <v>-4.7619047619047672E-2</v>
      </c>
      <c r="V65" s="340"/>
      <c r="W65" s="328"/>
      <c r="X65" s="358">
        <v>6158</v>
      </c>
      <c r="Y65" s="377">
        <f>(X65/X53-1)</f>
        <v>-0.24966492019008169</v>
      </c>
      <c r="Z65" s="340"/>
      <c r="AA65" s="328"/>
      <c r="AB65" s="340"/>
      <c r="AC65" s="328"/>
    </row>
    <row r="66" spans="1:29" s="99" customFormat="1" ht="13.5" customHeight="1">
      <c r="A66" s="361"/>
      <c r="B66" s="10" t="s">
        <v>310</v>
      </c>
      <c r="C66" s="340">
        <v>753642</v>
      </c>
      <c r="D66" s="328">
        <v>-0.33500000000000002</v>
      </c>
      <c r="E66" s="110"/>
      <c r="F66" s="340">
        <v>43090</v>
      </c>
      <c r="G66" s="27">
        <f t="shared" si="11"/>
        <v>-0.26360762197727083</v>
      </c>
      <c r="H66" s="340">
        <v>7785</v>
      </c>
      <c r="I66" s="328">
        <f t="shared" si="10"/>
        <v>-0.31913591044253975</v>
      </c>
      <c r="J66" s="340">
        <v>1997</v>
      </c>
      <c r="K66" s="328">
        <f t="shared" si="12"/>
        <v>-0.4038805970149254</v>
      </c>
      <c r="L66" s="340">
        <v>104</v>
      </c>
      <c r="M66" s="328">
        <f t="shared" si="5"/>
        <v>-0.3619631901840491</v>
      </c>
      <c r="N66" s="340">
        <v>33</v>
      </c>
      <c r="O66" s="328">
        <f t="shared" si="13"/>
        <v>0</v>
      </c>
      <c r="P66" s="340">
        <v>718</v>
      </c>
      <c r="Q66" s="328"/>
      <c r="R66" s="66">
        <v>670</v>
      </c>
      <c r="S66" s="328">
        <f t="shared" si="14"/>
        <v>-0.23515981735159819</v>
      </c>
      <c r="T66" s="66">
        <v>189</v>
      </c>
      <c r="U66" s="328">
        <f t="shared" si="15"/>
        <v>-0.13698630136986301</v>
      </c>
      <c r="V66" s="340"/>
      <c r="W66" s="328"/>
      <c r="X66" s="358"/>
      <c r="Y66" s="377"/>
      <c r="Z66" s="340"/>
      <c r="AA66" s="328"/>
      <c r="AB66" s="340"/>
      <c r="AC66" s="328"/>
    </row>
    <row r="67" spans="1:29" s="99" customFormat="1" ht="13.5" customHeight="1">
      <c r="A67" s="361"/>
      <c r="B67" s="10" t="s">
        <v>12</v>
      </c>
      <c r="C67" s="340">
        <v>702043</v>
      </c>
      <c r="D67" s="328">
        <v>-0.28599999999999998</v>
      </c>
      <c r="E67" s="110"/>
      <c r="F67" s="340">
        <v>46689</v>
      </c>
      <c r="G67" s="27">
        <f t="shared" si="11"/>
        <v>-0.16748689419064944</v>
      </c>
      <c r="H67" s="340">
        <v>9649</v>
      </c>
      <c r="I67" s="328">
        <f t="shared" si="10"/>
        <v>-0.16632106445481254</v>
      </c>
      <c r="J67" s="340">
        <v>2193</v>
      </c>
      <c r="K67" s="328">
        <f t="shared" si="12"/>
        <v>-0.37822512049900769</v>
      </c>
      <c r="L67" s="340">
        <v>175</v>
      </c>
      <c r="M67" s="328">
        <f t="shared" si="5"/>
        <v>-0.28861788617886175</v>
      </c>
      <c r="N67" s="340">
        <v>23</v>
      </c>
      <c r="O67" s="328">
        <f t="shared" si="13"/>
        <v>-0.41025641025641024</v>
      </c>
      <c r="P67" s="340">
        <v>801</v>
      </c>
      <c r="Q67" s="328"/>
      <c r="R67" s="66">
        <v>594</v>
      </c>
      <c r="S67" s="328">
        <f t="shared" si="14"/>
        <v>-0.33108108108108103</v>
      </c>
      <c r="T67" s="66">
        <v>216</v>
      </c>
      <c r="U67" s="328">
        <f t="shared" si="15"/>
        <v>-0.32710280373831779</v>
      </c>
      <c r="V67" s="340"/>
      <c r="W67" s="328"/>
      <c r="X67" s="358"/>
      <c r="Y67" s="377"/>
      <c r="Z67" s="340"/>
      <c r="AA67" s="328"/>
      <c r="AB67" s="340"/>
      <c r="AC67" s="328"/>
    </row>
    <row r="68" spans="1:29" s="99" customFormat="1" ht="13.5" customHeight="1">
      <c r="A68" s="361"/>
      <c r="B68" s="10" t="s">
        <v>13</v>
      </c>
      <c r="C68" s="340">
        <v>734681</v>
      </c>
      <c r="D68" s="328">
        <v>-0.28399999999999997</v>
      </c>
      <c r="E68" s="110"/>
      <c r="F68" s="340">
        <v>47658</v>
      </c>
      <c r="G68" s="27">
        <f t="shared" si="11"/>
        <v>-8.277680478839089E-2</v>
      </c>
      <c r="H68" s="340">
        <v>9023</v>
      </c>
      <c r="I68" s="328">
        <f t="shared" si="10"/>
        <v>-0.28332009531374103</v>
      </c>
      <c r="J68" s="340">
        <v>1677</v>
      </c>
      <c r="K68" s="328">
        <f t="shared" si="12"/>
        <v>-0.51235824367548699</v>
      </c>
      <c r="L68" s="340">
        <v>176</v>
      </c>
      <c r="M68" s="328">
        <f t="shared" si="5"/>
        <v>0.24822695035460995</v>
      </c>
      <c r="N68" s="340">
        <v>11</v>
      </c>
      <c r="O68" s="328">
        <f t="shared" si="13"/>
        <v>-0.15384615384615385</v>
      </c>
      <c r="P68" s="340">
        <v>983</v>
      </c>
      <c r="Q68" s="328"/>
      <c r="R68" s="66">
        <v>508</v>
      </c>
      <c r="S68" s="328">
        <f t="shared" si="14"/>
        <v>-0.32085561497326198</v>
      </c>
      <c r="T68" s="66">
        <v>227</v>
      </c>
      <c r="U68" s="328">
        <f t="shared" si="15"/>
        <v>0</v>
      </c>
      <c r="V68" s="340"/>
      <c r="W68" s="328"/>
      <c r="X68" s="358"/>
      <c r="Y68" s="377"/>
      <c r="Z68" s="340"/>
      <c r="AA68" s="328"/>
      <c r="AB68" s="340"/>
      <c r="AC68" s="328"/>
    </row>
    <row r="69" spans="1:29" s="99" customFormat="1" ht="13.5" customHeight="1">
      <c r="A69" s="361"/>
      <c r="B69" s="10" t="s">
        <v>14</v>
      </c>
      <c r="C69" s="340">
        <v>737396</v>
      </c>
      <c r="D69" s="328">
        <v>-0.33</v>
      </c>
      <c r="E69" s="110"/>
      <c r="F69" s="340">
        <v>54656</v>
      </c>
      <c r="G69" s="27">
        <f t="shared" si="11"/>
        <v>-0.19442274529455983</v>
      </c>
      <c r="H69" s="340">
        <v>11749</v>
      </c>
      <c r="I69" s="328">
        <f t="shared" si="10"/>
        <v>-0.38409519815474946</v>
      </c>
      <c r="J69" s="340">
        <v>1572</v>
      </c>
      <c r="K69" s="328">
        <f t="shared" si="12"/>
        <v>-0.4308472121650978</v>
      </c>
      <c r="L69" s="340">
        <v>164</v>
      </c>
      <c r="M69" s="328">
        <f t="shared" si="5"/>
        <v>-0.2407407407407407</v>
      </c>
      <c r="N69" s="340">
        <v>31</v>
      </c>
      <c r="O69" s="328">
        <f t="shared" si="13"/>
        <v>0.19230769230769229</v>
      </c>
      <c r="P69" s="340">
        <v>683</v>
      </c>
      <c r="Q69" s="328"/>
      <c r="R69" s="66">
        <v>436</v>
      </c>
      <c r="S69" s="328">
        <f t="shared" si="14"/>
        <v>-0.15503875968992253</v>
      </c>
      <c r="T69" s="66">
        <v>200</v>
      </c>
      <c r="U69" s="328">
        <f t="shared" si="15"/>
        <v>-0.1071428571428571</v>
      </c>
      <c r="V69" s="340"/>
      <c r="W69" s="328"/>
      <c r="X69" s="358"/>
      <c r="Y69" s="377"/>
      <c r="Z69" s="340"/>
      <c r="AA69" s="328"/>
      <c r="AB69" s="340"/>
      <c r="AC69" s="328"/>
    </row>
    <row r="70" spans="1:29" s="99" customFormat="1" ht="13.5" customHeight="1">
      <c r="A70" s="361"/>
      <c r="B70" s="10" t="s">
        <v>15</v>
      </c>
      <c r="C70" s="340">
        <v>731137</v>
      </c>
      <c r="D70" s="328">
        <v>-0.27200000000000002</v>
      </c>
      <c r="E70" s="110"/>
      <c r="F70" s="340">
        <v>63507</v>
      </c>
      <c r="G70" s="27">
        <f t="shared" si="11"/>
        <v>-0.12583793307547253</v>
      </c>
      <c r="H70" s="340">
        <v>15442</v>
      </c>
      <c r="I70" s="328">
        <f t="shared" si="10"/>
        <v>-0.30697423929629297</v>
      </c>
      <c r="J70" s="340">
        <v>1804</v>
      </c>
      <c r="K70" s="328">
        <f t="shared" si="12"/>
        <v>-0.54616352201257867</v>
      </c>
      <c r="L70" s="340">
        <v>197</v>
      </c>
      <c r="M70" s="328">
        <f t="shared" si="5"/>
        <v>-0.20564516129032262</v>
      </c>
      <c r="N70" s="340">
        <v>20</v>
      </c>
      <c r="O70" s="328">
        <f t="shared" si="13"/>
        <v>1.2222222222222223</v>
      </c>
      <c r="P70" s="340">
        <v>699</v>
      </c>
      <c r="Q70" s="328"/>
      <c r="R70" s="66">
        <v>382</v>
      </c>
      <c r="S70" s="328">
        <f t="shared" si="14"/>
        <v>-0.15486725663716816</v>
      </c>
      <c r="T70" s="66">
        <v>185</v>
      </c>
      <c r="U70" s="328">
        <f t="shared" si="15"/>
        <v>-9.3137254901960786E-2</v>
      </c>
      <c r="V70" s="340"/>
      <c r="W70" s="328"/>
      <c r="X70" s="358"/>
      <c r="Y70" s="377"/>
      <c r="Z70" s="340"/>
      <c r="AA70" s="328"/>
      <c r="AB70" s="340"/>
      <c r="AC70" s="328"/>
    </row>
    <row r="71" spans="1:29" s="99" customFormat="1" ht="13.5" customHeight="1">
      <c r="A71" s="361"/>
      <c r="B71" s="10" t="s">
        <v>16</v>
      </c>
      <c r="C71" s="340">
        <v>996695</v>
      </c>
      <c r="D71" s="328">
        <v>-0.123</v>
      </c>
      <c r="E71" s="110"/>
      <c r="F71" s="340">
        <v>89451</v>
      </c>
      <c r="G71" s="27">
        <f t="shared" si="11"/>
        <v>0.10665594457503391</v>
      </c>
      <c r="H71" s="340">
        <v>22944</v>
      </c>
      <c r="I71" s="328">
        <f t="shared" si="10"/>
        <v>-0.2593692501371897</v>
      </c>
      <c r="J71" s="340">
        <v>2089</v>
      </c>
      <c r="K71" s="328">
        <f t="shared" si="12"/>
        <v>-0.59601624444014689</v>
      </c>
      <c r="L71" s="340">
        <v>189</v>
      </c>
      <c r="M71" s="328">
        <f t="shared" si="5"/>
        <v>-5.5000000000000049E-2</v>
      </c>
      <c r="N71" s="340">
        <v>27</v>
      </c>
      <c r="O71" s="328">
        <f t="shared" si="13"/>
        <v>-0.15625</v>
      </c>
      <c r="P71" s="340">
        <v>654</v>
      </c>
      <c r="Q71" s="328"/>
      <c r="R71" s="66">
        <v>438</v>
      </c>
      <c r="S71" s="328">
        <f t="shared" si="14"/>
        <v>-0.15606936416184969</v>
      </c>
      <c r="T71" s="66">
        <v>271</v>
      </c>
      <c r="U71" s="328">
        <f t="shared" si="15"/>
        <v>0.10612244897959178</v>
      </c>
      <c r="V71" s="340"/>
      <c r="W71" s="328"/>
      <c r="X71" s="358"/>
      <c r="Y71" s="377"/>
      <c r="Z71" s="340"/>
      <c r="AA71" s="328"/>
      <c r="AB71" s="340"/>
      <c r="AC71" s="328"/>
    </row>
    <row r="72" spans="1:29" s="99" customFormat="1" ht="13.5" customHeight="1">
      <c r="A72" s="361"/>
      <c r="B72" s="10" t="s">
        <v>17</v>
      </c>
      <c r="C72" s="340">
        <v>1041527</v>
      </c>
      <c r="D72" s="328">
        <v>-0.105</v>
      </c>
      <c r="E72" s="110"/>
      <c r="F72" s="340">
        <v>88749</v>
      </c>
      <c r="G72" s="27">
        <f t="shared" si="11"/>
        <v>-3.7471259381371746E-2</v>
      </c>
      <c r="H72" s="340">
        <v>16546</v>
      </c>
      <c r="I72" s="328">
        <f t="shared" si="10"/>
        <v>-0.34970916522559348</v>
      </c>
      <c r="J72" s="340">
        <v>2161</v>
      </c>
      <c r="K72" s="328">
        <f t="shared" si="12"/>
        <v>-0.46123161306407379</v>
      </c>
      <c r="L72" s="340">
        <v>208</v>
      </c>
      <c r="M72" s="328">
        <f t="shared" si="5"/>
        <v>0</v>
      </c>
      <c r="N72" s="340">
        <v>18</v>
      </c>
      <c r="O72" s="328">
        <f t="shared" si="13"/>
        <v>0.38461538461538458</v>
      </c>
      <c r="P72" s="340">
        <v>957</v>
      </c>
      <c r="Q72" s="328"/>
      <c r="R72" s="66">
        <v>426</v>
      </c>
      <c r="S72" s="328">
        <f t="shared" si="14"/>
        <v>-0.20964749536178107</v>
      </c>
      <c r="T72" s="66">
        <v>268</v>
      </c>
      <c r="U72" s="328">
        <f t="shared" si="15"/>
        <v>0.10288065843621408</v>
      </c>
      <c r="V72" s="340"/>
      <c r="W72" s="328"/>
      <c r="X72" s="358"/>
      <c r="Y72" s="377"/>
      <c r="Z72" s="340"/>
      <c r="AA72" s="328"/>
      <c r="AB72" s="340"/>
      <c r="AC72" s="328"/>
    </row>
    <row r="73" spans="1:29" s="99" customFormat="1" ht="13.5" customHeight="1">
      <c r="A73" s="361"/>
      <c r="B73" s="10" t="s">
        <v>18</v>
      </c>
      <c r="C73" s="340">
        <v>658487</v>
      </c>
      <c r="D73" s="328">
        <v>-0.19600000000000001</v>
      </c>
      <c r="E73" s="110"/>
      <c r="F73" s="340">
        <v>56147</v>
      </c>
      <c r="G73" s="27">
        <f t="shared" si="11"/>
        <v>5.8400960212106057E-3</v>
      </c>
      <c r="H73" s="340">
        <v>13465</v>
      </c>
      <c r="I73" s="328">
        <f t="shared" si="10"/>
        <v>-0.29877096135819181</v>
      </c>
      <c r="J73" s="340">
        <v>2105</v>
      </c>
      <c r="K73" s="328">
        <f t="shared" si="12"/>
        <v>-0.2753872633390706</v>
      </c>
      <c r="L73" s="340">
        <v>134</v>
      </c>
      <c r="M73" s="328">
        <f t="shared" si="5"/>
        <v>1.09375</v>
      </c>
      <c r="N73" s="340">
        <v>31</v>
      </c>
      <c r="O73" s="328">
        <f t="shared" si="13"/>
        <v>2.1</v>
      </c>
      <c r="P73" s="340">
        <v>737</v>
      </c>
      <c r="Q73" s="328"/>
      <c r="R73" s="66">
        <v>431</v>
      </c>
      <c r="S73" s="328">
        <f t="shared" si="14"/>
        <v>2.1327014218009532E-2</v>
      </c>
      <c r="T73" s="66">
        <v>174</v>
      </c>
      <c r="U73" s="328">
        <f t="shared" si="15"/>
        <v>0.12987012987012991</v>
      </c>
      <c r="V73" s="340"/>
      <c r="W73" s="328"/>
      <c r="X73" s="358"/>
      <c r="Y73" s="377"/>
      <c r="Z73" s="340"/>
      <c r="AA73" s="328"/>
      <c r="AB73" s="340"/>
      <c r="AC73" s="328"/>
    </row>
    <row r="74" spans="1:29" s="99" customFormat="1" ht="13.5" customHeight="1">
      <c r="A74" s="361"/>
      <c r="B74" s="10" t="s">
        <v>19</v>
      </c>
      <c r="C74" s="340">
        <v>714880</v>
      </c>
      <c r="D74" s="328">
        <v>-0.23400000000000001</v>
      </c>
      <c r="E74" s="110"/>
      <c r="F74" s="340">
        <v>53166</v>
      </c>
      <c r="G74" s="27">
        <f t="shared" si="11"/>
        <v>0.11316764724356698</v>
      </c>
      <c r="H74" s="340">
        <v>9992</v>
      </c>
      <c r="I74" s="328">
        <f t="shared" si="10"/>
        <v>-0.1828590121033693</v>
      </c>
      <c r="J74" s="340">
        <v>1971</v>
      </c>
      <c r="K74" s="328">
        <f t="shared" si="12"/>
        <v>-0.32244757648676525</v>
      </c>
      <c r="L74" s="340">
        <v>140</v>
      </c>
      <c r="M74" s="328">
        <f t="shared" si="5"/>
        <v>0.14754098360655732</v>
      </c>
      <c r="N74" s="340">
        <v>11</v>
      </c>
      <c r="O74" s="328">
        <f t="shared" si="13"/>
        <v>1.75</v>
      </c>
      <c r="P74" s="340">
        <v>626</v>
      </c>
      <c r="Q74" s="328"/>
      <c r="R74" s="66">
        <v>520</v>
      </c>
      <c r="S74" s="328">
        <f t="shared" si="14"/>
        <v>-5.7971014492753659E-2</v>
      </c>
      <c r="T74" s="66">
        <v>231</v>
      </c>
      <c r="U74" s="328">
        <f t="shared" si="15"/>
        <v>0.34302325581395343</v>
      </c>
      <c r="V74" s="340"/>
      <c r="W74" s="328"/>
      <c r="X74" s="358"/>
      <c r="Y74" s="377"/>
      <c r="Z74" s="340"/>
      <c r="AA74" s="328"/>
      <c r="AB74" s="340"/>
      <c r="AC74" s="328"/>
    </row>
    <row r="75" spans="1:29" s="99" customFormat="1" ht="13.5" customHeight="1">
      <c r="A75" s="361"/>
      <c r="B75" s="10" t="s">
        <v>20</v>
      </c>
      <c r="C75" s="340">
        <v>721940</v>
      </c>
      <c r="D75" s="328">
        <v>2.1000000000000001E-2</v>
      </c>
      <c r="E75" s="110"/>
      <c r="F75" s="340">
        <v>49710</v>
      </c>
      <c r="G75" s="27">
        <f t="shared" si="11"/>
        <v>0.26379213911628607</v>
      </c>
      <c r="H75" s="340">
        <v>6298</v>
      </c>
      <c r="I75" s="328">
        <f t="shared" si="10"/>
        <v>-0.15485775630703169</v>
      </c>
      <c r="J75" s="340">
        <v>2210</v>
      </c>
      <c r="K75" s="328">
        <f t="shared" si="12"/>
        <v>-0.30195830701200255</v>
      </c>
      <c r="L75" s="340">
        <v>166</v>
      </c>
      <c r="M75" s="328">
        <f t="shared" si="5"/>
        <v>5.0632911392405111E-2</v>
      </c>
      <c r="N75" s="340">
        <v>26</v>
      </c>
      <c r="O75" s="328">
        <f t="shared" si="13"/>
        <v>2.25</v>
      </c>
      <c r="P75" s="340">
        <v>560</v>
      </c>
      <c r="Q75" s="328"/>
      <c r="R75" s="66">
        <v>511</v>
      </c>
      <c r="S75" s="328">
        <f t="shared" si="14"/>
        <v>-6.4102564102564097E-2</v>
      </c>
      <c r="T75" s="66">
        <v>192</v>
      </c>
      <c r="U75" s="328">
        <f t="shared" si="15"/>
        <v>0.23870967741935489</v>
      </c>
      <c r="V75" s="340"/>
      <c r="W75" s="328"/>
      <c r="X75" s="358"/>
      <c r="Y75" s="377"/>
      <c r="Z75" s="340"/>
      <c r="AA75" s="328"/>
      <c r="AB75" s="340"/>
      <c r="AC75" s="328"/>
    </row>
    <row r="76" spans="1:29" s="99" customFormat="1" ht="13.5" customHeight="1">
      <c r="A76" s="362"/>
      <c r="B76" s="29" t="s">
        <v>21</v>
      </c>
      <c r="C76" s="340">
        <v>888782</v>
      </c>
      <c r="D76" s="328">
        <v>0.33100000000000002</v>
      </c>
      <c r="E76" s="110"/>
      <c r="F76" s="341">
        <v>80565</v>
      </c>
      <c r="G76" s="32">
        <f t="shared" si="11"/>
        <v>0.56637632694326712</v>
      </c>
      <c r="H76" s="340">
        <v>10286</v>
      </c>
      <c r="I76" s="334">
        <f t="shared" si="10"/>
        <v>-1.03906099672888E-2</v>
      </c>
      <c r="J76" s="341">
        <v>2474</v>
      </c>
      <c r="K76" s="334">
        <f t="shared" si="12"/>
        <v>9.9067081297201209E-2</v>
      </c>
      <c r="L76" s="341">
        <v>137</v>
      </c>
      <c r="M76" s="334">
        <f t="shared" si="5"/>
        <v>7.8740157480315043E-2</v>
      </c>
      <c r="N76" s="341">
        <v>16</v>
      </c>
      <c r="O76" s="334">
        <f t="shared" si="13"/>
        <v>0.77777777777777768</v>
      </c>
      <c r="P76" s="341">
        <v>911</v>
      </c>
      <c r="Q76" s="334"/>
      <c r="R76" s="92">
        <v>756</v>
      </c>
      <c r="S76" s="334">
        <f t="shared" si="14"/>
        <v>0.90428211586901752</v>
      </c>
      <c r="T76" s="92">
        <v>311</v>
      </c>
      <c r="U76" s="334">
        <f t="shared" si="15"/>
        <v>0.19615384615384612</v>
      </c>
      <c r="V76" s="341"/>
      <c r="W76" s="334"/>
      <c r="X76" s="359"/>
      <c r="Y76" s="378"/>
      <c r="Z76" s="341"/>
      <c r="AA76" s="334"/>
      <c r="AB76" s="341"/>
      <c r="AC76" s="334"/>
    </row>
    <row r="77" spans="1:29" s="99" customFormat="1" ht="13.5" customHeight="1">
      <c r="A77" s="360" t="s">
        <v>312</v>
      </c>
      <c r="B77" s="40" t="s">
        <v>309</v>
      </c>
      <c r="C77" s="16">
        <v>1118261</v>
      </c>
      <c r="D77" s="330">
        <v>0.376</v>
      </c>
      <c r="E77" s="110"/>
      <c r="F77" s="3">
        <v>98629</v>
      </c>
      <c r="G77" s="27">
        <f t="shared" si="11"/>
        <v>0.39982684719975015</v>
      </c>
      <c r="H77" s="17">
        <v>10271</v>
      </c>
      <c r="I77" s="328">
        <f t="shared" si="10"/>
        <v>-6.3035942346287177E-2</v>
      </c>
      <c r="J77" s="3">
        <v>2857</v>
      </c>
      <c r="K77" s="328">
        <f t="shared" si="12"/>
        <v>0.51404345521992578</v>
      </c>
      <c r="L77" s="3">
        <v>288</v>
      </c>
      <c r="M77" s="328">
        <f t="shared" si="5"/>
        <v>0.33953488372093021</v>
      </c>
      <c r="N77" s="3">
        <v>22</v>
      </c>
      <c r="O77" s="328">
        <f t="shared" si="13"/>
        <v>-0.5</v>
      </c>
      <c r="P77" s="17">
        <v>875</v>
      </c>
      <c r="Q77" s="328">
        <f t="shared" ref="Q77:Q85" si="16">(P77/P65-1)</f>
        <v>-0.15213178294573648</v>
      </c>
      <c r="R77" s="65">
        <v>1322</v>
      </c>
      <c r="S77" s="328">
        <f t="shared" si="14"/>
        <v>0.45274725274725269</v>
      </c>
      <c r="T77" s="65">
        <v>340</v>
      </c>
      <c r="U77" s="328">
        <f t="shared" si="15"/>
        <v>0.30769230769230771</v>
      </c>
      <c r="V77" s="3"/>
      <c r="W77" s="328"/>
      <c r="X77" s="364">
        <v>7811</v>
      </c>
      <c r="Y77" s="376">
        <f>(X77/X65-1)</f>
        <v>0.26843130886651512</v>
      </c>
      <c r="Z77" s="3"/>
      <c r="AA77" s="328"/>
      <c r="AB77" s="3">
        <v>50</v>
      </c>
      <c r="AC77" s="328"/>
    </row>
    <row r="78" spans="1:29" s="99" customFormat="1" ht="13.5" customHeight="1">
      <c r="A78" s="361"/>
      <c r="B78" s="40" t="s">
        <v>310</v>
      </c>
      <c r="C78" s="3">
        <v>908103</v>
      </c>
      <c r="D78" s="328">
        <v>0.20499999999999999</v>
      </c>
      <c r="E78" s="110"/>
      <c r="F78" s="3">
        <v>64648</v>
      </c>
      <c r="G78" s="27">
        <f t="shared" si="11"/>
        <v>0.50030169412856806</v>
      </c>
      <c r="H78" s="340">
        <v>8179</v>
      </c>
      <c r="I78" s="328">
        <f t="shared" si="10"/>
        <v>5.0610147719974297E-2</v>
      </c>
      <c r="J78" s="3">
        <v>2539</v>
      </c>
      <c r="K78" s="328">
        <f t="shared" si="12"/>
        <v>0.27140711066599899</v>
      </c>
      <c r="L78" s="3">
        <v>263</v>
      </c>
      <c r="M78" s="328">
        <f t="shared" si="5"/>
        <v>1.5288461538461537</v>
      </c>
      <c r="N78" s="3">
        <v>4</v>
      </c>
      <c r="O78" s="328">
        <f t="shared" si="13"/>
        <v>-0.87878787878787878</v>
      </c>
      <c r="P78" s="340">
        <v>502</v>
      </c>
      <c r="Q78" s="328">
        <f t="shared" si="16"/>
        <v>-0.30083565459610029</v>
      </c>
      <c r="R78" s="65">
        <v>760</v>
      </c>
      <c r="S78" s="328">
        <f t="shared" si="14"/>
        <v>0.13432835820895517</v>
      </c>
      <c r="T78" s="65">
        <v>249</v>
      </c>
      <c r="U78" s="328">
        <f t="shared" si="15"/>
        <v>0.31746031746031744</v>
      </c>
      <c r="V78" s="3"/>
      <c r="W78" s="328"/>
      <c r="X78" s="358"/>
      <c r="Y78" s="377"/>
      <c r="Z78" s="3"/>
      <c r="AA78" s="328"/>
      <c r="AB78" s="3">
        <v>41</v>
      </c>
      <c r="AC78" s="328"/>
    </row>
    <row r="79" spans="1:29" s="99" customFormat="1" ht="13.5" customHeight="1">
      <c r="A79" s="361"/>
      <c r="B79" s="40" t="s">
        <v>313</v>
      </c>
      <c r="C79" s="3">
        <v>950185</v>
      </c>
      <c r="D79" s="328">
        <v>0.35299999999999998</v>
      </c>
      <c r="E79" s="110"/>
      <c r="F79" s="3">
        <v>68094</v>
      </c>
      <c r="G79" s="27">
        <f t="shared" si="11"/>
        <v>0.45845916597057124</v>
      </c>
      <c r="H79" s="340">
        <v>9852</v>
      </c>
      <c r="I79" s="328">
        <f t="shared" si="10"/>
        <v>2.1038449580267349E-2</v>
      </c>
      <c r="J79" s="3">
        <v>2518</v>
      </c>
      <c r="K79" s="328">
        <f t="shared" si="12"/>
        <v>0.14819881440948479</v>
      </c>
      <c r="L79" s="3">
        <v>221</v>
      </c>
      <c r="M79" s="328">
        <f t="shared" si="5"/>
        <v>0.2628571428571429</v>
      </c>
      <c r="N79" s="3">
        <v>12</v>
      </c>
      <c r="O79" s="328">
        <f t="shared" si="13"/>
        <v>-0.47826086956521741</v>
      </c>
      <c r="P79" s="340">
        <v>586</v>
      </c>
      <c r="Q79" s="328">
        <f t="shared" si="16"/>
        <v>-0.26841448189762795</v>
      </c>
      <c r="R79" s="65">
        <v>603</v>
      </c>
      <c r="S79" s="328">
        <f t="shared" si="14"/>
        <v>1.5151515151515138E-2</v>
      </c>
      <c r="T79" s="65">
        <v>276</v>
      </c>
      <c r="U79" s="328">
        <f t="shared" si="15"/>
        <v>0.27777777777777768</v>
      </c>
      <c r="V79" s="3"/>
      <c r="W79" s="328"/>
      <c r="X79" s="358"/>
      <c r="Y79" s="377"/>
      <c r="Z79" s="3"/>
      <c r="AA79" s="328"/>
      <c r="AB79" s="3">
        <v>40</v>
      </c>
      <c r="AC79" s="328"/>
    </row>
    <row r="80" spans="1:29" s="99" customFormat="1" ht="13.5" customHeight="1">
      <c r="A80" s="361"/>
      <c r="B80" s="40" t="s">
        <v>314</v>
      </c>
      <c r="C80" s="3">
        <v>935904</v>
      </c>
      <c r="D80" s="328">
        <v>0.27400000000000002</v>
      </c>
      <c r="E80" s="110"/>
      <c r="F80" s="3">
        <v>70945</v>
      </c>
      <c r="G80" s="27">
        <f t="shared" si="11"/>
        <v>0.48862730286625533</v>
      </c>
      <c r="H80" s="340">
        <v>10544</v>
      </c>
      <c r="I80" s="328">
        <f t="shared" si="10"/>
        <v>0.16856921201374275</v>
      </c>
      <c r="J80" s="3">
        <v>2168</v>
      </c>
      <c r="K80" s="328">
        <f t="shared" si="12"/>
        <v>0.29278473464519972</v>
      </c>
      <c r="L80" s="3">
        <v>164</v>
      </c>
      <c r="M80" s="328">
        <f t="shared" si="5"/>
        <v>-6.8181818181818232E-2</v>
      </c>
      <c r="N80" s="3">
        <v>26</v>
      </c>
      <c r="O80" s="328">
        <f t="shared" si="13"/>
        <v>1.3636363636363638</v>
      </c>
      <c r="P80" s="343">
        <v>771</v>
      </c>
      <c r="Q80" s="328">
        <f t="shared" si="16"/>
        <v>-0.21566632756866733</v>
      </c>
      <c r="R80" s="65">
        <v>501</v>
      </c>
      <c r="S80" s="328">
        <f t="shared" si="14"/>
        <v>-1.3779527559055094E-2</v>
      </c>
      <c r="T80" s="65">
        <v>246</v>
      </c>
      <c r="U80" s="328">
        <f t="shared" si="15"/>
        <v>8.3700440528634346E-2</v>
      </c>
      <c r="V80" s="3"/>
      <c r="W80" s="328"/>
      <c r="X80" s="358"/>
      <c r="Y80" s="377"/>
      <c r="Z80" s="3"/>
      <c r="AA80" s="328"/>
      <c r="AB80" s="3">
        <v>40</v>
      </c>
      <c r="AC80" s="328"/>
    </row>
    <row r="81" spans="1:29" s="99" customFormat="1" ht="13.5" customHeight="1">
      <c r="A81" s="361"/>
      <c r="B81" s="40" t="s">
        <v>315</v>
      </c>
      <c r="C81" s="3">
        <v>1023815</v>
      </c>
      <c r="D81" s="328">
        <v>0.38800000000000001</v>
      </c>
      <c r="E81" s="110"/>
      <c r="F81" s="3">
        <v>94332</v>
      </c>
      <c r="G81" s="27">
        <f t="shared" si="11"/>
        <v>0.72592213114754101</v>
      </c>
      <c r="H81" s="340">
        <v>15528</v>
      </c>
      <c r="I81" s="328">
        <f t="shared" si="10"/>
        <v>0.3216443952676824</v>
      </c>
      <c r="J81" s="3">
        <v>2394</v>
      </c>
      <c r="K81" s="328">
        <f t="shared" si="12"/>
        <v>0.52290076335877855</v>
      </c>
      <c r="L81" s="3">
        <v>222</v>
      </c>
      <c r="M81" s="328">
        <f t="shared" si="5"/>
        <v>0.35365853658536595</v>
      </c>
      <c r="N81" s="3">
        <v>23</v>
      </c>
      <c r="O81" s="328">
        <f t="shared" si="13"/>
        <v>-0.25806451612903225</v>
      </c>
      <c r="P81" s="340">
        <v>584</v>
      </c>
      <c r="Q81" s="328">
        <f t="shared" si="16"/>
        <v>-0.14494875549048314</v>
      </c>
      <c r="R81" s="65">
        <v>433</v>
      </c>
      <c r="S81" s="328">
        <f t="shared" si="14"/>
        <v>-6.8807339449541427E-3</v>
      </c>
      <c r="T81" s="65">
        <v>230</v>
      </c>
      <c r="U81" s="328">
        <f t="shared" si="15"/>
        <v>0.14999999999999991</v>
      </c>
      <c r="V81" s="3"/>
      <c r="W81" s="328"/>
      <c r="X81" s="358"/>
      <c r="Y81" s="377"/>
      <c r="Z81" s="3"/>
      <c r="AA81" s="328"/>
      <c r="AB81" s="3">
        <v>64</v>
      </c>
      <c r="AC81" s="328"/>
    </row>
    <row r="82" spans="1:29" s="99" customFormat="1" ht="13.5" customHeight="1">
      <c r="A82" s="361"/>
      <c r="B82" s="40" t="s">
        <v>316</v>
      </c>
      <c r="C82" s="3">
        <v>997597</v>
      </c>
      <c r="D82" s="328">
        <v>0.36399999999999999</v>
      </c>
      <c r="E82" s="110"/>
      <c r="F82" s="3">
        <v>101045</v>
      </c>
      <c r="G82" s="27">
        <f t="shared" si="11"/>
        <v>0.59108444738375288</v>
      </c>
      <c r="H82" s="340">
        <v>21838</v>
      </c>
      <c r="I82" s="328">
        <f t="shared" si="10"/>
        <v>0.4141950524543454</v>
      </c>
      <c r="J82" s="3">
        <v>2325</v>
      </c>
      <c r="K82" s="328">
        <f t="shared" si="12"/>
        <v>0.28880266075388028</v>
      </c>
      <c r="L82" s="3">
        <v>217</v>
      </c>
      <c r="M82" s="328">
        <f t="shared" ref="M82:M95" si="17">(L82/L70-1)</f>
        <v>0.10152284263959399</v>
      </c>
      <c r="N82" s="3">
        <v>40</v>
      </c>
      <c r="O82" s="328">
        <f t="shared" si="13"/>
        <v>1</v>
      </c>
      <c r="P82" s="343">
        <v>652</v>
      </c>
      <c r="Q82" s="328">
        <f t="shared" si="16"/>
        <v>-6.7238912732474954E-2</v>
      </c>
      <c r="R82" s="65">
        <v>382</v>
      </c>
      <c r="S82" s="328">
        <f t="shared" si="14"/>
        <v>0</v>
      </c>
      <c r="T82" s="65">
        <v>299</v>
      </c>
      <c r="U82" s="328">
        <f t="shared" si="15"/>
        <v>0.61621621621621614</v>
      </c>
      <c r="V82" s="3"/>
      <c r="W82" s="328"/>
      <c r="X82" s="358"/>
      <c r="Y82" s="377"/>
      <c r="Z82" s="3"/>
      <c r="AA82" s="328"/>
      <c r="AB82" s="3">
        <v>49</v>
      </c>
      <c r="AC82" s="328"/>
    </row>
    <row r="83" spans="1:29" s="99" customFormat="1" ht="13.5" customHeight="1">
      <c r="A83" s="361"/>
      <c r="B83" s="40" t="s">
        <v>317</v>
      </c>
      <c r="C83" s="3">
        <v>1223723</v>
      </c>
      <c r="D83" s="328">
        <v>0.22800000000000001</v>
      </c>
      <c r="E83" s="110"/>
      <c r="F83" s="3">
        <v>128711</v>
      </c>
      <c r="G83" s="27">
        <f t="shared" si="11"/>
        <v>0.43889950922851617</v>
      </c>
      <c r="H83" s="340">
        <v>27087</v>
      </c>
      <c r="I83" s="328">
        <f t="shared" si="10"/>
        <v>0.18057008368200833</v>
      </c>
      <c r="J83" s="3">
        <v>2608</v>
      </c>
      <c r="K83" s="328">
        <f t="shared" si="12"/>
        <v>0.24844423168980367</v>
      </c>
      <c r="L83" s="3">
        <v>279</v>
      </c>
      <c r="M83" s="328">
        <f t="shared" si="17"/>
        <v>0.47619047619047628</v>
      </c>
      <c r="N83" s="3">
        <v>16</v>
      </c>
      <c r="O83" s="328">
        <f t="shared" si="13"/>
        <v>-0.40740740740740744</v>
      </c>
      <c r="P83" s="343">
        <v>879</v>
      </c>
      <c r="Q83" s="328">
        <f t="shared" si="16"/>
        <v>0.34403669724770647</v>
      </c>
      <c r="R83" s="65">
        <v>248</v>
      </c>
      <c r="S83" s="328">
        <f t="shared" si="14"/>
        <v>-0.43378995433789957</v>
      </c>
      <c r="T83" s="65">
        <v>273</v>
      </c>
      <c r="U83" s="328">
        <f t="shared" si="15"/>
        <v>7.3800738007379074E-3</v>
      </c>
      <c r="V83" s="3"/>
      <c r="W83" s="328"/>
      <c r="X83" s="358"/>
      <c r="Y83" s="377"/>
      <c r="Z83" s="3"/>
      <c r="AA83" s="328"/>
      <c r="AB83" s="3">
        <v>54</v>
      </c>
      <c r="AC83" s="328"/>
    </row>
    <row r="84" spans="1:29" s="99" customFormat="1" ht="13.5" customHeight="1">
      <c r="A84" s="361"/>
      <c r="B84" s="40" t="s">
        <v>318</v>
      </c>
      <c r="C84" s="3">
        <v>1235742</v>
      </c>
      <c r="D84" s="328">
        <v>0.186</v>
      </c>
      <c r="E84" s="110"/>
      <c r="F84" s="3">
        <v>119191</v>
      </c>
      <c r="G84" s="27">
        <f t="shared" si="11"/>
        <v>0.34301231563172552</v>
      </c>
      <c r="H84" s="340">
        <v>21047</v>
      </c>
      <c r="I84" s="328">
        <f t="shared" si="10"/>
        <v>0.27202949353318018</v>
      </c>
      <c r="J84" s="3">
        <v>3134</v>
      </c>
      <c r="K84" s="328">
        <f t="shared" si="12"/>
        <v>0.45025451180009246</v>
      </c>
      <c r="L84" s="3">
        <v>207</v>
      </c>
      <c r="M84" s="328">
        <f t="shared" si="17"/>
        <v>-4.8076923076922906E-3</v>
      </c>
      <c r="N84" s="3">
        <v>102</v>
      </c>
      <c r="O84" s="328">
        <f t="shared" si="13"/>
        <v>4.666666666666667</v>
      </c>
      <c r="P84" s="343">
        <v>914</v>
      </c>
      <c r="Q84" s="328">
        <f t="shared" si="16"/>
        <v>-4.4932079414838011E-2</v>
      </c>
      <c r="R84" s="65">
        <v>252</v>
      </c>
      <c r="S84" s="328">
        <f t="shared" si="14"/>
        <v>-0.40845070422535212</v>
      </c>
      <c r="T84" s="65">
        <v>312</v>
      </c>
      <c r="U84" s="328">
        <f t="shared" si="15"/>
        <v>0.16417910447761197</v>
      </c>
      <c r="V84" s="3"/>
      <c r="W84" s="328"/>
      <c r="X84" s="358"/>
      <c r="Y84" s="377"/>
      <c r="Z84" s="3"/>
      <c r="AA84" s="328"/>
      <c r="AB84" s="3">
        <v>48</v>
      </c>
      <c r="AC84" s="328"/>
    </row>
    <row r="85" spans="1:29" s="99" customFormat="1" ht="13.5" customHeight="1">
      <c r="A85" s="361"/>
      <c r="B85" s="40" t="s">
        <v>319</v>
      </c>
      <c r="C85" s="3">
        <v>1013123</v>
      </c>
      <c r="D85" s="328">
        <v>0.53900000000000003</v>
      </c>
      <c r="E85" s="110"/>
      <c r="F85" s="3">
        <v>97350</v>
      </c>
      <c r="G85" s="27">
        <f t="shared" si="11"/>
        <v>0.73384152314460249</v>
      </c>
      <c r="H85" s="340">
        <v>14849</v>
      </c>
      <c r="I85" s="328">
        <f t="shared" si="10"/>
        <v>0.10278499814333464</v>
      </c>
      <c r="J85" s="3">
        <v>2301</v>
      </c>
      <c r="K85" s="328">
        <f t="shared" si="12"/>
        <v>9.3111638954869402E-2</v>
      </c>
      <c r="L85" s="3">
        <v>141</v>
      </c>
      <c r="M85" s="328">
        <f t="shared" si="17"/>
        <v>5.2238805970149294E-2</v>
      </c>
      <c r="N85" s="3">
        <v>15</v>
      </c>
      <c r="O85" s="328">
        <f t="shared" si="13"/>
        <v>-0.5161290322580645</v>
      </c>
      <c r="P85" s="340">
        <v>621</v>
      </c>
      <c r="Q85" s="328">
        <f t="shared" si="16"/>
        <v>-0.15739484396200809</v>
      </c>
      <c r="R85" s="65">
        <v>182</v>
      </c>
      <c r="S85" s="328">
        <f t="shared" si="14"/>
        <v>-0.57772621809744784</v>
      </c>
      <c r="T85" s="65">
        <v>197</v>
      </c>
      <c r="U85" s="328">
        <f t="shared" si="15"/>
        <v>0.13218390804597702</v>
      </c>
      <c r="V85" s="3"/>
      <c r="W85" s="328"/>
      <c r="X85" s="358"/>
      <c r="Y85" s="377"/>
      <c r="Z85" s="3"/>
      <c r="AA85" s="328"/>
      <c r="AB85" s="3">
        <v>46</v>
      </c>
      <c r="AC85" s="328"/>
    </row>
    <row r="86" spans="1:29" s="99" customFormat="1" ht="13.5" customHeight="1">
      <c r="A86" s="361"/>
      <c r="B86" s="40" t="s">
        <v>320</v>
      </c>
      <c r="C86" s="3">
        <v>1055581</v>
      </c>
      <c r="D86" s="328">
        <v>0.47699999999999998</v>
      </c>
      <c r="E86" s="110"/>
      <c r="F86" s="3">
        <v>91134</v>
      </c>
      <c r="G86" s="27">
        <v>0.71399999999999997</v>
      </c>
      <c r="H86" s="340">
        <v>12104</v>
      </c>
      <c r="I86" s="328">
        <v>0.21099999999999999</v>
      </c>
      <c r="J86" s="3">
        <v>2459</v>
      </c>
      <c r="K86" s="328">
        <v>0.71399999999999997</v>
      </c>
      <c r="L86" s="3">
        <v>103</v>
      </c>
      <c r="M86" s="328">
        <f t="shared" si="17"/>
        <v>-0.26428571428571423</v>
      </c>
      <c r="N86" s="3">
        <v>37</v>
      </c>
      <c r="O86" s="328">
        <v>0.71399999999999997</v>
      </c>
      <c r="P86" s="343">
        <v>756</v>
      </c>
      <c r="Q86" s="328">
        <v>0.71399999999999997</v>
      </c>
      <c r="R86" s="65">
        <v>284</v>
      </c>
      <c r="S86" s="328">
        <f t="shared" si="14"/>
        <v>-0.4538461538461539</v>
      </c>
      <c r="T86" s="65">
        <v>218</v>
      </c>
      <c r="U86" s="328">
        <f t="shared" si="15"/>
        <v>-5.6277056277056259E-2</v>
      </c>
      <c r="V86" s="3"/>
      <c r="W86" s="328"/>
      <c r="X86" s="358"/>
      <c r="Y86" s="377"/>
      <c r="Z86" s="3"/>
      <c r="AA86" s="328"/>
      <c r="AB86" s="3">
        <v>54</v>
      </c>
      <c r="AC86" s="328"/>
    </row>
    <row r="87" spans="1:29" s="99" customFormat="1" ht="13.5" customHeight="1">
      <c r="A87" s="361"/>
      <c r="B87" s="40" t="s">
        <v>321</v>
      </c>
      <c r="C87" s="3">
        <v>1004902</v>
      </c>
      <c r="D87" s="328">
        <v>0.39200000000000002</v>
      </c>
      <c r="E87" s="110"/>
      <c r="F87" s="3">
        <v>80737</v>
      </c>
      <c r="G87" s="27">
        <v>0.624</v>
      </c>
      <c r="H87" s="340">
        <v>7146</v>
      </c>
      <c r="I87" s="328">
        <v>0.13500000000000001</v>
      </c>
      <c r="J87" s="3">
        <v>2868</v>
      </c>
      <c r="K87" s="328">
        <v>0.624</v>
      </c>
      <c r="L87" s="3">
        <v>152</v>
      </c>
      <c r="M87" s="328">
        <f t="shared" si="17"/>
        <v>-8.4337349397590411E-2</v>
      </c>
      <c r="N87" s="3">
        <v>56</v>
      </c>
      <c r="O87" s="328">
        <v>0.624</v>
      </c>
      <c r="P87" s="343">
        <v>793</v>
      </c>
      <c r="Q87" s="328">
        <v>0.624</v>
      </c>
      <c r="R87" s="65">
        <v>634</v>
      </c>
      <c r="S87" s="328">
        <f t="shared" si="14"/>
        <v>0.24070450097847362</v>
      </c>
      <c r="T87" s="65">
        <v>271</v>
      </c>
      <c r="U87" s="328">
        <f t="shared" si="15"/>
        <v>0.41145833333333326</v>
      </c>
      <c r="V87" s="3"/>
      <c r="W87" s="328"/>
      <c r="X87" s="358"/>
      <c r="Y87" s="377"/>
      <c r="Z87" s="3"/>
      <c r="AA87" s="328"/>
      <c r="AB87" s="3">
        <v>30</v>
      </c>
      <c r="AC87" s="328"/>
    </row>
    <row r="88" spans="1:29" s="99" customFormat="1" ht="13.5" customHeight="1">
      <c r="A88" s="362"/>
      <c r="B88" s="29" t="s">
        <v>307</v>
      </c>
      <c r="C88" s="3">
        <v>1021428</v>
      </c>
      <c r="D88" s="328">
        <v>0.14899999999999999</v>
      </c>
      <c r="E88" s="110"/>
      <c r="F88" s="340">
        <v>92702</v>
      </c>
      <c r="G88" s="32">
        <v>0.151</v>
      </c>
      <c r="H88" s="340">
        <v>11508</v>
      </c>
      <c r="I88" s="334">
        <v>0.114</v>
      </c>
      <c r="J88" s="340">
        <v>2688</v>
      </c>
      <c r="K88" s="334">
        <v>0.151</v>
      </c>
      <c r="L88" s="340">
        <v>211</v>
      </c>
      <c r="M88" s="328">
        <f t="shared" si="17"/>
        <v>0.54014598540145986</v>
      </c>
      <c r="N88" s="340">
        <v>22</v>
      </c>
      <c r="O88" s="334">
        <v>0.151</v>
      </c>
      <c r="P88" s="343">
        <v>877</v>
      </c>
      <c r="Q88" s="334">
        <v>0.151</v>
      </c>
      <c r="R88" s="66">
        <v>940</v>
      </c>
      <c r="S88" s="328">
        <f t="shared" si="14"/>
        <v>0.24338624338624348</v>
      </c>
      <c r="T88" s="66">
        <v>325</v>
      </c>
      <c r="U88" s="328">
        <f t="shared" si="15"/>
        <v>4.5016077170418001E-2</v>
      </c>
      <c r="V88" s="340"/>
      <c r="W88" s="328"/>
      <c r="X88" s="359"/>
      <c r="Y88" s="378"/>
      <c r="Z88" s="340"/>
      <c r="AA88" s="334"/>
      <c r="AB88" s="340">
        <v>33</v>
      </c>
      <c r="AC88" s="334"/>
    </row>
    <row r="89" spans="1:29" s="99" customFormat="1" ht="13.5" customHeight="1">
      <c r="A89" s="360" t="s">
        <v>322</v>
      </c>
      <c r="B89" s="2" t="s">
        <v>309</v>
      </c>
      <c r="C89" s="17">
        <v>1268007</v>
      </c>
      <c r="D89" s="330">
        <v>0.13400000000000001</v>
      </c>
      <c r="E89" s="110"/>
      <c r="F89" s="17">
        <v>125025</v>
      </c>
      <c r="G89" s="27">
        <f>(F89/F77-1)</f>
        <v>0.26762919628101267</v>
      </c>
      <c r="H89" s="17">
        <v>11023</v>
      </c>
      <c r="I89" s="328">
        <f>H89/H77-1</f>
        <v>7.3215850452730935E-2</v>
      </c>
      <c r="J89" s="17">
        <v>4117</v>
      </c>
      <c r="K89" s="328">
        <f>(J89/J77-1)</f>
        <v>0.4410220511025551</v>
      </c>
      <c r="L89" s="17">
        <v>158</v>
      </c>
      <c r="M89" s="330">
        <f t="shared" si="17"/>
        <v>-0.45138888888888884</v>
      </c>
      <c r="N89" s="17">
        <v>47</v>
      </c>
      <c r="O89" s="328">
        <f>(N89/N77-1)</f>
        <v>1.1363636363636362</v>
      </c>
      <c r="P89" s="17">
        <v>1077</v>
      </c>
      <c r="Q89" s="328">
        <f>(P89/P77-1)</f>
        <v>0.23085714285714287</v>
      </c>
      <c r="R89" s="93">
        <v>1402</v>
      </c>
      <c r="S89" s="330">
        <f t="shared" si="14"/>
        <v>6.051437216338873E-2</v>
      </c>
      <c r="T89" s="93">
        <v>341</v>
      </c>
      <c r="U89" s="330">
        <f t="shared" si="15"/>
        <v>2.9411764705882248E-3</v>
      </c>
      <c r="V89" s="17"/>
      <c r="W89" s="330"/>
      <c r="X89" s="364">
        <v>9680</v>
      </c>
      <c r="Y89" s="376">
        <f>(X89/X77-1)</f>
        <v>0.23927794136474212</v>
      </c>
      <c r="Z89" s="17"/>
      <c r="AA89" s="328"/>
      <c r="AB89" s="17">
        <v>28</v>
      </c>
      <c r="AC89" s="328">
        <f>(AB89/AB77-1)</f>
        <v>-0.43999999999999995</v>
      </c>
    </row>
    <row r="90" spans="1:29" s="99" customFormat="1" ht="13.5" customHeight="1">
      <c r="A90" s="361"/>
      <c r="B90" s="10" t="s">
        <v>310</v>
      </c>
      <c r="C90" s="340">
        <v>1091628</v>
      </c>
      <c r="D90" s="328">
        <f t="shared" ref="D90:D115" si="18">(C90-C78)/C78</f>
        <v>0.20209711893915117</v>
      </c>
      <c r="E90" s="110"/>
      <c r="F90" s="340">
        <v>83156</v>
      </c>
      <c r="G90" s="27">
        <f>(F90/F78-1)</f>
        <v>0.28628882564039104</v>
      </c>
      <c r="H90" s="340">
        <v>7838</v>
      </c>
      <c r="I90" s="328">
        <f>H90/H78-1</f>
        <v>-4.169213840322783E-2</v>
      </c>
      <c r="J90" s="340">
        <v>4239</v>
      </c>
      <c r="K90" s="328">
        <f>(J90/J78-1)</f>
        <v>0.66955494289090201</v>
      </c>
      <c r="L90" s="340">
        <v>155</v>
      </c>
      <c r="M90" s="328">
        <f t="shared" si="17"/>
        <v>-0.41064638783269958</v>
      </c>
      <c r="N90" s="340">
        <v>31</v>
      </c>
      <c r="O90" s="328">
        <f>(N90/N78-1)</f>
        <v>6.75</v>
      </c>
      <c r="P90" s="340">
        <v>634</v>
      </c>
      <c r="Q90" s="328">
        <f>(P90/P78-1)</f>
        <v>0.26294820717131473</v>
      </c>
      <c r="R90" s="66">
        <v>873</v>
      </c>
      <c r="S90" s="328">
        <f t="shared" si="14"/>
        <v>0.14868421052631575</v>
      </c>
      <c r="T90" s="66">
        <v>240</v>
      </c>
      <c r="U90" s="328">
        <f t="shared" si="15"/>
        <v>-3.6144578313253017E-2</v>
      </c>
      <c r="V90" s="340"/>
      <c r="W90" s="328"/>
      <c r="X90" s="358"/>
      <c r="Y90" s="377"/>
      <c r="Z90" s="340"/>
      <c r="AA90" s="328"/>
      <c r="AB90" s="340">
        <v>23</v>
      </c>
      <c r="AC90" s="328">
        <f>(AB90/AB78-1)</f>
        <v>-0.43902439024390238</v>
      </c>
    </row>
    <row r="91" spans="1:29" s="99" customFormat="1" ht="13.5" customHeight="1">
      <c r="A91" s="361"/>
      <c r="B91" s="10" t="s">
        <v>12</v>
      </c>
      <c r="C91" s="340">
        <v>868694</v>
      </c>
      <c r="D91" s="328">
        <f t="shared" si="18"/>
        <v>-8.5763298726037565E-2</v>
      </c>
      <c r="E91" s="110"/>
      <c r="F91" s="340">
        <v>74906</v>
      </c>
      <c r="G91" s="27">
        <v>2.9000000000000001E-2</v>
      </c>
      <c r="H91" s="340">
        <v>8096</v>
      </c>
      <c r="I91" s="328">
        <f>H91/H79-1</f>
        <v>-0.17823792123426718</v>
      </c>
      <c r="J91" s="340">
        <v>3613</v>
      </c>
      <c r="K91" s="328">
        <v>2.9000000000000001E-2</v>
      </c>
      <c r="L91" s="340">
        <v>223</v>
      </c>
      <c r="M91" s="328">
        <f t="shared" si="17"/>
        <v>9.0497737556560764E-3</v>
      </c>
      <c r="N91" s="340">
        <v>28</v>
      </c>
      <c r="O91" s="328">
        <v>2.9000000000000001E-2</v>
      </c>
      <c r="P91" s="340">
        <v>570</v>
      </c>
      <c r="Q91" s="328">
        <v>2.9000000000000001E-2</v>
      </c>
      <c r="R91" s="66">
        <v>1373</v>
      </c>
      <c r="S91" s="328">
        <f t="shared" si="14"/>
        <v>1.2769485903814264</v>
      </c>
      <c r="T91" s="66">
        <v>300</v>
      </c>
      <c r="U91" s="328">
        <f t="shared" si="15"/>
        <v>8.6956521739130377E-2</v>
      </c>
      <c r="V91" s="340"/>
      <c r="W91" s="328"/>
      <c r="X91" s="358"/>
      <c r="Y91" s="377"/>
      <c r="Z91" s="340"/>
      <c r="AA91" s="328"/>
      <c r="AB91" s="340">
        <v>44</v>
      </c>
      <c r="AC91" s="328">
        <v>2.9000000000000001E-2</v>
      </c>
    </row>
    <row r="92" spans="1:29" s="99" customFormat="1" ht="13.5" customHeight="1">
      <c r="A92" s="361"/>
      <c r="B92" s="10" t="s">
        <v>13</v>
      </c>
      <c r="C92" s="340">
        <v>867487</v>
      </c>
      <c r="D92" s="328">
        <f t="shared" si="18"/>
        <v>-7.310258317092351E-2</v>
      </c>
      <c r="E92" s="110"/>
      <c r="F92" s="340">
        <v>74273</v>
      </c>
      <c r="G92" s="27">
        <f t="shared" ref="G92:G118" si="19">(F92/F80-1)</f>
        <v>4.6909577841990346E-2</v>
      </c>
      <c r="H92" s="340">
        <v>9698</v>
      </c>
      <c r="I92" s="328">
        <f t="shared" ref="I92:I100" si="20">(H92/H80-1)</f>
        <v>-8.0235204855842235E-2</v>
      </c>
      <c r="J92" s="340">
        <v>3348</v>
      </c>
      <c r="K92" s="328">
        <f t="shared" ref="K92:K112" si="21">(J92/J80-1)</f>
        <v>0.54428044280442811</v>
      </c>
      <c r="L92" s="340">
        <v>153</v>
      </c>
      <c r="M92" s="328">
        <f t="shared" si="17"/>
        <v>-6.7073170731707266E-2</v>
      </c>
      <c r="N92" s="340">
        <v>30</v>
      </c>
      <c r="O92" s="328">
        <f t="shared" ref="O92:O112" si="22">(N92/N80-1)</f>
        <v>0.15384615384615374</v>
      </c>
      <c r="P92" s="343">
        <v>694</v>
      </c>
      <c r="Q92" s="328">
        <f t="shared" ref="Q92:Q112" si="23">(P92/P80-1)</f>
        <v>-9.9870298313878059E-2</v>
      </c>
      <c r="R92" s="66">
        <v>716</v>
      </c>
      <c r="S92" s="328">
        <f t="shared" si="14"/>
        <v>0.42914171656686628</v>
      </c>
      <c r="T92" s="66">
        <v>298</v>
      </c>
      <c r="U92" s="328">
        <f t="shared" si="15"/>
        <v>0.21138211382113825</v>
      </c>
      <c r="V92" s="340"/>
      <c r="W92" s="328"/>
      <c r="X92" s="358"/>
      <c r="Y92" s="377"/>
      <c r="Z92" s="340"/>
      <c r="AA92" s="328"/>
      <c r="AB92" s="340">
        <v>37</v>
      </c>
      <c r="AC92" s="328">
        <f t="shared" ref="AC92:AC124" si="24">(AB92/AB80-1)</f>
        <v>-7.4999999999999956E-2</v>
      </c>
    </row>
    <row r="93" spans="1:29" s="99" customFormat="1" ht="13.5" customHeight="1">
      <c r="A93" s="361"/>
      <c r="B93" s="10" t="s">
        <v>14</v>
      </c>
      <c r="C93" s="340">
        <v>1014409</v>
      </c>
      <c r="D93" s="328">
        <f t="shared" si="18"/>
        <v>-9.1872066730805859E-3</v>
      </c>
      <c r="E93" s="110"/>
      <c r="F93" s="340">
        <v>100492</v>
      </c>
      <c r="G93" s="27">
        <f t="shared" si="19"/>
        <v>6.5301276343128434E-2</v>
      </c>
      <c r="H93" s="340">
        <v>14521</v>
      </c>
      <c r="I93" s="328">
        <f t="shared" si="20"/>
        <v>-6.4850592478104097E-2</v>
      </c>
      <c r="J93" s="340">
        <v>4126</v>
      </c>
      <c r="K93" s="328">
        <f t="shared" si="21"/>
        <v>0.72347535505430249</v>
      </c>
      <c r="L93" s="340">
        <v>202</v>
      </c>
      <c r="M93" s="328">
        <f t="shared" si="17"/>
        <v>-9.0090090090090058E-2</v>
      </c>
      <c r="N93" s="340">
        <v>46</v>
      </c>
      <c r="O93" s="328">
        <f t="shared" si="22"/>
        <v>1</v>
      </c>
      <c r="P93" s="340">
        <v>554</v>
      </c>
      <c r="Q93" s="328">
        <f t="shared" si="23"/>
        <v>-5.1369863013698613E-2</v>
      </c>
      <c r="R93" s="66">
        <v>652</v>
      </c>
      <c r="S93" s="328">
        <f t="shared" si="14"/>
        <v>0.50577367205542734</v>
      </c>
      <c r="T93" s="66">
        <v>254</v>
      </c>
      <c r="U93" s="328">
        <f t="shared" si="15"/>
        <v>0.10434782608695659</v>
      </c>
      <c r="V93" s="340"/>
      <c r="W93" s="328"/>
      <c r="X93" s="358"/>
      <c r="Y93" s="377"/>
      <c r="Z93" s="340"/>
      <c r="AA93" s="328"/>
      <c r="AB93" s="340">
        <v>41</v>
      </c>
      <c r="AC93" s="328">
        <f t="shared" si="24"/>
        <v>-0.359375</v>
      </c>
    </row>
    <row r="94" spans="1:29" s="99" customFormat="1" ht="13.5" customHeight="1">
      <c r="A94" s="361"/>
      <c r="B94" s="10" t="s">
        <v>15</v>
      </c>
      <c r="C94" s="340">
        <v>1053658</v>
      </c>
      <c r="D94" s="328">
        <f t="shared" si="18"/>
        <v>5.619603908191384E-2</v>
      </c>
      <c r="E94" s="110"/>
      <c r="F94" s="340">
        <v>109639</v>
      </c>
      <c r="G94" s="27">
        <f t="shared" si="19"/>
        <v>8.505121480528488E-2</v>
      </c>
      <c r="H94" s="340">
        <v>18957</v>
      </c>
      <c r="I94" s="328">
        <f t="shared" si="20"/>
        <v>-0.13192600054950088</v>
      </c>
      <c r="J94" s="340">
        <v>3443</v>
      </c>
      <c r="K94" s="328">
        <f t="shared" si="21"/>
        <v>0.48086021505376353</v>
      </c>
      <c r="L94" s="340">
        <v>252</v>
      </c>
      <c r="M94" s="328">
        <f t="shared" si="17"/>
        <v>0.16129032258064524</v>
      </c>
      <c r="N94" s="340">
        <v>28</v>
      </c>
      <c r="O94" s="328">
        <f t="shared" si="22"/>
        <v>-0.30000000000000004</v>
      </c>
      <c r="P94" s="343">
        <v>676</v>
      </c>
      <c r="Q94" s="328">
        <f t="shared" si="23"/>
        <v>3.6809815950920255E-2</v>
      </c>
      <c r="R94" s="66">
        <v>550</v>
      </c>
      <c r="S94" s="328">
        <f t="shared" si="14"/>
        <v>0.43979057591623039</v>
      </c>
      <c r="T94" s="66">
        <v>360</v>
      </c>
      <c r="U94" s="328">
        <f t="shared" si="15"/>
        <v>0.20401337792642149</v>
      </c>
      <c r="V94" s="340"/>
      <c r="W94" s="328"/>
      <c r="X94" s="358"/>
      <c r="Y94" s="377"/>
      <c r="Z94" s="340"/>
      <c r="AA94" s="328"/>
      <c r="AB94" s="340">
        <v>35</v>
      </c>
      <c r="AC94" s="328">
        <f t="shared" si="24"/>
        <v>-0.2857142857142857</v>
      </c>
    </row>
    <row r="95" spans="1:29" s="99" customFormat="1" ht="13.5" customHeight="1">
      <c r="A95" s="361"/>
      <c r="B95" s="10" t="s">
        <v>16</v>
      </c>
      <c r="C95" s="340">
        <v>1241629</v>
      </c>
      <c r="D95" s="328">
        <f t="shared" si="18"/>
        <v>1.4632396383822155E-2</v>
      </c>
      <c r="E95" s="110"/>
      <c r="F95" s="340">
        <v>137088</v>
      </c>
      <c r="G95" s="27">
        <f t="shared" si="19"/>
        <v>6.5083792372058413E-2</v>
      </c>
      <c r="H95" s="340">
        <v>25302</v>
      </c>
      <c r="I95" s="328">
        <f t="shared" si="20"/>
        <v>-6.5898770627976555E-2</v>
      </c>
      <c r="J95" s="340">
        <v>3886</v>
      </c>
      <c r="K95" s="328">
        <f t="shared" si="21"/>
        <v>0.49003067484662566</v>
      </c>
      <c r="L95" s="340">
        <v>262</v>
      </c>
      <c r="M95" s="328">
        <f t="shared" si="17"/>
        <v>-6.0931899641577081E-2</v>
      </c>
      <c r="N95" s="340">
        <v>45</v>
      </c>
      <c r="O95" s="328">
        <f t="shared" si="22"/>
        <v>1.8125</v>
      </c>
      <c r="P95" s="343">
        <v>724</v>
      </c>
      <c r="Q95" s="328">
        <f t="shared" si="23"/>
        <v>-0.17633674630261664</v>
      </c>
      <c r="R95" s="66">
        <v>443</v>
      </c>
      <c r="S95" s="328">
        <f t="shared" si="14"/>
        <v>0.78629032258064524</v>
      </c>
      <c r="T95" s="66">
        <v>299</v>
      </c>
      <c r="U95" s="328">
        <f t="shared" si="15"/>
        <v>9.5238095238095344E-2</v>
      </c>
      <c r="V95" s="340"/>
      <c r="W95" s="328"/>
      <c r="X95" s="358"/>
      <c r="Y95" s="377"/>
      <c r="Z95" s="340"/>
      <c r="AA95" s="328"/>
      <c r="AB95" s="340">
        <v>43</v>
      </c>
      <c r="AC95" s="328">
        <f t="shared" si="24"/>
        <v>-0.20370370370370372</v>
      </c>
    </row>
    <row r="96" spans="1:29" s="99" customFormat="1" ht="13.5" customHeight="1">
      <c r="A96" s="361"/>
      <c r="B96" s="10" t="s">
        <v>17</v>
      </c>
      <c r="C96" s="340">
        <v>1247222</v>
      </c>
      <c r="D96" s="328">
        <f t="shared" si="18"/>
        <v>9.2899650574310814E-3</v>
      </c>
      <c r="E96" s="110"/>
      <c r="F96" s="340">
        <v>129505</v>
      </c>
      <c r="G96" s="27">
        <f t="shared" si="19"/>
        <v>8.6533379198093785E-2</v>
      </c>
      <c r="H96" s="340">
        <v>17267</v>
      </c>
      <c r="I96" s="328">
        <f t="shared" si="20"/>
        <v>-0.17959804247636246</v>
      </c>
      <c r="J96" s="340">
        <v>3818</v>
      </c>
      <c r="K96" s="328">
        <f t="shared" si="21"/>
        <v>0.21825143586470963</v>
      </c>
      <c r="L96" s="340">
        <v>231</v>
      </c>
      <c r="M96" s="328">
        <f>(L96/L84-1)</f>
        <v>0.11594202898550732</v>
      </c>
      <c r="N96" s="340">
        <v>70</v>
      </c>
      <c r="O96" s="328">
        <f t="shared" si="22"/>
        <v>-0.31372549019607843</v>
      </c>
      <c r="P96" s="343">
        <v>854</v>
      </c>
      <c r="Q96" s="328">
        <f t="shared" si="23"/>
        <v>-6.5645514223194756E-2</v>
      </c>
      <c r="R96" s="66">
        <v>578</v>
      </c>
      <c r="S96" s="328">
        <f t="shared" si="14"/>
        <v>1.2936507936507935</v>
      </c>
      <c r="T96" s="66">
        <v>283</v>
      </c>
      <c r="U96" s="328">
        <f>(T96/T84-1)</f>
        <v>-9.2948717948717952E-2</v>
      </c>
      <c r="V96" s="340"/>
      <c r="W96" s="328"/>
      <c r="X96" s="358"/>
      <c r="Y96" s="377"/>
      <c r="Z96" s="340"/>
      <c r="AA96" s="328"/>
      <c r="AB96" s="340">
        <v>51</v>
      </c>
      <c r="AC96" s="328">
        <f t="shared" si="24"/>
        <v>6.25E-2</v>
      </c>
    </row>
    <row r="97" spans="1:29" s="99" customFormat="1" ht="13.5" customHeight="1">
      <c r="A97" s="361"/>
      <c r="B97" s="10" t="s">
        <v>18</v>
      </c>
      <c r="C97" s="340">
        <v>1013507</v>
      </c>
      <c r="D97" s="328">
        <f t="shared" si="18"/>
        <v>3.7902604126053798E-4</v>
      </c>
      <c r="E97" s="110"/>
      <c r="F97" s="340">
        <v>95192</v>
      </c>
      <c r="G97" s="27">
        <f t="shared" si="19"/>
        <v>-2.216743708269131E-2</v>
      </c>
      <c r="H97" s="340">
        <v>14739</v>
      </c>
      <c r="I97" s="328">
        <f t="shared" si="20"/>
        <v>-7.4079062563136011E-3</v>
      </c>
      <c r="J97" s="340">
        <v>3411</v>
      </c>
      <c r="K97" s="328">
        <f t="shared" si="21"/>
        <v>0.48239895697522805</v>
      </c>
      <c r="L97" s="340">
        <v>263</v>
      </c>
      <c r="M97" s="328">
        <f t="shared" ref="M97:M160" si="25">(L97/L85-1)</f>
        <v>0.86524822695035453</v>
      </c>
      <c r="N97" s="340">
        <v>49</v>
      </c>
      <c r="O97" s="328">
        <f t="shared" si="22"/>
        <v>2.2666666666666666</v>
      </c>
      <c r="P97" s="340">
        <v>774</v>
      </c>
      <c r="Q97" s="328">
        <f t="shared" si="23"/>
        <v>0.24637681159420288</v>
      </c>
      <c r="R97" s="66">
        <v>652</v>
      </c>
      <c r="S97" s="328">
        <f t="shared" ref="S97:S124" si="26">(R97/R85-1)</f>
        <v>2.5824175824175826</v>
      </c>
      <c r="T97" s="66">
        <v>181</v>
      </c>
      <c r="U97" s="328">
        <f t="shared" si="15"/>
        <v>-8.1218274111675148E-2</v>
      </c>
      <c r="V97" s="340"/>
      <c r="W97" s="328"/>
      <c r="X97" s="358"/>
      <c r="Y97" s="377"/>
      <c r="Z97" s="340"/>
      <c r="AA97" s="328"/>
      <c r="AB97" s="340">
        <v>27</v>
      </c>
      <c r="AC97" s="328">
        <f t="shared" si="24"/>
        <v>-0.41304347826086951</v>
      </c>
    </row>
    <row r="98" spans="1:29" s="99" customFormat="1" ht="13.5" customHeight="1">
      <c r="A98" s="361"/>
      <c r="B98" s="10" t="s">
        <v>19</v>
      </c>
      <c r="C98" s="340">
        <v>1032589</v>
      </c>
      <c r="D98" s="328">
        <f t="shared" si="18"/>
        <v>-2.178136969119376E-2</v>
      </c>
      <c r="E98" s="110"/>
      <c r="F98" s="340">
        <v>93323</v>
      </c>
      <c r="G98" s="27">
        <f t="shared" si="19"/>
        <v>2.4019575570039642E-2</v>
      </c>
      <c r="H98" s="340">
        <v>10775</v>
      </c>
      <c r="I98" s="328">
        <f t="shared" si="20"/>
        <v>-0.10979841374752153</v>
      </c>
      <c r="J98" s="340">
        <v>3034</v>
      </c>
      <c r="K98" s="328">
        <f t="shared" si="21"/>
        <v>0.23383489223261478</v>
      </c>
      <c r="L98" s="340">
        <v>202</v>
      </c>
      <c r="M98" s="328">
        <f t="shared" si="25"/>
        <v>0.96116504854368934</v>
      </c>
      <c r="N98" s="340">
        <v>30</v>
      </c>
      <c r="O98" s="328">
        <f t="shared" si="22"/>
        <v>-0.18918918918918914</v>
      </c>
      <c r="P98" s="343">
        <v>1287</v>
      </c>
      <c r="Q98" s="328">
        <f t="shared" si="23"/>
        <v>0.70238095238095233</v>
      </c>
      <c r="R98" s="66">
        <v>641</v>
      </c>
      <c r="S98" s="328">
        <f t="shared" si="26"/>
        <v>1.257042253521127</v>
      </c>
      <c r="T98" s="66">
        <v>185</v>
      </c>
      <c r="U98" s="328">
        <f t="shared" si="15"/>
        <v>-0.15137614678899081</v>
      </c>
      <c r="V98" s="340"/>
      <c r="W98" s="328"/>
      <c r="X98" s="358"/>
      <c r="Y98" s="377"/>
      <c r="Z98" s="340"/>
      <c r="AA98" s="328"/>
      <c r="AB98" s="340">
        <v>39</v>
      </c>
      <c r="AC98" s="328">
        <f t="shared" si="24"/>
        <v>-0.27777777777777779</v>
      </c>
    </row>
    <row r="99" spans="1:29" s="99" customFormat="1" ht="13.5" customHeight="1">
      <c r="A99" s="361"/>
      <c r="B99" s="10" t="s">
        <v>20</v>
      </c>
      <c r="C99" s="340">
        <v>974255</v>
      </c>
      <c r="D99" s="328">
        <f t="shared" si="18"/>
        <v>-3.0497501248878001E-2</v>
      </c>
      <c r="E99" s="110"/>
      <c r="F99" s="340">
        <v>86739</v>
      </c>
      <c r="G99" s="27">
        <f t="shared" si="19"/>
        <v>7.4340141446920249E-2</v>
      </c>
      <c r="H99" s="340">
        <v>7156</v>
      </c>
      <c r="I99" s="328">
        <f t="shared" si="20"/>
        <v>1.3993842709207893E-3</v>
      </c>
      <c r="J99" s="340">
        <v>3984</v>
      </c>
      <c r="K99" s="328">
        <f t="shared" si="21"/>
        <v>0.38912133891213396</v>
      </c>
      <c r="L99" s="340">
        <v>164</v>
      </c>
      <c r="M99" s="328">
        <f t="shared" si="25"/>
        <v>7.8947368421052655E-2</v>
      </c>
      <c r="N99" s="340">
        <v>34</v>
      </c>
      <c r="O99" s="328">
        <f t="shared" si="22"/>
        <v>-0.3928571428571429</v>
      </c>
      <c r="P99" s="343">
        <v>626</v>
      </c>
      <c r="Q99" s="328">
        <f t="shared" si="23"/>
        <v>-0.21059268600252212</v>
      </c>
      <c r="R99" s="66">
        <v>933</v>
      </c>
      <c r="S99" s="328">
        <f t="shared" si="26"/>
        <v>0.47160883280757093</v>
      </c>
      <c r="T99" s="66">
        <v>284</v>
      </c>
      <c r="U99" s="328">
        <f t="shared" si="15"/>
        <v>4.7970479704797064E-2</v>
      </c>
      <c r="V99" s="340"/>
      <c r="W99" s="328"/>
      <c r="X99" s="358"/>
      <c r="Y99" s="377"/>
      <c r="Z99" s="340"/>
      <c r="AA99" s="328"/>
      <c r="AB99" s="340">
        <v>39</v>
      </c>
      <c r="AC99" s="328">
        <f t="shared" si="24"/>
        <v>0.30000000000000004</v>
      </c>
    </row>
    <row r="100" spans="1:29" s="99" customFormat="1" ht="13.5" customHeight="1">
      <c r="A100" s="362"/>
      <c r="B100" s="29" t="s">
        <v>21</v>
      </c>
      <c r="C100" s="340">
        <v>1020648</v>
      </c>
      <c r="D100" s="334">
        <f t="shared" si="18"/>
        <v>-7.6363679084575709E-4</v>
      </c>
      <c r="E100" s="110"/>
      <c r="F100" s="341">
        <v>101859</v>
      </c>
      <c r="G100" s="32">
        <f t="shared" si="19"/>
        <v>9.877888287199843E-2</v>
      </c>
      <c r="H100" s="340">
        <v>10311</v>
      </c>
      <c r="I100" s="334">
        <f t="shared" si="20"/>
        <v>-0.10401459854014594</v>
      </c>
      <c r="J100" s="341">
        <v>3611</v>
      </c>
      <c r="K100" s="334">
        <f t="shared" si="21"/>
        <v>0.34337797619047628</v>
      </c>
      <c r="L100" s="341">
        <v>162</v>
      </c>
      <c r="M100" s="334">
        <f t="shared" si="25"/>
        <v>-0.23222748815165872</v>
      </c>
      <c r="N100" s="341">
        <v>39</v>
      </c>
      <c r="O100" s="334">
        <f t="shared" si="22"/>
        <v>0.77272727272727271</v>
      </c>
      <c r="P100" s="343">
        <v>818</v>
      </c>
      <c r="Q100" s="334">
        <f t="shared" si="23"/>
        <v>-6.7274800456100348E-2</v>
      </c>
      <c r="R100" s="92">
        <v>995</v>
      </c>
      <c r="S100" s="334">
        <f t="shared" si="26"/>
        <v>5.8510638297872397E-2</v>
      </c>
      <c r="T100" s="92">
        <v>286</v>
      </c>
      <c r="U100" s="334">
        <f t="shared" si="15"/>
        <v>-0.12</v>
      </c>
      <c r="V100" s="341"/>
      <c r="W100" s="334"/>
      <c r="X100" s="359"/>
      <c r="Y100" s="378"/>
      <c r="Z100" s="341"/>
      <c r="AA100" s="334"/>
      <c r="AB100" s="341">
        <v>32</v>
      </c>
      <c r="AC100" s="334">
        <f t="shared" si="24"/>
        <v>-3.0303030303030276E-2</v>
      </c>
    </row>
    <row r="101" spans="1:29" s="99" customFormat="1" ht="13.5" customHeight="1">
      <c r="A101" s="360" t="s">
        <v>323</v>
      </c>
      <c r="B101" s="2" t="s">
        <v>309</v>
      </c>
      <c r="C101" s="17">
        <v>1200782</v>
      </c>
      <c r="D101" s="328">
        <f t="shared" si="18"/>
        <v>-5.3016268837632601E-2</v>
      </c>
      <c r="E101" s="110"/>
      <c r="F101" s="17">
        <v>123371</v>
      </c>
      <c r="G101" s="27">
        <f t="shared" si="19"/>
        <v>-1.3229354129174142E-2</v>
      </c>
      <c r="H101" s="17">
        <v>9177</v>
      </c>
      <c r="I101" s="328">
        <f>H101/H89-1</f>
        <v>-0.16746802140977957</v>
      </c>
      <c r="J101" s="17">
        <v>4199</v>
      </c>
      <c r="K101" s="328">
        <f t="shared" si="21"/>
        <v>1.9917415593879051E-2</v>
      </c>
      <c r="L101" s="17">
        <v>226</v>
      </c>
      <c r="M101" s="328">
        <f t="shared" si="25"/>
        <v>0.43037974683544311</v>
      </c>
      <c r="N101" s="17">
        <v>52</v>
      </c>
      <c r="O101" s="328">
        <f t="shared" si="22"/>
        <v>0.1063829787234043</v>
      </c>
      <c r="P101" s="17">
        <v>936</v>
      </c>
      <c r="Q101" s="328">
        <f t="shared" si="23"/>
        <v>-0.13091922005571033</v>
      </c>
      <c r="R101" s="93">
        <v>1414</v>
      </c>
      <c r="S101" s="328">
        <f t="shared" si="26"/>
        <v>8.5592011412267688E-3</v>
      </c>
      <c r="T101" s="93">
        <v>309</v>
      </c>
      <c r="U101" s="328">
        <f t="shared" si="15"/>
        <v>-9.3841642228739031E-2</v>
      </c>
      <c r="V101" s="17">
        <v>346</v>
      </c>
      <c r="W101" s="328"/>
      <c r="X101" s="364">
        <v>10588</v>
      </c>
      <c r="Y101" s="376">
        <f>(X101/X89-1)</f>
        <v>9.3801652892562037E-2</v>
      </c>
      <c r="Z101" s="364">
        <v>47615</v>
      </c>
      <c r="AA101" s="376"/>
      <c r="AB101" s="17">
        <v>29</v>
      </c>
      <c r="AC101" s="328">
        <f t="shared" si="24"/>
        <v>3.5714285714285809E-2</v>
      </c>
    </row>
    <row r="102" spans="1:29" s="99" customFormat="1" ht="13.5" customHeight="1">
      <c r="A102" s="361"/>
      <c r="B102" s="10" t="s">
        <v>310</v>
      </c>
      <c r="C102" s="340">
        <v>1150334</v>
      </c>
      <c r="D102" s="328">
        <f t="shared" si="18"/>
        <v>5.3778393372101121E-2</v>
      </c>
      <c r="E102" s="110"/>
      <c r="F102" s="340">
        <v>91386</v>
      </c>
      <c r="G102" s="27">
        <f t="shared" si="19"/>
        <v>9.8970609456924263E-2</v>
      </c>
      <c r="H102" s="340">
        <v>8273</v>
      </c>
      <c r="I102" s="328">
        <f t="shared" ref="I102:I112" si="27">(H102/H90-1)</f>
        <v>5.5498851747894928E-2</v>
      </c>
      <c r="J102" s="340">
        <v>3973</v>
      </c>
      <c r="K102" s="328">
        <f t="shared" si="21"/>
        <v>-6.275064873790992E-2</v>
      </c>
      <c r="L102" s="340">
        <v>154</v>
      </c>
      <c r="M102" s="328">
        <f t="shared" si="25"/>
        <v>-6.4516129032258229E-3</v>
      </c>
      <c r="N102" s="340">
        <v>45</v>
      </c>
      <c r="O102" s="328">
        <f t="shared" si="22"/>
        <v>0.45161290322580649</v>
      </c>
      <c r="P102" s="340">
        <v>532</v>
      </c>
      <c r="Q102" s="328">
        <f t="shared" si="23"/>
        <v>-0.16088328075709779</v>
      </c>
      <c r="R102" s="66">
        <v>1199</v>
      </c>
      <c r="S102" s="328">
        <f t="shared" si="26"/>
        <v>0.3734249713631157</v>
      </c>
      <c r="T102" s="66">
        <v>235</v>
      </c>
      <c r="U102" s="328">
        <f t="shared" si="15"/>
        <v>-2.083333333333337E-2</v>
      </c>
      <c r="V102" s="340">
        <v>454</v>
      </c>
      <c r="W102" s="328"/>
      <c r="X102" s="358"/>
      <c r="Y102" s="377"/>
      <c r="Z102" s="358"/>
      <c r="AA102" s="377"/>
      <c r="AB102" s="340">
        <v>45</v>
      </c>
      <c r="AC102" s="328">
        <f t="shared" si="24"/>
        <v>0.95652173913043481</v>
      </c>
    </row>
    <row r="103" spans="1:29" s="99" customFormat="1" ht="13.5" customHeight="1">
      <c r="A103" s="361"/>
      <c r="B103" s="10" t="s">
        <v>12</v>
      </c>
      <c r="C103" s="340">
        <v>1018952</v>
      </c>
      <c r="D103" s="328">
        <f t="shared" si="18"/>
        <v>0.17296999864163906</v>
      </c>
      <c r="E103" s="110"/>
      <c r="F103" s="340">
        <v>84561</v>
      </c>
      <c r="G103" s="27">
        <f t="shared" si="19"/>
        <v>0.1288948815849198</v>
      </c>
      <c r="H103" s="340">
        <v>7505</v>
      </c>
      <c r="I103" s="328">
        <f t="shared" si="27"/>
        <v>-7.2999011857707519E-2</v>
      </c>
      <c r="J103" s="340">
        <v>4698</v>
      </c>
      <c r="K103" s="328">
        <f t="shared" si="21"/>
        <v>0.30030445613063939</v>
      </c>
      <c r="L103" s="340">
        <v>252</v>
      </c>
      <c r="M103" s="328">
        <f t="shared" si="25"/>
        <v>0.13004484304932729</v>
      </c>
      <c r="N103" s="340">
        <v>24</v>
      </c>
      <c r="O103" s="328">
        <f t="shared" si="22"/>
        <v>-0.1428571428571429</v>
      </c>
      <c r="P103" s="340">
        <v>614</v>
      </c>
      <c r="Q103" s="328">
        <f t="shared" si="23"/>
        <v>7.7192982456140369E-2</v>
      </c>
      <c r="R103" s="66">
        <v>1163</v>
      </c>
      <c r="S103" s="328">
        <f t="shared" si="26"/>
        <v>-0.15294974508375825</v>
      </c>
      <c r="T103" s="66">
        <v>394</v>
      </c>
      <c r="U103" s="328">
        <f t="shared" si="15"/>
        <v>0.31333333333333324</v>
      </c>
      <c r="V103" s="340">
        <v>461</v>
      </c>
      <c r="W103" s="328"/>
      <c r="X103" s="358"/>
      <c r="Y103" s="377"/>
      <c r="Z103" s="358"/>
      <c r="AA103" s="377"/>
      <c r="AB103" s="340">
        <v>40</v>
      </c>
      <c r="AC103" s="328">
        <f t="shared" si="24"/>
        <v>-9.0909090909090939E-2</v>
      </c>
    </row>
    <row r="104" spans="1:29" s="99" customFormat="1" ht="13.5" customHeight="1">
      <c r="A104" s="361"/>
      <c r="B104" s="46" t="s">
        <v>13</v>
      </c>
      <c r="C104" s="343">
        <v>1018645</v>
      </c>
      <c r="D104" s="47">
        <f t="shared" si="18"/>
        <v>0.17424814435259547</v>
      </c>
      <c r="E104" s="110"/>
      <c r="F104" s="343">
        <v>88266</v>
      </c>
      <c r="G104" s="27">
        <f t="shared" si="19"/>
        <v>0.18839955300041744</v>
      </c>
      <c r="H104" s="343">
        <v>7797</v>
      </c>
      <c r="I104" s="47">
        <f t="shared" si="27"/>
        <v>-0.1960197978964735</v>
      </c>
      <c r="J104" s="343">
        <v>4148</v>
      </c>
      <c r="K104" s="328">
        <f t="shared" si="21"/>
        <v>0.23894862604540035</v>
      </c>
      <c r="L104" s="343">
        <v>165</v>
      </c>
      <c r="M104" s="328">
        <f t="shared" si="25"/>
        <v>7.8431372549019551E-2</v>
      </c>
      <c r="N104" s="343">
        <v>15</v>
      </c>
      <c r="O104" s="328">
        <f t="shared" si="22"/>
        <v>-0.5</v>
      </c>
      <c r="P104" s="343">
        <v>782</v>
      </c>
      <c r="Q104" s="328">
        <f t="shared" si="23"/>
        <v>0.12680115273775217</v>
      </c>
      <c r="R104" s="332">
        <v>947</v>
      </c>
      <c r="S104" s="328">
        <f t="shared" si="26"/>
        <v>0.32262569832402233</v>
      </c>
      <c r="T104" s="332">
        <v>313</v>
      </c>
      <c r="U104" s="328">
        <f t="shared" si="15"/>
        <v>5.0335570469798752E-2</v>
      </c>
      <c r="V104" s="343">
        <v>372</v>
      </c>
      <c r="W104" s="328"/>
      <c r="X104" s="358"/>
      <c r="Y104" s="377"/>
      <c r="Z104" s="358"/>
      <c r="AA104" s="377"/>
      <c r="AB104" s="343">
        <v>32</v>
      </c>
      <c r="AC104" s="328">
        <f t="shared" si="24"/>
        <v>-0.13513513513513509</v>
      </c>
    </row>
    <row r="105" spans="1:29" s="99" customFormat="1" ht="13.5" customHeight="1">
      <c r="A105" s="361"/>
      <c r="B105" s="10" t="s">
        <v>14</v>
      </c>
      <c r="C105" s="340">
        <v>1096950</v>
      </c>
      <c r="D105" s="328">
        <f t="shared" si="18"/>
        <v>8.1368560413008953E-2</v>
      </c>
      <c r="E105" s="110"/>
      <c r="F105" s="340">
        <v>104367</v>
      </c>
      <c r="G105" s="27">
        <f t="shared" si="19"/>
        <v>3.8560283405644213E-2</v>
      </c>
      <c r="H105" s="340">
        <v>13057</v>
      </c>
      <c r="I105" s="47">
        <f t="shared" si="27"/>
        <v>-0.10081950278906415</v>
      </c>
      <c r="J105" s="340">
        <v>4158</v>
      </c>
      <c r="K105" s="328">
        <f t="shared" si="21"/>
        <v>7.7556955889481749E-3</v>
      </c>
      <c r="L105" s="340">
        <v>225</v>
      </c>
      <c r="M105" s="328">
        <f t="shared" si="25"/>
        <v>0.11386138613861396</v>
      </c>
      <c r="N105" s="340">
        <v>25</v>
      </c>
      <c r="O105" s="328">
        <f t="shared" si="22"/>
        <v>-0.45652173913043481</v>
      </c>
      <c r="P105" s="340">
        <v>617</v>
      </c>
      <c r="Q105" s="328">
        <f t="shared" si="23"/>
        <v>0.11371841155234663</v>
      </c>
      <c r="R105" s="66">
        <v>679</v>
      </c>
      <c r="S105" s="328">
        <f t="shared" si="26"/>
        <v>4.141104294478537E-2</v>
      </c>
      <c r="T105" s="66">
        <v>251</v>
      </c>
      <c r="U105" s="328">
        <f t="shared" si="15"/>
        <v>-1.1811023622047223E-2</v>
      </c>
      <c r="V105" s="340">
        <v>359</v>
      </c>
      <c r="W105" s="328"/>
      <c r="X105" s="358"/>
      <c r="Y105" s="377"/>
      <c r="Z105" s="358"/>
      <c r="AA105" s="377"/>
      <c r="AB105" s="340">
        <v>47</v>
      </c>
      <c r="AC105" s="328">
        <f t="shared" si="24"/>
        <v>0.14634146341463405</v>
      </c>
    </row>
    <row r="106" spans="1:29" s="99" customFormat="1" ht="13.5" customHeight="1">
      <c r="A106" s="361"/>
      <c r="B106" s="46" t="s">
        <v>15</v>
      </c>
      <c r="C106" s="343">
        <v>1109273</v>
      </c>
      <c r="D106" s="47">
        <f t="shared" si="18"/>
        <v>5.278278150974984E-2</v>
      </c>
      <c r="E106" s="110"/>
      <c r="F106" s="343">
        <v>116625</v>
      </c>
      <c r="G106" s="27">
        <f t="shared" si="19"/>
        <v>6.371820246445159E-2</v>
      </c>
      <c r="H106" s="343">
        <v>17797</v>
      </c>
      <c r="I106" s="47">
        <f t="shared" si="27"/>
        <v>-6.1191116737880469E-2</v>
      </c>
      <c r="J106" s="343">
        <v>4899</v>
      </c>
      <c r="K106" s="328">
        <f t="shared" si="21"/>
        <v>0.42288701713621846</v>
      </c>
      <c r="L106" s="343">
        <v>245</v>
      </c>
      <c r="M106" s="328">
        <f t="shared" si="25"/>
        <v>-2.777777777777779E-2</v>
      </c>
      <c r="N106" s="343">
        <v>18</v>
      </c>
      <c r="O106" s="328">
        <f t="shared" si="22"/>
        <v>-0.3571428571428571</v>
      </c>
      <c r="P106" s="343">
        <v>718</v>
      </c>
      <c r="Q106" s="328">
        <f t="shared" si="23"/>
        <v>6.2130177514792884E-2</v>
      </c>
      <c r="R106" s="332">
        <v>907</v>
      </c>
      <c r="S106" s="328">
        <f t="shared" si="26"/>
        <v>0.64909090909090916</v>
      </c>
      <c r="T106" s="332">
        <v>238</v>
      </c>
      <c r="U106" s="328">
        <f t="shared" si="15"/>
        <v>-0.33888888888888891</v>
      </c>
      <c r="V106" s="343">
        <v>378</v>
      </c>
      <c r="W106" s="328"/>
      <c r="X106" s="358"/>
      <c r="Y106" s="377"/>
      <c r="Z106" s="358"/>
      <c r="AA106" s="377"/>
      <c r="AB106" s="343">
        <v>38</v>
      </c>
      <c r="AC106" s="328">
        <f t="shared" si="24"/>
        <v>8.5714285714285632E-2</v>
      </c>
    </row>
    <row r="107" spans="1:29" s="99" customFormat="1" ht="13.5" customHeight="1">
      <c r="A107" s="361"/>
      <c r="B107" s="10" t="s">
        <v>16</v>
      </c>
      <c r="C107" s="340">
        <v>1305418</v>
      </c>
      <c r="D107" s="47">
        <f t="shared" si="18"/>
        <v>5.137524977267767E-2</v>
      </c>
      <c r="E107" s="110"/>
      <c r="F107" s="343">
        <v>130245</v>
      </c>
      <c r="G107" s="27">
        <f t="shared" si="19"/>
        <v>-4.9916841736694639E-2</v>
      </c>
      <c r="H107" s="340">
        <v>24004</v>
      </c>
      <c r="I107" s="47">
        <f t="shared" si="27"/>
        <v>-5.1300292466998632E-2</v>
      </c>
      <c r="J107" s="343">
        <v>4330</v>
      </c>
      <c r="K107" s="328">
        <f t="shared" si="21"/>
        <v>0.11425630468347925</v>
      </c>
      <c r="L107" s="343">
        <v>235</v>
      </c>
      <c r="M107" s="328">
        <f t="shared" si="25"/>
        <v>-0.10305343511450382</v>
      </c>
      <c r="N107" s="343">
        <v>42</v>
      </c>
      <c r="O107" s="328">
        <f t="shared" si="22"/>
        <v>-6.6666666666666652E-2</v>
      </c>
      <c r="P107" s="343">
        <v>894</v>
      </c>
      <c r="Q107" s="328">
        <f t="shared" si="23"/>
        <v>0.23480662983425415</v>
      </c>
      <c r="R107" s="332">
        <v>552</v>
      </c>
      <c r="S107" s="328">
        <f t="shared" si="26"/>
        <v>0.24604966139954842</v>
      </c>
      <c r="T107" s="332">
        <v>292</v>
      </c>
      <c r="U107" s="328">
        <f t="shared" si="15"/>
        <v>-2.3411371237458178E-2</v>
      </c>
      <c r="V107" s="343">
        <v>377</v>
      </c>
      <c r="W107" s="328"/>
      <c r="X107" s="358"/>
      <c r="Y107" s="377"/>
      <c r="Z107" s="358"/>
      <c r="AA107" s="377"/>
      <c r="AB107" s="343">
        <v>24</v>
      </c>
      <c r="AC107" s="328">
        <f t="shared" si="24"/>
        <v>-0.44186046511627908</v>
      </c>
    </row>
    <row r="108" spans="1:29" s="99" customFormat="1" ht="13.5" customHeight="1">
      <c r="A108" s="361"/>
      <c r="B108" s="46" t="s">
        <v>17</v>
      </c>
      <c r="C108" s="343">
        <v>1334651</v>
      </c>
      <c r="D108" s="47">
        <f t="shared" si="18"/>
        <v>7.0098987990911008E-2</v>
      </c>
      <c r="E108" s="110"/>
      <c r="F108" s="343">
        <v>131807</v>
      </c>
      <c r="G108" s="27">
        <f t="shared" si="19"/>
        <v>1.7775375468128685E-2</v>
      </c>
      <c r="H108" s="343">
        <v>16770</v>
      </c>
      <c r="I108" s="47">
        <f t="shared" si="27"/>
        <v>-2.8783228123009263E-2</v>
      </c>
      <c r="J108" s="343">
        <v>4174</v>
      </c>
      <c r="K108" s="328">
        <f t="shared" si="21"/>
        <v>9.324253535882665E-2</v>
      </c>
      <c r="L108" s="343">
        <v>129</v>
      </c>
      <c r="M108" s="328">
        <f t="shared" si="25"/>
        <v>-0.44155844155844159</v>
      </c>
      <c r="N108" s="343">
        <v>17</v>
      </c>
      <c r="O108" s="328">
        <f t="shared" si="22"/>
        <v>-0.75714285714285712</v>
      </c>
      <c r="P108" s="343">
        <v>701</v>
      </c>
      <c r="Q108" s="328">
        <f t="shared" si="23"/>
        <v>-0.17915690866510536</v>
      </c>
      <c r="R108" s="332">
        <v>535</v>
      </c>
      <c r="S108" s="328">
        <f t="shared" si="26"/>
        <v>-7.4394463667820099E-2</v>
      </c>
      <c r="T108" s="332">
        <v>275</v>
      </c>
      <c r="U108" s="328">
        <f t="shared" si="15"/>
        <v>-2.8268551236749095E-2</v>
      </c>
      <c r="V108" s="343">
        <v>348</v>
      </c>
      <c r="W108" s="328"/>
      <c r="X108" s="358"/>
      <c r="Y108" s="377"/>
      <c r="Z108" s="358"/>
      <c r="AA108" s="377"/>
      <c r="AB108" s="343">
        <v>31</v>
      </c>
      <c r="AC108" s="328">
        <f t="shared" si="24"/>
        <v>-0.39215686274509809</v>
      </c>
    </row>
    <row r="109" spans="1:29" s="99" customFormat="1" ht="13.5" customHeight="1">
      <c r="A109" s="361"/>
      <c r="B109" s="46" t="s">
        <v>18</v>
      </c>
      <c r="C109" s="343">
        <v>1059709</v>
      </c>
      <c r="D109" s="47">
        <f t="shared" si="18"/>
        <v>4.5586266301071425E-2</v>
      </c>
      <c r="E109" s="110"/>
      <c r="F109" s="340">
        <v>103249</v>
      </c>
      <c r="G109" s="27">
        <f t="shared" si="19"/>
        <v>8.4639465501302524E-2</v>
      </c>
      <c r="H109" s="343">
        <v>14101</v>
      </c>
      <c r="I109" s="47">
        <f t="shared" si="27"/>
        <v>-4.328651875975309E-2</v>
      </c>
      <c r="J109" s="340">
        <v>3690</v>
      </c>
      <c r="K109" s="328">
        <f t="shared" si="21"/>
        <v>8.1794195250659563E-2</v>
      </c>
      <c r="L109" s="340">
        <v>195</v>
      </c>
      <c r="M109" s="328">
        <f t="shared" si="25"/>
        <v>-0.2585551330798479</v>
      </c>
      <c r="N109" s="340">
        <v>22</v>
      </c>
      <c r="O109" s="328">
        <f t="shared" si="22"/>
        <v>-0.55102040816326525</v>
      </c>
      <c r="P109" s="340">
        <v>603</v>
      </c>
      <c r="Q109" s="328">
        <f t="shared" si="23"/>
        <v>-0.22093023255813948</v>
      </c>
      <c r="R109" s="66">
        <v>681</v>
      </c>
      <c r="S109" s="328">
        <f t="shared" si="26"/>
        <v>4.4478527607362039E-2</v>
      </c>
      <c r="T109" s="66">
        <v>209</v>
      </c>
      <c r="U109" s="328">
        <f t="shared" si="15"/>
        <v>0.15469613259668513</v>
      </c>
      <c r="V109" s="340">
        <v>357</v>
      </c>
      <c r="W109" s="328"/>
      <c r="X109" s="358"/>
      <c r="Y109" s="377"/>
      <c r="Z109" s="358"/>
      <c r="AA109" s="377"/>
      <c r="AB109" s="340">
        <v>34</v>
      </c>
      <c r="AC109" s="328">
        <f t="shared" si="24"/>
        <v>0.2592592592592593</v>
      </c>
    </row>
    <row r="110" spans="1:29" s="99" customFormat="1" ht="13.5" customHeight="1">
      <c r="A110" s="361"/>
      <c r="B110" s="10" t="s">
        <v>19</v>
      </c>
      <c r="C110" s="340">
        <v>1154742</v>
      </c>
      <c r="D110" s="47">
        <f t="shared" si="18"/>
        <v>0.11829779321685588</v>
      </c>
      <c r="E110" s="110"/>
      <c r="F110" s="340">
        <v>104436</v>
      </c>
      <c r="G110" s="27">
        <f t="shared" si="19"/>
        <v>0.1190810411152663</v>
      </c>
      <c r="H110" s="340">
        <v>13617</v>
      </c>
      <c r="I110" s="47">
        <f t="shared" si="27"/>
        <v>0.26375870069605578</v>
      </c>
      <c r="J110" s="340">
        <v>4139</v>
      </c>
      <c r="K110" s="328">
        <f t="shared" si="21"/>
        <v>0.36420566908371788</v>
      </c>
      <c r="L110" s="340">
        <v>148</v>
      </c>
      <c r="M110" s="328">
        <f t="shared" si="25"/>
        <v>-0.26732673267326734</v>
      </c>
      <c r="N110" s="340">
        <v>38</v>
      </c>
      <c r="O110" s="328">
        <f t="shared" si="22"/>
        <v>0.26666666666666661</v>
      </c>
      <c r="P110" s="343">
        <v>563</v>
      </c>
      <c r="Q110" s="328">
        <f t="shared" si="23"/>
        <v>-0.56254856254856256</v>
      </c>
      <c r="R110" s="66">
        <v>719</v>
      </c>
      <c r="S110" s="328">
        <f t="shared" si="26"/>
        <v>0.12168486739469575</v>
      </c>
      <c r="T110" s="66">
        <v>242</v>
      </c>
      <c r="U110" s="328">
        <f t="shared" si="15"/>
        <v>0.30810810810810807</v>
      </c>
      <c r="V110" s="340">
        <v>326</v>
      </c>
      <c r="W110" s="328"/>
      <c r="X110" s="358"/>
      <c r="Y110" s="377"/>
      <c r="Z110" s="358"/>
      <c r="AA110" s="377"/>
      <c r="AB110" s="340">
        <v>35</v>
      </c>
      <c r="AC110" s="328">
        <f t="shared" si="24"/>
        <v>-0.10256410256410253</v>
      </c>
    </row>
    <row r="111" spans="1:29" s="99" customFormat="1" ht="13.5" customHeight="1">
      <c r="A111" s="361"/>
      <c r="B111" s="10" t="s">
        <v>20</v>
      </c>
      <c r="C111" s="340">
        <v>1117550</v>
      </c>
      <c r="D111" s="47">
        <f t="shared" si="18"/>
        <v>0.14708161620930865</v>
      </c>
      <c r="E111" s="110"/>
      <c r="F111" s="340">
        <v>99150</v>
      </c>
      <c r="G111" s="27">
        <f t="shared" si="19"/>
        <v>0.14308442569086566</v>
      </c>
      <c r="H111" s="340">
        <v>7292</v>
      </c>
      <c r="I111" s="47">
        <f t="shared" si="27"/>
        <v>1.9005030743432183E-2</v>
      </c>
      <c r="J111" s="340">
        <v>4029</v>
      </c>
      <c r="K111" s="328">
        <f t="shared" si="21"/>
        <v>1.1295180722891596E-2</v>
      </c>
      <c r="L111" s="340">
        <v>171</v>
      </c>
      <c r="M111" s="328">
        <f t="shared" si="25"/>
        <v>4.2682926829268331E-2</v>
      </c>
      <c r="N111" s="340">
        <v>20</v>
      </c>
      <c r="O111" s="328">
        <f t="shared" si="22"/>
        <v>-0.41176470588235292</v>
      </c>
      <c r="P111" s="343">
        <v>541</v>
      </c>
      <c r="Q111" s="328">
        <f t="shared" si="23"/>
        <v>-0.13578274760383391</v>
      </c>
      <c r="R111" s="66">
        <v>1163</v>
      </c>
      <c r="S111" s="328">
        <f t="shared" si="26"/>
        <v>0.24651661307609851</v>
      </c>
      <c r="T111" s="66">
        <v>302</v>
      </c>
      <c r="U111" s="328">
        <f t="shared" si="15"/>
        <v>6.3380281690140761E-2</v>
      </c>
      <c r="V111" s="340">
        <v>376</v>
      </c>
      <c r="W111" s="328"/>
      <c r="X111" s="358"/>
      <c r="Y111" s="377"/>
      <c r="Z111" s="358"/>
      <c r="AA111" s="377"/>
      <c r="AB111" s="340">
        <v>37</v>
      </c>
      <c r="AC111" s="328">
        <f t="shared" si="24"/>
        <v>-5.1282051282051322E-2</v>
      </c>
    </row>
    <row r="112" spans="1:29" s="99" customFormat="1" ht="13.5" customHeight="1">
      <c r="A112" s="362"/>
      <c r="B112" s="29" t="s">
        <v>21</v>
      </c>
      <c r="C112" s="340">
        <v>1169970</v>
      </c>
      <c r="D112" s="47">
        <f t="shared" si="18"/>
        <v>0.1463011733722106</v>
      </c>
      <c r="E112" s="110"/>
      <c r="F112" s="340">
        <v>117606</v>
      </c>
      <c r="G112" s="57">
        <f t="shared" si="19"/>
        <v>0.1545960592583866</v>
      </c>
      <c r="H112" s="340">
        <v>11221</v>
      </c>
      <c r="I112" s="47">
        <f t="shared" si="27"/>
        <v>8.8255261371350979E-2</v>
      </c>
      <c r="J112" s="341">
        <v>3552</v>
      </c>
      <c r="K112" s="334">
        <f t="shared" si="21"/>
        <v>-1.633896427582382E-2</v>
      </c>
      <c r="L112" s="341">
        <v>168</v>
      </c>
      <c r="M112" s="334">
        <f t="shared" si="25"/>
        <v>3.7037037037036979E-2</v>
      </c>
      <c r="N112" s="341">
        <v>32</v>
      </c>
      <c r="O112" s="334">
        <f t="shared" si="22"/>
        <v>-0.17948717948717952</v>
      </c>
      <c r="P112" s="343">
        <v>756</v>
      </c>
      <c r="Q112" s="334">
        <f t="shared" si="23"/>
        <v>-7.5794621026894826E-2</v>
      </c>
      <c r="R112" s="92">
        <v>1071</v>
      </c>
      <c r="S112" s="334">
        <f t="shared" si="26"/>
        <v>7.6381909547738713E-2</v>
      </c>
      <c r="T112" s="92">
        <v>377</v>
      </c>
      <c r="U112" s="334">
        <f t="shared" si="15"/>
        <v>0.31818181818181812</v>
      </c>
      <c r="V112" s="341">
        <v>357</v>
      </c>
      <c r="W112" s="334"/>
      <c r="X112" s="359"/>
      <c r="Y112" s="378"/>
      <c r="Z112" s="359"/>
      <c r="AA112" s="378"/>
      <c r="AB112" s="341">
        <v>27</v>
      </c>
      <c r="AC112" s="334">
        <f t="shared" si="24"/>
        <v>-0.15625</v>
      </c>
    </row>
    <row r="113" spans="1:29" s="99" customFormat="1" ht="14.25" customHeight="1">
      <c r="A113" s="360" t="s">
        <v>324</v>
      </c>
      <c r="B113" s="2" t="s">
        <v>309</v>
      </c>
      <c r="C113" s="17">
        <v>1425900</v>
      </c>
      <c r="D113" s="330">
        <f t="shared" si="18"/>
        <v>0.18747616136817508</v>
      </c>
      <c r="E113" s="110"/>
      <c r="F113" s="17">
        <v>135766</v>
      </c>
      <c r="G113" s="27">
        <f t="shared" si="19"/>
        <v>0.10046931612777721</v>
      </c>
      <c r="H113" s="17">
        <v>10429</v>
      </c>
      <c r="I113" s="330">
        <f t="shared" ref="I113:I135" si="28">H113/H101-1</f>
        <v>0.13642802658820963</v>
      </c>
      <c r="J113" s="364">
        <v>44339</v>
      </c>
      <c r="K113" s="376">
        <f>J113/SUM(J101:J112)-1</f>
        <v>-0.11302486547040347</v>
      </c>
      <c r="L113" s="17">
        <v>210</v>
      </c>
      <c r="M113" s="328">
        <f t="shared" si="25"/>
        <v>-7.0796460176991149E-2</v>
      </c>
      <c r="N113" s="17">
        <v>13</v>
      </c>
      <c r="O113" s="330">
        <f t="shared" ref="O113:O124" si="29">N113/N101-1</f>
        <v>-0.75</v>
      </c>
      <c r="P113" s="17">
        <v>1027</v>
      </c>
      <c r="Q113" s="330">
        <f t="shared" ref="Q113:Q123" si="30">P113/P101-1</f>
        <v>9.7222222222222321E-2</v>
      </c>
      <c r="R113" s="93">
        <v>1870</v>
      </c>
      <c r="S113" s="328">
        <f t="shared" si="26"/>
        <v>0.32248939179632252</v>
      </c>
      <c r="T113" s="290">
        <v>385</v>
      </c>
      <c r="U113" s="328">
        <f t="shared" si="15"/>
        <v>0.24595469255663427</v>
      </c>
      <c r="V113" s="17">
        <v>399</v>
      </c>
      <c r="W113" s="328">
        <f t="shared" ref="W113:W140" si="31">(V113/V101-1)</f>
        <v>0.15317919075144504</v>
      </c>
      <c r="X113" s="364">
        <v>11175</v>
      </c>
      <c r="Y113" s="376">
        <f>(X113/X101-1)</f>
        <v>5.5440120891575351E-2</v>
      </c>
      <c r="Z113" s="364">
        <v>59249</v>
      </c>
      <c r="AA113" s="376">
        <f>(Z113/Z101-1)</f>
        <v>0.24433476845531876</v>
      </c>
      <c r="AB113" s="17">
        <v>22</v>
      </c>
      <c r="AC113" s="328">
        <f t="shared" si="24"/>
        <v>-0.24137931034482762</v>
      </c>
    </row>
    <row r="114" spans="1:29" s="99" customFormat="1" ht="14.25" customHeight="1">
      <c r="A114" s="361"/>
      <c r="B114" s="10" t="s">
        <v>310</v>
      </c>
      <c r="C114" s="340">
        <v>1184807</v>
      </c>
      <c r="D114" s="328">
        <f t="shared" si="18"/>
        <v>2.9967818042412029E-2</v>
      </c>
      <c r="E114" s="110"/>
      <c r="F114" s="340">
        <v>91720</v>
      </c>
      <c r="G114" s="27">
        <f t="shared" si="19"/>
        <v>3.6548267787188671E-3</v>
      </c>
      <c r="H114" s="340">
        <v>8325</v>
      </c>
      <c r="I114" s="328">
        <f t="shared" si="28"/>
        <v>6.2855070711953509E-3</v>
      </c>
      <c r="J114" s="358">
        <v>44339</v>
      </c>
      <c r="K114" s="377"/>
      <c r="L114" s="340">
        <v>176</v>
      </c>
      <c r="M114" s="328">
        <f t="shared" si="25"/>
        <v>0.14285714285714279</v>
      </c>
      <c r="N114" s="340">
        <v>33</v>
      </c>
      <c r="O114" s="328">
        <f t="shared" si="29"/>
        <v>-0.26666666666666672</v>
      </c>
      <c r="P114" s="340">
        <v>614</v>
      </c>
      <c r="Q114" s="328">
        <f t="shared" si="30"/>
        <v>0.15413533834586457</v>
      </c>
      <c r="R114" s="66">
        <v>1089</v>
      </c>
      <c r="S114" s="328">
        <f t="shared" si="26"/>
        <v>-9.1743119266055051E-2</v>
      </c>
      <c r="T114" s="290">
        <v>247</v>
      </c>
      <c r="U114" s="328">
        <f t="shared" si="15"/>
        <v>5.1063829787234116E-2</v>
      </c>
      <c r="V114" s="340">
        <v>425</v>
      </c>
      <c r="W114" s="328">
        <f t="shared" si="31"/>
        <v>-6.3876651982378907E-2</v>
      </c>
      <c r="X114" s="358"/>
      <c r="Y114" s="377"/>
      <c r="Z114" s="358"/>
      <c r="AA114" s="377"/>
      <c r="AB114" s="340">
        <v>18</v>
      </c>
      <c r="AC114" s="328">
        <f t="shared" si="24"/>
        <v>-0.6</v>
      </c>
    </row>
    <row r="115" spans="1:29" s="99" customFormat="1" ht="14.25" customHeight="1">
      <c r="A115" s="361"/>
      <c r="B115" s="10" t="s">
        <v>12</v>
      </c>
      <c r="C115" s="340">
        <v>1113946</v>
      </c>
      <c r="D115" s="328">
        <f t="shared" si="18"/>
        <v>9.322715888481499E-2</v>
      </c>
      <c r="E115" s="110"/>
      <c r="F115" s="340">
        <v>92551</v>
      </c>
      <c r="G115" s="27">
        <f t="shared" si="19"/>
        <v>9.448800274358149E-2</v>
      </c>
      <c r="H115" s="340">
        <v>8175</v>
      </c>
      <c r="I115" s="328">
        <f t="shared" si="28"/>
        <v>8.9273817455030047E-2</v>
      </c>
      <c r="J115" s="358">
        <v>44339</v>
      </c>
      <c r="K115" s="377"/>
      <c r="L115" s="340">
        <v>252</v>
      </c>
      <c r="M115" s="328">
        <f t="shared" si="25"/>
        <v>0</v>
      </c>
      <c r="N115" s="340">
        <v>30</v>
      </c>
      <c r="O115" s="328">
        <f t="shared" si="29"/>
        <v>0.25</v>
      </c>
      <c r="P115" s="6">
        <v>852</v>
      </c>
      <c r="Q115" s="328">
        <f t="shared" si="30"/>
        <v>0.3876221498371335</v>
      </c>
      <c r="R115" s="66">
        <v>1113</v>
      </c>
      <c r="S115" s="328">
        <f t="shared" si="26"/>
        <v>-4.2992261392949316E-2</v>
      </c>
      <c r="T115" s="290">
        <v>352</v>
      </c>
      <c r="U115" s="328">
        <f t="shared" si="15"/>
        <v>-0.10659898477157359</v>
      </c>
      <c r="V115" s="340">
        <v>370</v>
      </c>
      <c r="W115" s="328">
        <f t="shared" si="31"/>
        <v>-0.1973969631236443</v>
      </c>
      <c r="X115" s="358"/>
      <c r="Y115" s="377"/>
      <c r="Z115" s="358"/>
      <c r="AA115" s="377"/>
      <c r="AB115" s="340">
        <v>23</v>
      </c>
      <c r="AC115" s="328">
        <f t="shared" si="24"/>
        <v>-0.42500000000000004</v>
      </c>
    </row>
    <row r="116" spans="1:29" s="99" customFormat="1" ht="14.25" customHeight="1">
      <c r="A116" s="361"/>
      <c r="B116" s="46" t="s">
        <v>13</v>
      </c>
      <c r="C116" s="340">
        <f>Asia!C116</f>
        <v>1097420</v>
      </c>
      <c r="D116" s="328">
        <f t="shared" ref="D116:D125" si="32">(C116-C104)/C104</f>
        <v>7.733312390479509E-2</v>
      </c>
      <c r="E116" s="110"/>
      <c r="F116" s="343">
        <v>94652</v>
      </c>
      <c r="G116" s="27">
        <f t="shared" si="19"/>
        <v>7.2349489044479132E-2</v>
      </c>
      <c r="H116" s="343">
        <v>8842</v>
      </c>
      <c r="I116" s="328">
        <f t="shared" si="28"/>
        <v>0.13402590740028208</v>
      </c>
      <c r="J116" s="358">
        <v>44339</v>
      </c>
      <c r="K116" s="377"/>
      <c r="L116" s="343">
        <v>156</v>
      </c>
      <c r="M116" s="328">
        <f t="shared" si="25"/>
        <v>-5.4545454545454564E-2</v>
      </c>
      <c r="N116" s="343">
        <v>36</v>
      </c>
      <c r="O116" s="328">
        <f t="shared" si="29"/>
        <v>1.4</v>
      </c>
      <c r="P116" s="343">
        <v>633</v>
      </c>
      <c r="Q116" s="328">
        <f t="shared" si="30"/>
        <v>-0.19053708439897699</v>
      </c>
      <c r="R116" s="332">
        <v>888</v>
      </c>
      <c r="S116" s="328">
        <f t="shared" si="26"/>
        <v>-6.23020063357973E-2</v>
      </c>
      <c r="T116" s="290">
        <v>220</v>
      </c>
      <c r="U116" s="328">
        <f t="shared" si="15"/>
        <v>-0.29712460063897761</v>
      </c>
      <c r="V116" s="343">
        <v>315</v>
      </c>
      <c r="W116" s="328">
        <f t="shared" si="31"/>
        <v>-0.15322580645161288</v>
      </c>
      <c r="X116" s="358"/>
      <c r="Y116" s="377"/>
      <c r="Z116" s="358"/>
      <c r="AA116" s="377"/>
      <c r="AB116" s="343">
        <v>26</v>
      </c>
      <c r="AC116" s="328">
        <f t="shared" si="24"/>
        <v>-0.1875</v>
      </c>
    </row>
    <row r="117" spans="1:29" s="99" customFormat="1" ht="14.25" customHeight="1">
      <c r="A117" s="361"/>
      <c r="B117" s="10" t="s">
        <v>14</v>
      </c>
      <c r="C117" s="340">
        <v>1185405</v>
      </c>
      <c r="D117" s="328">
        <f t="shared" si="32"/>
        <v>8.0637221386571853E-2</v>
      </c>
      <c r="E117" s="110"/>
      <c r="F117" s="340">
        <v>120355</v>
      </c>
      <c r="G117" s="27">
        <f t="shared" si="19"/>
        <v>0.15319018463690637</v>
      </c>
      <c r="H117" s="340">
        <v>13985</v>
      </c>
      <c r="I117" s="328">
        <f t="shared" si="28"/>
        <v>7.1072987669449361E-2</v>
      </c>
      <c r="J117" s="358">
        <v>44339</v>
      </c>
      <c r="K117" s="377"/>
      <c r="L117" s="340">
        <v>126</v>
      </c>
      <c r="M117" s="328">
        <f t="shared" si="25"/>
        <v>-0.43999999999999995</v>
      </c>
      <c r="N117" s="340">
        <v>56</v>
      </c>
      <c r="O117" s="328">
        <f t="shared" si="29"/>
        <v>1.2400000000000002</v>
      </c>
      <c r="P117" s="340">
        <v>712</v>
      </c>
      <c r="Q117" s="328">
        <f t="shared" si="30"/>
        <v>0.15397082658022687</v>
      </c>
      <c r="R117" s="66">
        <v>701</v>
      </c>
      <c r="S117" s="328">
        <f t="shared" si="26"/>
        <v>3.2400589101620136E-2</v>
      </c>
      <c r="T117" s="290">
        <v>273</v>
      </c>
      <c r="U117" s="328">
        <f t="shared" si="15"/>
        <v>8.7649402390438169E-2</v>
      </c>
      <c r="V117" s="340">
        <v>272</v>
      </c>
      <c r="W117" s="328">
        <f t="shared" si="31"/>
        <v>-0.24233983286908078</v>
      </c>
      <c r="X117" s="358"/>
      <c r="Y117" s="377"/>
      <c r="Z117" s="358"/>
      <c r="AA117" s="377"/>
      <c r="AB117" s="340">
        <v>32</v>
      </c>
      <c r="AC117" s="328">
        <f t="shared" si="24"/>
        <v>-0.31914893617021278</v>
      </c>
    </row>
    <row r="118" spans="1:29" s="99" customFormat="1" ht="14.25" customHeight="1">
      <c r="A118" s="361"/>
      <c r="B118" s="46" t="s">
        <v>15</v>
      </c>
      <c r="C118" s="343">
        <v>1221491</v>
      </c>
      <c r="D118" s="328">
        <f t="shared" si="32"/>
        <v>0.10116355486881949</v>
      </c>
      <c r="E118" s="110"/>
      <c r="F118" s="343">
        <v>131007</v>
      </c>
      <c r="G118" s="27">
        <f t="shared" si="19"/>
        <v>0.12331832797427644</v>
      </c>
      <c r="H118" s="343">
        <v>18518</v>
      </c>
      <c r="I118" s="328">
        <f t="shared" si="28"/>
        <v>4.0512445917851414E-2</v>
      </c>
      <c r="J118" s="358">
        <v>44339</v>
      </c>
      <c r="K118" s="377"/>
      <c r="L118" s="343">
        <v>286</v>
      </c>
      <c r="M118" s="328">
        <f t="shared" si="25"/>
        <v>0.16734693877551021</v>
      </c>
      <c r="N118" s="343">
        <v>59</v>
      </c>
      <c r="O118" s="328">
        <f>N118/N106-1</f>
        <v>2.2777777777777777</v>
      </c>
      <c r="P118" s="343">
        <v>726</v>
      </c>
      <c r="Q118" s="328">
        <f>P118/P106-1</f>
        <v>1.1142061281337101E-2</v>
      </c>
      <c r="R118" s="332">
        <v>554</v>
      </c>
      <c r="S118" s="328">
        <f t="shared" si="26"/>
        <v>-0.38919514884233741</v>
      </c>
      <c r="T118" s="290">
        <v>241</v>
      </c>
      <c r="U118" s="328">
        <f t="shared" si="15"/>
        <v>1.2605042016806678E-2</v>
      </c>
      <c r="V118" s="343">
        <v>287</v>
      </c>
      <c r="W118" s="328">
        <f t="shared" si="31"/>
        <v>-0.2407407407407407</v>
      </c>
      <c r="X118" s="358"/>
      <c r="Y118" s="377"/>
      <c r="Z118" s="358"/>
      <c r="AA118" s="377"/>
      <c r="AB118" s="343">
        <v>21</v>
      </c>
      <c r="AC118" s="328">
        <f t="shared" si="24"/>
        <v>-0.44736842105263153</v>
      </c>
    </row>
    <row r="119" spans="1:29" s="99" customFormat="1" ht="14.25" customHeight="1">
      <c r="A119" s="361"/>
      <c r="B119" s="10" t="s">
        <v>16</v>
      </c>
      <c r="C119" s="340">
        <v>1417422</v>
      </c>
      <c r="D119" s="328">
        <f t="shared" si="32"/>
        <v>8.5799337836616321E-2</v>
      </c>
      <c r="E119" s="110"/>
      <c r="F119" s="340">
        <v>151207</v>
      </c>
      <c r="G119" s="328">
        <f t="shared" ref="G119:G124" si="33">F119/F107-1</f>
        <v>0.16094283849667934</v>
      </c>
      <c r="H119" s="340">
        <v>24728</v>
      </c>
      <c r="I119" s="328">
        <f t="shared" si="28"/>
        <v>3.0161639726712153E-2</v>
      </c>
      <c r="J119" s="358">
        <v>44339</v>
      </c>
      <c r="K119" s="377"/>
      <c r="L119" s="340">
        <v>226</v>
      </c>
      <c r="M119" s="328">
        <f t="shared" si="25"/>
        <v>-3.8297872340425587E-2</v>
      </c>
      <c r="N119" s="340">
        <v>24</v>
      </c>
      <c r="O119" s="328">
        <f t="shared" si="29"/>
        <v>-0.4285714285714286</v>
      </c>
      <c r="P119" s="340">
        <v>657</v>
      </c>
      <c r="Q119" s="328">
        <f t="shared" si="30"/>
        <v>-0.2651006711409396</v>
      </c>
      <c r="R119" s="66">
        <v>657</v>
      </c>
      <c r="S119" s="328">
        <f t="shared" si="26"/>
        <v>0.19021739130434789</v>
      </c>
      <c r="T119" s="290">
        <v>326</v>
      </c>
      <c r="U119" s="328">
        <f t="shared" si="15"/>
        <v>0.11643835616438358</v>
      </c>
      <c r="V119" s="340">
        <v>311</v>
      </c>
      <c r="W119" s="328">
        <f t="shared" si="31"/>
        <v>-0.17506631299734743</v>
      </c>
      <c r="X119" s="358"/>
      <c r="Y119" s="377"/>
      <c r="Z119" s="358"/>
      <c r="AA119" s="377"/>
      <c r="AB119" s="340">
        <v>23</v>
      </c>
      <c r="AC119" s="328">
        <f t="shared" si="24"/>
        <v>-4.166666666666663E-2</v>
      </c>
    </row>
    <row r="120" spans="1:29" s="99" customFormat="1" ht="14.25" customHeight="1">
      <c r="A120" s="361"/>
      <c r="B120" s="46" t="s">
        <v>17</v>
      </c>
      <c r="C120" s="343">
        <v>1407186</v>
      </c>
      <c r="D120" s="328">
        <f t="shared" si="32"/>
        <v>5.4347541042564687E-2</v>
      </c>
      <c r="E120" s="110"/>
      <c r="F120" s="343">
        <v>143227</v>
      </c>
      <c r="G120" s="328">
        <f t="shared" si="33"/>
        <v>8.6641832376125771E-2</v>
      </c>
      <c r="H120" s="343">
        <v>18046</v>
      </c>
      <c r="I120" s="328">
        <f t="shared" si="28"/>
        <v>7.6088252832438918E-2</v>
      </c>
      <c r="J120" s="358">
        <v>44339</v>
      </c>
      <c r="K120" s="377"/>
      <c r="L120" s="343">
        <v>438</v>
      </c>
      <c r="M120" s="328">
        <f t="shared" si="25"/>
        <v>2.3953488372093021</v>
      </c>
      <c r="N120" s="343">
        <v>22</v>
      </c>
      <c r="O120" s="328">
        <f t="shared" si="29"/>
        <v>0.29411764705882359</v>
      </c>
      <c r="P120" s="343">
        <v>541</v>
      </c>
      <c r="Q120" s="328">
        <f t="shared" si="30"/>
        <v>-0.22824536376604854</v>
      </c>
      <c r="R120" s="332">
        <v>588</v>
      </c>
      <c r="S120" s="328">
        <f t="shared" si="26"/>
        <v>9.9065420560747741E-2</v>
      </c>
      <c r="T120" s="290">
        <v>320</v>
      </c>
      <c r="U120" s="328">
        <f t="shared" si="15"/>
        <v>0.16363636363636358</v>
      </c>
      <c r="V120" s="343">
        <v>256</v>
      </c>
      <c r="W120" s="328">
        <f t="shared" si="31"/>
        <v>-0.26436781609195403</v>
      </c>
      <c r="X120" s="358"/>
      <c r="Y120" s="377"/>
      <c r="Z120" s="358"/>
      <c r="AA120" s="377"/>
      <c r="AB120" s="343">
        <v>22</v>
      </c>
      <c r="AC120" s="328">
        <f t="shared" si="24"/>
        <v>-0.29032258064516125</v>
      </c>
    </row>
    <row r="121" spans="1:29" s="99" customFormat="1" ht="14.25" customHeight="1">
      <c r="A121" s="361"/>
      <c r="B121" s="46" t="s">
        <v>18</v>
      </c>
      <c r="C121" s="343">
        <v>1195238</v>
      </c>
      <c r="D121" s="328">
        <f t="shared" si="32"/>
        <v>0.12789265732385022</v>
      </c>
      <c r="E121" s="110"/>
      <c r="F121" s="343">
        <v>123909</v>
      </c>
      <c r="G121" s="328">
        <f t="shared" si="33"/>
        <v>0.20009879030305378</v>
      </c>
      <c r="H121" s="343">
        <v>16638</v>
      </c>
      <c r="I121" s="328">
        <f t="shared" si="28"/>
        <v>0.17991631799163188</v>
      </c>
      <c r="J121" s="358">
        <v>44339</v>
      </c>
      <c r="K121" s="377"/>
      <c r="L121" s="343">
        <v>105</v>
      </c>
      <c r="M121" s="328">
        <f t="shared" si="25"/>
        <v>-0.46153846153846156</v>
      </c>
      <c r="N121" s="343">
        <v>41</v>
      </c>
      <c r="O121" s="328">
        <f t="shared" si="29"/>
        <v>0.86363636363636354</v>
      </c>
      <c r="P121" s="343">
        <v>479</v>
      </c>
      <c r="Q121" s="328">
        <f t="shared" si="30"/>
        <v>-0.20563847429519067</v>
      </c>
      <c r="R121" s="332">
        <v>516</v>
      </c>
      <c r="S121" s="328">
        <f t="shared" si="26"/>
        <v>-0.24229074889867841</v>
      </c>
      <c r="T121" s="290">
        <v>249</v>
      </c>
      <c r="U121" s="328">
        <f t="shared" si="15"/>
        <v>0.19138755980861255</v>
      </c>
      <c r="V121" s="343">
        <v>302</v>
      </c>
      <c r="W121" s="328">
        <f t="shared" si="31"/>
        <v>-0.15406162464985995</v>
      </c>
      <c r="X121" s="358"/>
      <c r="Y121" s="377"/>
      <c r="Z121" s="358"/>
      <c r="AA121" s="377"/>
      <c r="AB121" s="343">
        <v>20</v>
      </c>
      <c r="AC121" s="328">
        <f t="shared" si="24"/>
        <v>-0.41176470588235292</v>
      </c>
    </row>
    <row r="122" spans="1:29" s="99" customFormat="1" ht="14.25" customHeight="1">
      <c r="A122" s="361"/>
      <c r="B122" s="10" t="s">
        <v>19</v>
      </c>
      <c r="C122" s="340">
        <v>1239143</v>
      </c>
      <c r="D122" s="328">
        <f t="shared" si="32"/>
        <v>7.3090785647356729E-2</v>
      </c>
      <c r="E122" s="110"/>
      <c r="F122" s="340">
        <v>117240</v>
      </c>
      <c r="G122" s="328">
        <f t="shared" si="33"/>
        <v>0.12260140181546597</v>
      </c>
      <c r="H122" s="340">
        <v>13068</v>
      </c>
      <c r="I122" s="328">
        <f t="shared" si="28"/>
        <v>-4.0317250495703894E-2</v>
      </c>
      <c r="J122" s="358">
        <v>44339</v>
      </c>
      <c r="K122" s="377"/>
      <c r="L122" s="340">
        <v>140</v>
      </c>
      <c r="M122" s="328">
        <f t="shared" si="25"/>
        <v>-5.4054054054054057E-2</v>
      </c>
      <c r="N122" s="340">
        <v>10</v>
      </c>
      <c r="O122" s="328">
        <f t="shared" si="29"/>
        <v>-0.73684210526315796</v>
      </c>
      <c r="P122" s="343">
        <v>443</v>
      </c>
      <c r="Q122" s="328">
        <f t="shared" si="30"/>
        <v>-0.21314387211367669</v>
      </c>
      <c r="R122" s="66">
        <v>772</v>
      </c>
      <c r="S122" s="328">
        <f t="shared" si="26"/>
        <v>7.3713490959666172E-2</v>
      </c>
      <c r="T122" s="290">
        <v>223</v>
      </c>
      <c r="U122" s="328">
        <f t="shared" si="15"/>
        <v>-7.8512396694214837E-2</v>
      </c>
      <c r="V122" s="340">
        <v>257</v>
      </c>
      <c r="W122" s="328">
        <f t="shared" si="31"/>
        <v>-0.21165644171779141</v>
      </c>
      <c r="X122" s="358"/>
      <c r="Y122" s="377"/>
      <c r="Z122" s="358"/>
      <c r="AA122" s="377"/>
      <c r="AB122" s="340">
        <v>23</v>
      </c>
      <c r="AC122" s="328">
        <f t="shared" si="24"/>
        <v>-0.34285714285714286</v>
      </c>
    </row>
    <row r="123" spans="1:29" s="99" customFormat="1" ht="14.25" customHeight="1">
      <c r="A123" s="361"/>
      <c r="B123" s="10" t="s">
        <v>20</v>
      </c>
      <c r="C123" s="340">
        <v>1154064</v>
      </c>
      <c r="D123" s="328">
        <f t="shared" si="32"/>
        <v>3.2673258467182678E-2</v>
      </c>
      <c r="E123" s="110"/>
      <c r="F123" s="340">
        <v>108660</v>
      </c>
      <c r="G123" s="328">
        <f t="shared" si="33"/>
        <v>9.5915279878971305E-2</v>
      </c>
      <c r="H123" s="340">
        <v>7478</v>
      </c>
      <c r="I123" s="328">
        <f t="shared" si="28"/>
        <v>2.5507405375754244E-2</v>
      </c>
      <c r="J123" s="358">
        <v>44339</v>
      </c>
      <c r="K123" s="377"/>
      <c r="L123" s="340">
        <v>241</v>
      </c>
      <c r="M123" s="328">
        <f t="shared" si="25"/>
        <v>0.40935672514619892</v>
      </c>
      <c r="N123" s="340">
        <v>23</v>
      </c>
      <c r="O123" s="328">
        <f t="shared" si="29"/>
        <v>0.14999999999999991</v>
      </c>
      <c r="P123" s="343">
        <v>494</v>
      </c>
      <c r="Q123" s="328">
        <f t="shared" si="30"/>
        <v>-8.687615526802217E-2</v>
      </c>
      <c r="R123" s="66">
        <v>965</v>
      </c>
      <c r="S123" s="328">
        <f t="shared" si="26"/>
        <v>-0.17024935511607908</v>
      </c>
      <c r="T123" s="290">
        <v>328</v>
      </c>
      <c r="U123" s="328">
        <f t="shared" si="15"/>
        <v>8.6092715231788075E-2</v>
      </c>
      <c r="V123" s="340">
        <v>295</v>
      </c>
      <c r="W123" s="328">
        <f t="shared" si="31"/>
        <v>-0.21542553191489366</v>
      </c>
      <c r="X123" s="358"/>
      <c r="Y123" s="377"/>
      <c r="Z123" s="358"/>
      <c r="AA123" s="377"/>
      <c r="AB123" s="340">
        <v>24</v>
      </c>
      <c r="AC123" s="328">
        <f t="shared" si="24"/>
        <v>-0.35135135135135132</v>
      </c>
    </row>
    <row r="124" spans="1:29" s="99" customFormat="1" ht="14.25" customHeight="1">
      <c r="A124" s="362"/>
      <c r="B124" s="29" t="s">
        <v>21</v>
      </c>
      <c r="C124" s="340">
        <v>1204463</v>
      </c>
      <c r="D124" s="328">
        <f t="shared" si="32"/>
        <v>2.9481952528697317E-2</v>
      </c>
      <c r="E124" s="110"/>
      <c r="F124" s="340">
        <v>127630</v>
      </c>
      <c r="G124" s="328">
        <f t="shared" si="33"/>
        <v>8.5233746577555669E-2</v>
      </c>
      <c r="H124" s="340">
        <v>10291</v>
      </c>
      <c r="I124" s="328">
        <f t="shared" si="28"/>
        <v>-8.288031369753146E-2</v>
      </c>
      <c r="J124" s="359">
        <v>44339</v>
      </c>
      <c r="K124" s="378"/>
      <c r="L124" s="340">
        <v>210</v>
      </c>
      <c r="M124" s="334">
        <f t="shared" si="25"/>
        <v>0.25</v>
      </c>
      <c r="N124" s="340">
        <v>22</v>
      </c>
      <c r="O124" s="328">
        <f t="shared" si="29"/>
        <v>-0.3125</v>
      </c>
      <c r="P124" s="343">
        <v>1004</v>
      </c>
      <c r="Q124" s="334">
        <f>(P124/P112-1)</f>
        <v>0.32804232804232814</v>
      </c>
      <c r="R124" s="66">
        <v>1053</v>
      </c>
      <c r="S124" s="334">
        <f t="shared" si="26"/>
        <v>-1.6806722689075682E-2</v>
      </c>
      <c r="T124" s="290">
        <v>318</v>
      </c>
      <c r="U124" s="328">
        <f t="shared" si="15"/>
        <v>-0.156498673740053</v>
      </c>
      <c r="V124" s="340">
        <v>291</v>
      </c>
      <c r="W124" s="328">
        <f t="shared" si="31"/>
        <v>-0.18487394957983194</v>
      </c>
      <c r="X124" s="359"/>
      <c r="Y124" s="378"/>
      <c r="Z124" s="359"/>
      <c r="AA124" s="378"/>
      <c r="AB124" s="340">
        <v>32</v>
      </c>
      <c r="AC124" s="334">
        <f t="shared" si="24"/>
        <v>0.18518518518518512</v>
      </c>
    </row>
    <row r="125" spans="1:29" s="99" customFormat="1" ht="13.5">
      <c r="A125" s="360" t="s">
        <v>326</v>
      </c>
      <c r="B125" s="2" t="s">
        <v>309</v>
      </c>
      <c r="C125" s="17">
        <v>1468903</v>
      </c>
      <c r="D125" s="330">
        <f t="shared" si="32"/>
        <v>3.0158496388246019E-2</v>
      </c>
      <c r="E125" s="110"/>
      <c r="F125" s="364">
        <v>1473365</v>
      </c>
      <c r="G125" s="387">
        <f>F125/SUM(F113:F124)-1</f>
        <v>2.4647338802328944E-2</v>
      </c>
      <c r="H125" s="17">
        <v>10459</v>
      </c>
      <c r="I125" s="330">
        <f t="shared" si="28"/>
        <v>2.8765941125707961E-3</v>
      </c>
      <c r="J125" s="364">
        <v>45522</v>
      </c>
      <c r="K125" s="376">
        <f>J125/J113-1</f>
        <v>2.6680800198470855E-2</v>
      </c>
      <c r="L125" s="17">
        <v>188</v>
      </c>
      <c r="M125" s="330">
        <f t="shared" si="25"/>
        <v>-0.10476190476190472</v>
      </c>
      <c r="N125" s="17">
        <v>37</v>
      </c>
      <c r="O125" s="330">
        <f t="shared" ref="O125:O147" si="34">N125/N113-1</f>
        <v>1.8461538461538463</v>
      </c>
      <c r="P125" s="17">
        <v>1046</v>
      </c>
      <c r="Q125" s="330">
        <f t="shared" ref="Q125:Q136" si="35">P125/P113-1</f>
        <v>1.8500486854917231E-2</v>
      </c>
      <c r="R125" s="17">
        <v>1979</v>
      </c>
      <c r="S125" s="330">
        <f t="shared" ref="S125:S144" si="36">R125/R113-1</f>
        <v>5.8288770053475991E-2</v>
      </c>
      <c r="T125" s="17">
        <v>430</v>
      </c>
      <c r="U125" s="330">
        <f t="shared" ref="U125:U142" si="37">T125/T113-1</f>
        <v>0.11688311688311681</v>
      </c>
      <c r="V125" s="17">
        <v>346</v>
      </c>
      <c r="W125" s="330">
        <f t="shared" si="31"/>
        <v>-0.1328320802005013</v>
      </c>
      <c r="X125" s="364">
        <v>12915</v>
      </c>
      <c r="Y125" s="376">
        <f>(X125/X113-1)</f>
        <v>0.15570469798657727</v>
      </c>
      <c r="Z125" s="364">
        <v>75090</v>
      </c>
      <c r="AA125" s="376">
        <f>(Z125/Z113-1)</f>
        <v>0.26736316224746415</v>
      </c>
      <c r="AB125" s="17"/>
      <c r="AC125" s="330"/>
    </row>
    <row r="126" spans="1:29" s="99" customFormat="1" ht="13.5">
      <c r="A126" s="361"/>
      <c r="B126" s="10" t="s">
        <v>310</v>
      </c>
      <c r="C126" s="3">
        <v>1312683</v>
      </c>
      <c r="D126" s="328">
        <f t="shared" ref="D126:D136" si="38">C126/C114-1</f>
        <v>0.10792981472931884</v>
      </c>
      <c r="E126" s="110"/>
      <c r="F126" s="358"/>
      <c r="G126" s="388"/>
      <c r="H126" s="340">
        <v>8922</v>
      </c>
      <c r="I126" s="47">
        <f t="shared" si="28"/>
        <v>7.1711711711711645E-2</v>
      </c>
      <c r="J126" s="358"/>
      <c r="K126" s="377"/>
      <c r="L126" s="3">
        <v>272</v>
      </c>
      <c r="M126" s="328">
        <f t="shared" si="25"/>
        <v>0.54545454545454541</v>
      </c>
      <c r="N126" s="3">
        <v>71</v>
      </c>
      <c r="O126" s="328">
        <f t="shared" si="34"/>
        <v>1.1515151515151514</v>
      </c>
      <c r="P126" s="343">
        <v>616</v>
      </c>
      <c r="Q126" s="328">
        <f t="shared" si="35"/>
        <v>3.2573289902280145E-3</v>
      </c>
      <c r="R126" s="65">
        <v>1285</v>
      </c>
      <c r="S126" s="328">
        <f t="shared" si="36"/>
        <v>0.17998163452708904</v>
      </c>
      <c r="T126" s="65">
        <v>278</v>
      </c>
      <c r="U126" s="328">
        <f t="shared" si="37"/>
        <v>0.12550607287449389</v>
      </c>
      <c r="V126" s="3">
        <v>357</v>
      </c>
      <c r="W126" s="328">
        <f t="shared" si="31"/>
        <v>-0.16000000000000003</v>
      </c>
      <c r="X126" s="358"/>
      <c r="Y126" s="484"/>
      <c r="Z126" s="358"/>
      <c r="AA126" s="377"/>
      <c r="AB126" s="3"/>
      <c r="AC126" s="328"/>
    </row>
    <row r="127" spans="1:29" s="99" customFormat="1" ht="13.5">
      <c r="A127" s="361"/>
      <c r="B127" s="10" t="s">
        <v>12</v>
      </c>
      <c r="C127" s="3">
        <v>1150959</v>
      </c>
      <c r="D127" s="328">
        <f t="shared" si="38"/>
        <v>3.3226924824004023E-2</v>
      </c>
      <c r="E127" s="110"/>
      <c r="F127" s="358"/>
      <c r="G127" s="388"/>
      <c r="H127" s="340">
        <v>8764</v>
      </c>
      <c r="I127" s="47">
        <f t="shared" si="28"/>
        <v>7.2048929663608652E-2</v>
      </c>
      <c r="J127" s="358"/>
      <c r="K127" s="377"/>
      <c r="L127" s="3">
        <v>182</v>
      </c>
      <c r="M127" s="328">
        <f t="shared" si="25"/>
        <v>-0.27777777777777779</v>
      </c>
      <c r="N127" s="3">
        <v>28</v>
      </c>
      <c r="O127" s="328">
        <f t="shared" si="34"/>
        <v>-6.6666666666666652E-2</v>
      </c>
      <c r="P127" s="343">
        <v>681</v>
      </c>
      <c r="Q127" s="328">
        <f t="shared" si="35"/>
        <v>-0.20070422535211263</v>
      </c>
      <c r="R127" s="65">
        <v>1302</v>
      </c>
      <c r="S127" s="328">
        <f t="shared" si="36"/>
        <v>0.16981132075471694</v>
      </c>
      <c r="T127" s="65">
        <v>372</v>
      </c>
      <c r="U127" s="328">
        <f t="shared" si="37"/>
        <v>5.6818181818181879E-2</v>
      </c>
      <c r="V127" s="3">
        <v>386</v>
      </c>
      <c r="W127" s="328">
        <f t="shared" si="31"/>
        <v>4.3243243243243246E-2</v>
      </c>
      <c r="X127" s="358"/>
      <c r="Y127" s="484"/>
      <c r="Z127" s="358"/>
      <c r="AA127" s="377"/>
      <c r="AB127" s="3"/>
      <c r="AC127" s="328"/>
    </row>
    <row r="128" spans="1:29" s="99" customFormat="1" ht="13.5">
      <c r="A128" s="361"/>
      <c r="B128" s="46" t="s">
        <v>13</v>
      </c>
      <c r="C128" s="3">
        <v>1179885</v>
      </c>
      <c r="D128" s="328">
        <f t="shared" si="38"/>
        <v>7.514442966229895E-2</v>
      </c>
      <c r="E128" s="110"/>
      <c r="F128" s="358"/>
      <c r="G128" s="388"/>
      <c r="H128" s="340">
        <v>10969</v>
      </c>
      <c r="I128" s="47">
        <f t="shared" si="28"/>
        <v>0.24055643519565706</v>
      </c>
      <c r="J128" s="358"/>
      <c r="K128" s="377"/>
      <c r="L128" s="3">
        <v>54</v>
      </c>
      <c r="M128" s="328">
        <f t="shared" si="25"/>
        <v>-0.65384615384615385</v>
      </c>
      <c r="N128" s="3">
        <v>22</v>
      </c>
      <c r="O128" s="328">
        <f t="shared" si="34"/>
        <v>-0.38888888888888884</v>
      </c>
      <c r="P128" s="343">
        <v>938</v>
      </c>
      <c r="Q128" s="328">
        <f t="shared" si="35"/>
        <v>0.4818325434439179</v>
      </c>
      <c r="R128" s="65">
        <v>1013</v>
      </c>
      <c r="S128" s="328">
        <f t="shared" si="36"/>
        <v>0.14076576576576572</v>
      </c>
      <c r="T128" s="65">
        <v>295</v>
      </c>
      <c r="U128" s="328">
        <f t="shared" si="37"/>
        <v>0.34090909090909083</v>
      </c>
      <c r="V128" s="3">
        <v>255</v>
      </c>
      <c r="W128" s="328">
        <f t="shared" si="31"/>
        <v>-0.19047619047619047</v>
      </c>
      <c r="X128" s="358"/>
      <c r="Y128" s="484"/>
      <c r="Z128" s="358"/>
      <c r="AA128" s="377"/>
      <c r="AB128" s="3"/>
      <c r="AC128" s="328"/>
    </row>
    <row r="129" spans="1:29" s="99" customFormat="1" ht="13.5">
      <c r="A129" s="361"/>
      <c r="B129" s="10" t="s">
        <v>14</v>
      </c>
      <c r="C129" s="3">
        <v>1223003</v>
      </c>
      <c r="D129" s="328">
        <f t="shared" si="38"/>
        <v>3.1717429907921701E-2</v>
      </c>
      <c r="E129" s="110"/>
      <c r="F129" s="358"/>
      <c r="G129" s="388"/>
      <c r="H129" s="340">
        <v>17133</v>
      </c>
      <c r="I129" s="47">
        <f t="shared" si="28"/>
        <v>0.22509831962817306</v>
      </c>
      <c r="J129" s="358"/>
      <c r="K129" s="377"/>
      <c r="L129" s="3">
        <v>158</v>
      </c>
      <c r="M129" s="328">
        <f t="shared" si="25"/>
        <v>0.25396825396825395</v>
      </c>
      <c r="N129" s="3">
        <v>37</v>
      </c>
      <c r="O129" s="328">
        <f t="shared" si="34"/>
        <v>-0.3392857142857143</v>
      </c>
      <c r="P129" s="343">
        <v>672</v>
      </c>
      <c r="Q129" s="328">
        <f t="shared" si="35"/>
        <v>-5.6179775280898903E-2</v>
      </c>
      <c r="R129" s="65">
        <v>660</v>
      </c>
      <c r="S129" s="328">
        <f t="shared" si="36"/>
        <v>-5.8487874465049883E-2</v>
      </c>
      <c r="T129" s="65">
        <v>256</v>
      </c>
      <c r="U129" s="328">
        <f t="shared" si="37"/>
        <v>-6.2271062271062272E-2</v>
      </c>
      <c r="V129" s="3">
        <v>326</v>
      </c>
      <c r="W129" s="328">
        <f t="shared" si="31"/>
        <v>0.19852941176470584</v>
      </c>
      <c r="X129" s="358"/>
      <c r="Y129" s="484"/>
      <c r="Z129" s="358"/>
      <c r="AA129" s="377"/>
      <c r="AB129" s="3"/>
      <c r="AC129" s="328"/>
    </row>
    <row r="130" spans="1:29" s="99" customFormat="1" ht="13.5">
      <c r="A130" s="361"/>
      <c r="B130" s="46" t="s">
        <v>15</v>
      </c>
      <c r="C130" s="3">
        <v>1270439</v>
      </c>
      <c r="D130" s="328">
        <f t="shared" si="38"/>
        <v>4.0072337823201298E-2</v>
      </c>
      <c r="E130" s="110"/>
      <c r="F130" s="358"/>
      <c r="G130" s="388"/>
      <c r="H130" s="340">
        <v>20635</v>
      </c>
      <c r="I130" s="47">
        <f t="shared" si="28"/>
        <v>0.11432120099362786</v>
      </c>
      <c r="J130" s="358"/>
      <c r="K130" s="377"/>
      <c r="L130" s="3">
        <v>150</v>
      </c>
      <c r="M130" s="328">
        <f t="shared" si="25"/>
        <v>-0.47552447552447552</v>
      </c>
      <c r="N130" s="3">
        <v>54</v>
      </c>
      <c r="O130" s="328">
        <f t="shared" si="34"/>
        <v>-8.4745762711864403E-2</v>
      </c>
      <c r="P130" s="343">
        <v>699</v>
      </c>
      <c r="Q130" s="328">
        <f t="shared" si="35"/>
        <v>-3.7190082644628086E-2</v>
      </c>
      <c r="R130" s="65">
        <v>673</v>
      </c>
      <c r="S130" s="328">
        <f t="shared" si="36"/>
        <v>0.21480144404332124</v>
      </c>
      <c r="T130" s="65">
        <v>363</v>
      </c>
      <c r="U130" s="328">
        <f t="shared" si="37"/>
        <v>0.50622406639004147</v>
      </c>
      <c r="V130" s="3">
        <v>239</v>
      </c>
      <c r="W130" s="328">
        <f t="shared" si="31"/>
        <v>-0.16724738675958184</v>
      </c>
      <c r="X130" s="358"/>
      <c r="Y130" s="484"/>
      <c r="Z130" s="358"/>
      <c r="AA130" s="377"/>
      <c r="AB130" s="3"/>
      <c r="AC130" s="328"/>
    </row>
    <row r="131" spans="1:29" s="99" customFormat="1" ht="13.5">
      <c r="A131" s="361"/>
      <c r="B131" s="10" t="s">
        <v>16</v>
      </c>
      <c r="C131" s="3">
        <v>1454795</v>
      </c>
      <c r="D131" s="328">
        <f t="shared" si="38"/>
        <v>2.6366882974865558E-2</v>
      </c>
      <c r="E131" s="110"/>
      <c r="F131" s="358"/>
      <c r="G131" s="388"/>
      <c r="H131" s="340">
        <v>28997</v>
      </c>
      <c r="I131" s="47">
        <f t="shared" si="28"/>
        <v>0.17263830475574249</v>
      </c>
      <c r="J131" s="358"/>
      <c r="K131" s="377"/>
      <c r="L131" s="3">
        <v>136</v>
      </c>
      <c r="M131" s="328">
        <f t="shared" si="25"/>
        <v>-0.39823008849557517</v>
      </c>
      <c r="N131" s="3">
        <v>32</v>
      </c>
      <c r="O131" s="328">
        <f t="shared" si="34"/>
        <v>0.33333333333333326</v>
      </c>
      <c r="P131" s="343">
        <v>820</v>
      </c>
      <c r="Q131" s="328">
        <f t="shared" si="35"/>
        <v>0.24809741248097406</v>
      </c>
      <c r="R131" s="65">
        <v>803</v>
      </c>
      <c r="S131" s="328">
        <f t="shared" si="36"/>
        <v>0.22222222222222232</v>
      </c>
      <c r="T131" s="65">
        <v>316</v>
      </c>
      <c r="U131" s="328">
        <f t="shared" si="37"/>
        <v>-3.0674846625766916E-2</v>
      </c>
      <c r="V131" s="3">
        <v>325</v>
      </c>
      <c r="W131" s="328">
        <f t="shared" si="31"/>
        <v>4.5016077170418001E-2</v>
      </c>
      <c r="X131" s="358"/>
      <c r="Y131" s="484"/>
      <c r="Z131" s="358"/>
      <c r="AA131" s="377"/>
      <c r="AB131" s="3"/>
      <c r="AC131" s="328"/>
    </row>
    <row r="132" spans="1:29" s="99" customFormat="1" ht="13.5">
      <c r="A132" s="361"/>
      <c r="B132" s="46" t="s">
        <v>17</v>
      </c>
      <c r="C132" s="3">
        <v>1547193</v>
      </c>
      <c r="D132" s="328">
        <f t="shared" si="38"/>
        <v>9.9494309920650226E-2</v>
      </c>
      <c r="E132" s="110"/>
      <c r="F132" s="358"/>
      <c r="G132" s="388"/>
      <c r="H132" s="340">
        <v>20603</v>
      </c>
      <c r="I132" s="47">
        <f t="shared" si="28"/>
        <v>0.14169345007203815</v>
      </c>
      <c r="J132" s="358"/>
      <c r="K132" s="377"/>
      <c r="L132" s="3">
        <v>201</v>
      </c>
      <c r="M132" s="328">
        <f t="shared" si="25"/>
        <v>-0.54109589041095885</v>
      </c>
      <c r="N132" s="3">
        <v>28</v>
      </c>
      <c r="O132" s="328">
        <f t="shared" si="34"/>
        <v>0.27272727272727271</v>
      </c>
      <c r="P132" s="343">
        <v>1054</v>
      </c>
      <c r="Q132" s="328">
        <f t="shared" si="35"/>
        <v>0.94824399260628467</v>
      </c>
      <c r="R132" s="65">
        <v>704</v>
      </c>
      <c r="S132" s="328">
        <f t="shared" si="36"/>
        <v>0.19727891156462585</v>
      </c>
      <c r="T132" s="65">
        <v>397</v>
      </c>
      <c r="U132" s="328">
        <f t="shared" si="37"/>
        <v>0.24062500000000009</v>
      </c>
      <c r="V132" s="3">
        <v>324</v>
      </c>
      <c r="W132" s="328">
        <f t="shared" si="31"/>
        <v>0.265625</v>
      </c>
      <c r="X132" s="358"/>
      <c r="Y132" s="484"/>
      <c r="Z132" s="358"/>
      <c r="AA132" s="377"/>
      <c r="AB132" s="3"/>
      <c r="AC132" s="328"/>
    </row>
    <row r="133" spans="1:29" s="99" customFormat="1" ht="13.5">
      <c r="A133" s="361"/>
      <c r="B133" s="46" t="s">
        <v>18</v>
      </c>
      <c r="C133" s="3">
        <v>1321293</v>
      </c>
      <c r="D133" s="328">
        <f t="shared" si="38"/>
        <v>0.10546435103301599</v>
      </c>
      <c r="E133" s="110"/>
      <c r="F133" s="358"/>
      <c r="G133" s="388"/>
      <c r="H133" s="340">
        <v>19661</v>
      </c>
      <c r="I133" s="47">
        <f t="shared" si="28"/>
        <v>0.18169251111912499</v>
      </c>
      <c r="J133" s="358"/>
      <c r="K133" s="377"/>
      <c r="L133" s="3">
        <v>102</v>
      </c>
      <c r="M133" s="328">
        <f t="shared" si="25"/>
        <v>-2.8571428571428581E-2</v>
      </c>
      <c r="N133" s="3">
        <v>15</v>
      </c>
      <c r="O133" s="328">
        <f t="shared" si="34"/>
        <v>-0.63414634146341464</v>
      </c>
      <c r="P133" s="343">
        <v>708</v>
      </c>
      <c r="Q133" s="328">
        <f t="shared" si="35"/>
        <v>0.47807933194154484</v>
      </c>
      <c r="R133" s="65">
        <v>680</v>
      </c>
      <c r="S133" s="328">
        <f t="shared" si="36"/>
        <v>0.31782945736434098</v>
      </c>
      <c r="T133" s="65">
        <v>275</v>
      </c>
      <c r="U133" s="328">
        <f t="shared" si="37"/>
        <v>0.10441767068273089</v>
      </c>
      <c r="V133" s="3">
        <v>245</v>
      </c>
      <c r="W133" s="328">
        <f t="shared" si="31"/>
        <v>-0.1887417218543046</v>
      </c>
      <c r="X133" s="358"/>
      <c r="Y133" s="484"/>
      <c r="Z133" s="358"/>
      <c r="AA133" s="377"/>
      <c r="AB133" s="3"/>
      <c r="AC133" s="328"/>
    </row>
    <row r="134" spans="1:29" s="99" customFormat="1" ht="13.5">
      <c r="A134" s="361"/>
      <c r="B134" s="10" t="s">
        <v>19</v>
      </c>
      <c r="C134" s="3">
        <v>1432100</v>
      </c>
      <c r="D134" s="328">
        <f t="shared" si="38"/>
        <v>0.15571810517430196</v>
      </c>
      <c r="E134" s="110"/>
      <c r="F134" s="358"/>
      <c r="G134" s="388"/>
      <c r="H134" s="340">
        <v>17946</v>
      </c>
      <c r="I134" s="47">
        <f t="shared" si="28"/>
        <v>0.3732782369146006</v>
      </c>
      <c r="J134" s="358"/>
      <c r="K134" s="377"/>
      <c r="L134" s="3">
        <v>145</v>
      </c>
      <c r="M134" s="328">
        <f t="shared" si="25"/>
        <v>3.5714285714285809E-2</v>
      </c>
      <c r="N134" s="3">
        <v>26</v>
      </c>
      <c r="O134" s="328">
        <f t="shared" si="34"/>
        <v>1.6</v>
      </c>
      <c r="P134" s="343">
        <v>695</v>
      </c>
      <c r="Q134" s="328">
        <f t="shared" si="35"/>
        <v>0.56884875846501126</v>
      </c>
      <c r="R134" s="65">
        <v>1019</v>
      </c>
      <c r="S134" s="328">
        <f t="shared" si="36"/>
        <v>0.31994818652849744</v>
      </c>
      <c r="T134" s="65">
        <v>298</v>
      </c>
      <c r="U134" s="328">
        <f t="shared" si="37"/>
        <v>0.33632286995515703</v>
      </c>
      <c r="V134" s="3">
        <v>331</v>
      </c>
      <c r="W134" s="328">
        <f t="shared" si="31"/>
        <v>0.28793774319066157</v>
      </c>
      <c r="X134" s="358"/>
      <c r="Y134" s="484"/>
      <c r="Z134" s="358"/>
      <c r="AA134" s="377"/>
      <c r="AB134" s="3"/>
      <c r="AC134" s="328"/>
    </row>
    <row r="135" spans="1:29" s="99" customFormat="1" ht="13.5">
      <c r="A135" s="361"/>
      <c r="B135" s="10" t="s">
        <v>20</v>
      </c>
      <c r="C135" s="3">
        <v>1288754</v>
      </c>
      <c r="D135" s="328">
        <f t="shared" si="38"/>
        <v>0.11670929861775425</v>
      </c>
      <c r="E135" s="110"/>
      <c r="F135" s="358"/>
      <c r="G135" s="388"/>
      <c r="H135" s="340">
        <v>8368</v>
      </c>
      <c r="I135" s="47">
        <f t="shared" si="28"/>
        <v>0.11901577962021936</v>
      </c>
      <c r="J135" s="358"/>
      <c r="K135" s="377"/>
      <c r="L135" s="3">
        <v>162</v>
      </c>
      <c r="M135" s="328">
        <f t="shared" si="25"/>
        <v>-0.32780082987551862</v>
      </c>
      <c r="N135" s="3">
        <v>38</v>
      </c>
      <c r="O135" s="328">
        <f t="shared" si="34"/>
        <v>0.65217391304347827</v>
      </c>
      <c r="P135" s="343">
        <v>750</v>
      </c>
      <c r="Q135" s="328">
        <f t="shared" si="35"/>
        <v>0.51821862348178138</v>
      </c>
      <c r="R135" s="65">
        <v>1240</v>
      </c>
      <c r="S135" s="328">
        <f t="shared" si="36"/>
        <v>0.28497409326424861</v>
      </c>
      <c r="T135" s="65">
        <v>299</v>
      </c>
      <c r="U135" s="328">
        <f t="shared" si="37"/>
        <v>-8.8414634146341431E-2</v>
      </c>
      <c r="V135" s="3">
        <v>361</v>
      </c>
      <c r="W135" s="328">
        <f t="shared" si="31"/>
        <v>0.22372881355932206</v>
      </c>
      <c r="X135" s="358"/>
      <c r="Y135" s="484"/>
      <c r="Z135" s="358"/>
      <c r="AA135" s="377"/>
      <c r="AB135" s="3"/>
      <c r="AC135" s="328"/>
    </row>
    <row r="136" spans="1:29" s="99" customFormat="1" ht="13.5">
      <c r="A136" s="362"/>
      <c r="B136" s="29" t="s">
        <v>21</v>
      </c>
      <c r="C136" s="13">
        <v>1430677</v>
      </c>
      <c r="D136" s="334">
        <f t="shared" si="38"/>
        <v>0.18781315822901989</v>
      </c>
      <c r="E136" s="125"/>
      <c r="F136" s="359"/>
      <c r="G136" s="389"/>
      <c r="H136" s="344">
        <v>11313</v>
      </c>
      <c r="I136" s="57">
        <f>H136/H124-1</f>
        <v>9.931007676610637E-2</v>
      </c>
      <c r="J136" s="359"/>
      <c r="K136" s="378"/>
      <c r="L136" s="13">
        <v>110</v>
      </c>
      <c r="M136" s="334">
        <f t="shared" si="25"/>
        <v>-0.47619047619047616</v>
      </c>
      <c r="N136" s="13">
        <v>37</v>
      </c>
      <c r="O136" s="334">
        <f t="shared" si="34"/>
        <v>0.68181818181818188</v>
      </c>
      <c r="P136" s="344">
        <v>1171</v>
      </c>
      <c r="Q136" s="334">
        <f t="shared" si="35"/>
        <v>0.16633466135458175</v>
      </c>
      <c r="R136" s="177">
        <v>1273</v>
      </c>
      <c r="S136" s="334">
        <f t="shared" si="36"/>
        <v>0.20892687559354228</v>
      </c>
      <c r="T136" s="177">
        <v>373</v>
      </c>
      <c r="U136" s="334">
        <f t="shared" si="37"/>
        <v>0.17295597484276737</v>
      </c>
      <c r="V136" s="13">
        <v>385</v>
      </c>
      <c r="W136" s="334">
        <f t="shared" si="31"/>
        <v>0.32302405498281783</v>
      </c>
      <c r="X136" s="359"/>
      <c r="Y136" s="485"/>
      <c r="Z136" s="359"/>
      <c r="AA136" s="378"/>
      <c r="AB136" s="13"/>
      <c r="AC136" s="334"/>
    </row>
    <row r="137" spans="1:29" s="99" customFormat="1" ht="13.5">
      <c r="A137" s="361" t="s">
        <v>330</v>
      </c>
      <c r="B137" s="10" t="s">
        <v>309</v>
      </c>
      <c r="C137" s="340">
        <v>1834538</v>
      </c>
      <c r="D137" s="328">
        <f t="shared" ref="D137:D147" si="39">(C137-C125)/C125</f>
        <v>0.24891704898145078</v>
      </c>
      <c r="E137" s="110"/>
      <c r="F137" s="340">
        <v>160175</v>
      </c>
      <c r="G137" s="311" t="s">
        <v>325</v>
      </c>
      <c r="H137" s="340">
        <v>11115</v>
      </c>
      <c r="I137" s="47">
        <f t="shared" ref="I137:I161" si="40">H137/H125-1</f>
        <v>6.2721101443732774E-2</v>
      </c>
      <c r="J137" s="358">
        <v>50725</v>
      </c>
      <c r="K137" s="377">
        <f>J137/J125-1</f>
        <v>0.11429638416589771</v>
      </c>
      <c r="L137" s="340">
        <v>89</v>
      </c>
      <c r="M137" s="27">
        <f t="shared" si="25"/>
        <v>-0.52659574468085113</v>
      </c>
      <c r="N137" s="340">
        <v>77</v>
      </c>
      <c r="O137" s="328">
        <f t="shared" si="34"/>
        <v>1.0810810810810811</v>
      </c>
      <c r="P137" s="340">
        <v>1298</v>
      </c>
      <c r="Q137" s="328">
        <f t="shared" ref="Q137:Q143" si="41">P137/P125-1</f>
        <v>0.24091778202676872</v>
      </c>
      <c r="R137" s="340">
        <v>3015</v>
      </c>
      <c r="S137" s="328">
        <f t="shared" si="36"/>
        <v>0.52349671551288535</v>
      </c>
      <c r="T137" s="340">
        <v>461</v>
      </c>
      <c r="U137" s="328">
        <f t="shared" si="37"/>
        <v>7.2093023255813904E-2</v>
      </c>
      <c r="V137" s="316">
        <v>439</v>
      </c>
      <c r="W137" s="320">
        <f>V137/V125-1</f>
        <v>0.26878612716762995</v>
      </c>
      <c r="X137" s="358">
        <v>12577</v>
      </c>
      <c r="Y137" s="377"/>
      <c r="Z137" s="139">
        <v>7594</v>
      </c>
      <c r="AA137" s="377">
        <f>SUM(Z137:Z148)/Z125-1</f>
        <v>0.27092821946996937</v>
      </c>
      <c r="AB137" s="340"/>
      <c r="AC137" s="328"/>
    </row>
    <row r="138" spans="1:29" s="99" customFormat="1" ht="13.5">
      <c r="A138" s="361"/>
      <c r="B138" s="10" t="s">
        <v>310</v>
      </c>
      <c r="C138" s="3">
        <v>1445609</v>
      </c>
      <c r="D138" s="328">
        <f t="shared" si="39"/>
        <v>0.10126283344874581</v>
      </c>
      <c r="E138" s="110"/>
      <c r="F138" s="3">
        <v>118912</v>
      </c>
      <c r="G138" s="311" t="str">
        <f t="shared" ref="G138:G148" si="42">IFERROR(F138/F126-1,"-")</f>
        <v>-</v>
      </c>
      <c r="H138" s="340">
        <v>9397</v>
      </c>
      <c r="I138" s="47">
        <f t="shared" si="40"/>
        <v>5.3239184039453047E-2</v>
      </c>
      <c r="J138" s="358"/>
      <c r="K138" s="377"/>
      <c r="L138" s="6">
        <v>87</v>
      </c>
      <c r="M138" s="328">
        <f t="shared" si="25"/>
        <v>-0.68014705882352944</v>
      </c>
      <c r="N138" s="3">
        <v>45</v>
      </c>
      <c r="O138" s="328">
        <f t="shared" si="34"/>
        <v>-0.36619718309859151</v>
      </c>
      <c r="P138" s="6">
        <v>682</v>
      </c>
      <c r="Q138" s="328">
        <f t="shared" si="41"/>
        <v>0.10714285714285721</v>
      </c>
      <c r="R138" s="3">
        <v>1627</v>
      </c>
      <c r="S138" s="328">
        <f t="shared" si="36"/>
        <v>0.26614785992217893</v>
      </c>
      <c r="T138" s="3">
        <v>432</v>
      </c>
      <c r="U138" s="328">
        <f t="shared" si="37"/>
        <v>0.55395683453237421</v>
      </c>
      <c r="V138" s="316">
        <v>441</v>
      </c>
      <c r="W138" s="320">
        <f>V138/V126-1</f>
        <v>0.23529411764705888</v>
      </c>
      <c r="X138" s="480"/>
      <c r="Y138" s="377"/>
      <c r="Z138" s="139">
        <v>6317</v>
      </c>
      <c r="AA138" s="377"/>
      <c r="AB138" s="3"/>
      <c r="AC138" s="47"/>
    </row>
    <row r="139" spans="1:29" s="99" customFormat="1" ht="13.5">
      <c r="A139" s="361"/>
      <c r="B139" s="10" t="s">
        <v>12</v>
      </c>
      <c r="C139" s="3">
        <v>1416683</v>
      </c>
      <c r="D139" s="328">
        <f t="shared" si="39"/>
        <v>0.23087182080334748</v>
      </c>
      <c r="E139" s="110"/>
      <c r="F139" s="3">
        <v>113589</v>
      </c>
      <c r="G139" s="311" t="str">
        <f t="shared" si="42"/>
        <v>-</v>
      </c>
      <c r="H139" s="340">
        <v>9197</v>
      </c>
      <c r="I139" s="47">
        <f t="shared" si="40"/>
        <v>4.9406663623916103E-2</v>
      </c>
      <c r="J139" s="358"/>
      <c r="K139" s="377"/>
      <c r="L139" s="6">
        <v>191</v>
      </c>
      <c r="M139" s="328">
        <f t="shared" si="25"/>
        <v>4.9450549450549497E-2</v>
      </c>
      <c r="N139" s="3">
        <v>30</v>
      </c>
      <c r="O139" s="328">
        <f t="shared" si="34"/>
        <v>7.1428571428571397E-2</v>
      </c>
      <c r="P139" s="6">
        <v>694</v>
      </c>
      <c r="Q139" s="328">
        <f t="shared" si="41"/>
        <v>1.9089574155653377E-2</v>
      </c>
      <c r="R139" s="3">
        <v>1814</v>
      </c>
      <c r="S139" s="328">
        <f t="shared" si="36"/>
        <v>0.39324116743471582</v>
      </c>
      <c r="T139" s="3">
        <v>350</v>
      </c>
      <c r="U139" s="328">
        <f t="shared" si="37"/>
        <v>-5.9139784946236507E-2</v>
      </c>
      <c r="V139" s="50">
        <v>520</v>
      </c>
      <c r="W139" s="47">
        <f t="shared" si="31"/>
        <v>0.34715025906735741</v>
      </c>
      <c r="X139" s="480"/>
      <c r="Y139" s="377"/>
      <c r="Z139" s="139">
        <v>8675</v>
      </c>
      <c r="AA139" s="377"/>
      <c r="AB139" s="3"/>
      <c r="AC139" s="47"/>
    </row>
    <row r="140" spans="1:29" s="99" customFormat="1" ht="13.5">
      <c r="A140" s="361"/>
      <c r="B140" s="46" t="s">
        <v>13</v>
      </c>
      <c r="C140" s="3">
        <v>1495460</v>
      </c>
      <c r="D140" s="328">
        <f t="shared" si="39"/>
        <v>0.26746250693923562</v>
      </c>
      <c r="E140" s="110"/>
      <c r="F140" s="3">
        <v>132226</v>
      </c>
      <c r="G140" s="311" t="str">
        <f t="shared" si="42"/>
        <v>-</v>
      </c>
      <c r="H140" s="340">
        <v>11823</v>
      </c>
      <c r="I140" s="47">
        <f t="shared" si="40"/>
        <v>7.7855775366943103E-2</v>
      </c>
      <c r="J140" s="358"/>
      <c r="K140" s="377"/>
      <c r="L140" s="6">
        <v>115</v>
      </c>
      <c r="M140" s="328">
        <f t="shared" si="25"/>
        <v>1.1296296296296298</v>
      </c>
      <c r="N140" s="3">
        <v>31</v>
      </c>
      <c r="O140" s="328">
        <f t="shared" si="34"/>
        <v>0.40909090909090917</v>
      </c>
      <c r="P140" s="6">
        <v>998</v>
      </c>
      <c r="Q140" s="328">
        <f t="shared" si="41"/>
        <v>6.3965884861407307E-2</v>
      </c>
      <c r="R140" s="3">
        <v>1469</v>
      </c>
      <c r="S140" s="328">
        <f t="shared" si="36"/>
        <v>0.45014807502467913</v>
      </c>
      <c r="T140" s="3">
        <v>327</v>
      </c>
      <c r="U140" s="328">
        <f t="shared" si="37"/>
        <v>0.10847457627118651</v>
      </c>
      <c r="V140" s="50">
        <v>329</v>
      </c>
      <c r="W140" s="47">
        <f t="shared" si="31"/>
        <v>0.29019607843137263</v>
      </c>
      <c r="X140" s="480"/>
      <c r="Y140" s="377"/>
      <c r="Z140" s="139">
        <v>6945</v>
      </c>
      <c r="AA140" s="377"/>
      <c r="AB140" s="3"/>
      <c r="AC140" s="47"/>
    </row>
    <row r="141" spans="1:29" s="99" customFormat="1" ht="13.5">
      <c r="A141" s="361"/>
      <c r="B141" s="10" t="s">
        <v>14</v>
      </c>
      <c r="C141" s="3">
        <v>1579265</v>
      </c>
      <c r="D141" s="328">
        <f t="shared" si="39"/>
        <v>0.29130100253229141</v>
      </c>
      <c r="E141" s="110"/>
      <c r="F141" s="3">
        <v>154737</v>
      </c>
      <c r="G141" s="311" t="str">
        <f t="shared" si="42"/>
        <v>-</v>
      </c>
      <c r="H141" s="340">
        <v>19841</v>
      </c>
      <c r="I141" s="47">
        <f t="shared" si="40"/>
        <v>0.15805754975777742</v>
      </c>
      <c r="J141" s="358"/>
      <c r="K141" s="377"/>
      <c r="L141" s="6">
        <v>95</v>
      </c>
      <c r="M141" s="328">
        <f t="shared" si="25"/>
        <v>-0.39873417721518989</v>
      </c>
      <c r="N141" s="3">
        <v>26</v>
      </c>
      <c r="O141" s="328">
        <f t="shared" si="34"/>
        <v>-0.29729729729729726</v>
      </c>
      <c r="P141" s="6">
        <v>677</v>
      </c>
      <c r="Q141" s="328">
        <f t="shared" si="41"/>
        <v>7.4404761904762751E-3</v>
      </c>
      <c r="R141" s="3">
        <v>726</v>
      </c>
      <c r="S141" s="328">
        <f t="shared" si="36"/>
        <v>0.10000000000000009</v>
      </c>
      <c r="T141" s="3">
        <v>230</v>
      </c>
      <c r="U141" s="328">
        <f t="shared" si="37"/>
        <v>-0.1015625</v>
      </c>
      <c r="V141" s="50">
        <v>349</v>
      </c>
      <c r="W141" s="47">
        <f t="shared" ref="W141:W148" si="43">V141/V129-1</f>
        <v>7.055214723926384E-2</v>
      </c>
      <c r="X141" s="480"/>
      <c r="Y141" s="377"/>
      <c r="Z141" s="139">
        <v>7901</v>
      </c>
      <c r="AA141" s="377"/>
      <c r="AB141" s="3"/>
      <c r="AC141" s="47"/>
    </row>
    <row r="142" spans="1:29" s="99" customFormat="1" ht="13.5">
      <c r="A142" s="361"/>
      <c r="B142" s="46" t="s">
        <v>15</v>
      </c>
      <c r="C142" s="3">
        <v>1373551</v>
      </c>
      <c r="D142" s="328">
        <f t="shared" si="39"/>
        <v>8.116249579869636E-2</v>
      </c>
      <c r="E142" s="110"/>
      <c r="F142" s="3">
        <v>147947</v>
      </c>
      <c r="G142" s="311" t="str">
        <f t="shared" si="42"/>
        <v>-</v>
      </c>
      <c r="H142" s="340">
        <v>24961</v>
      </c>
      <c r="I142" s="47">
        <f t="shared" si="40"/>
        <v>0.20964380906227276</v>
      </c>
      <c r="J142" s="358"/>
      <c r="K142" s="377"/>
      <c r="L142" s="6">
        <v>140</v>
      </c>
      <c r="M142" s="328">
        <f t="shared" si="25"/>
        <v>-6.6666666666666652E-2</v>
      </c>
      <c r="N142" s="3">
        <v>23</v>
      </c>
      <c r="O142" s="328">
        <f t="shared" si="34"/>
        <v>-0.57407407407407407</v>
      </c>
      <c r="P142" s="6">
        <v>2902</v>
      </c>
      <c r="Q142" s="328">
        <f t="shared" si="41"/>
        <v>3.1516452074391985</v>
      </c>
      <c r="R142" s="3">
        <v>733</v>
      </c>
      <c r="S142" s="328">
        <f t="shared" si="36"/>
        <v>8.9153046062407038E-2</v>
      </c>
      <c r="T142" s="3">
        <v>356</v>
      </c>
      <c r="U142" s="328">
        <f t="shared" si="37"/>
        <v>-1.9283746556473802E-2</v>
      </c>
      <c r="V142" s="50">
        <v>380</v>
      </c>
      <c r="W142" s="47">
        <f t="shared" si="43"/>
        <v>0.58995815899581583</v>
      </c>
      <c r="X142" s="480"/>
      <c r="Y142" s="377"/>
      <c r="Z142" s="139">
        <v>7535</v>
      </c>
      <c r="AA142" s="377"/>
      <c r="AB142" s="3"/>
      <c r="AC142" s="47"/>
    </row>
    <row r="143" spans="1:29" s="99" customFormat="1" ht="13.5">
      <c r="A143" s="361"/>
      <c r="B143" s="10" t="s">
        <v>16</v>
      </c>
      <c r="C143" s="61">
        <v>1675332</v>
      </c>
      <c r="D143" s="328">
        <f t="shared" si="39"/>
        <v>0.1515931797950914</v>
      </c>
      <c r="E143" s="110"/>
      <c r="F143" s="3">
        <v>176272</v>
      </c>
      <c r="G143" s="311" t="str">
        <f t="shared" si="42"/>
        <v>-</v>
      </c>
      <c r="H143" s="340">
        <v>32107</v>
      </c>
      <c r="I143" s="47">
        <f t="shared" si="40"/>
        <v>0.10725247439390273</v>
      </c>
      <c r="J143" s="358"/>
      <c r="K143" s="377"/>
      <c r="L143" s="6">
        <v>254</v>
      </c>
      <c r="M143" s="328">
        <f t="shared" si="25"/>
        <v>0.86764705882352944</v>
      </c>
      <c r="N143" s="3">
        <v>34</v>
      </c>
      <c r="O143" s="328">
        <f t="shared" si="34"/>
        <v>6.25E-2</v>
      </c>
      <c r="P143" s="6">
        <v>889</v>
      </c>
      <c r="Q143" s="328">
        <f t="shared" si="41"/>
        <v>8.4146341463414709E-2</v>
      </c>
      <c r="R143" s="3">
        <v>966</v>
      </c>
      <c r="S143" s="328">
        <f t="shared" si="36"/>
        <v>0.20298879202988784</v>
      </c>
      <c r="T143" s="126"/>
      <c r="U143" s="328"/>
      <c r="V143" s="50">
        <v>490</v>
      </c>
      <c r="W143" s="47">
        <f t="shared" si="43"/>
        <v>0.50769230769230766</v>
      </c>
      <c r="X143" s="358">
        <v>4003</v>
      </c>
      <c r="Y143" s="377"/>
      <c r="Z143" s="139">
        <v>7300</v>
      </c>
      <c r="AA143" s="377"/>
      <c r="AB143" s="3"/>
      <c r="AC143" s="47"/>
    </row>
    <row r="144" spans="1:29" s="99" customFormat="1" ht="13.5">
      <c r="A144" s="361"/>
      <c r="B144" s="46" t="s">
        <v>17</v>
      </c>
      <c r="C144" s="61">
        <v>1835249</v>
      </c>
      <c r="D144" s="328">
        <f t="shared" si="39"/>
        <v>0.18617974615965815</v>
      </c>
      <c r="E144" s="110"/>
      <c r="F144" s="3">
        <v>161642</v>
      </c>
      <c r="G144" s="311" t="str">
        <f t="shared" si="42"/>
        <v>-</v>
      </c>
      <c r="H144" s="340">
        <v>22622</v>
      </c>
      <c r="I144" s="47">
        <f t="shared" si="40"/>
        <v>9.7995437557637288E-2</v>
      </c>
      <c r="J144" s="358"/>
      <c r="K144" s="377"/>
      <c r="L144" s="6">
        <v>171</v>
      </c>
      <c r="M144" s="328">
        <f t="shared" si="25"/>
        <v>-0.14925373134328357</v>
      </c>
      <c r="N144" s="3">
        <v>38</v>
      </c>
      <c r="O144" s="328">
        <f t="shared" si="34"/>
        <v>0.35714285714285721</v>
      </c>
      <c r="P144" s="6"/>
      <c r="Q144" s="328"/>
      <c r="R144" s="3">
        <v>864</v>
      </c>
      <c r="S144" s="328">
        <f t="shared" si="36"/>
        <v>0.22727272727272729</v>
      </c>
      <c r="T144" s="3"/>
      <c r="U144" s="328"/>
      <c r="V144" s="50">
        <v>415</v>
      </c>
      <c r="W144" s="47">
        <f t="shared" si="43"/>
        <v>0.28086419753086411</v>
      </c>
      <c r="X144" s="358"/>
      <c r="Y144" s="377"/>
      <c r="Z144" s="139">
        <v>7572</v>
      </c>
      <c r="AA144" s="377"/>
      <c r="AB144" s="3"/>
      <c r="AC144" s="47"/>
    </row>
    <row r="145" spans="1:43" s="99" customFormat="1" ht="13.5">
      <c r="A145" s="361"/>
      <c r="B145" s="46" t="s">
        <v>18</v>
      </c>
      <c r="C145" s="61">
        <v>1511657</v>
      </c>
      <c r="D145" s="328">
        <f t="shared" si="39"/>
        <v>0.14407402445937426</v>
      </c>
      <c r="E145" s="110"/>
      <c r="F145" s="3">
        <v>146037</v>
      </c>
      <c r="G145" s="311" t="str">
        <f t="shared" si="42"/>
        <v>-</v>
      </c>
      <c r="H145" s="340">
        <v>20968</v>
      </c>
      <c r="I145" s="47">
        <f t="shared" si="40"/>
        <v>6.6476781445501176E-2</v>
      </c>
      <c r="J145" s="358"/>
      <c r="K145" s="377"/>
      <c r="L145" s="6">
        <v>124</v>
      </c>
      <c r="M145" s="328">
        <f t="shared" si="25"/>
        <v>0.21568627450980382</v>
      </c>
      <c r="N145" s="3">
        <v>37</v>
      </c>
      <c r="O145" s="328">
        <f t="shared" si="34"/>
        <v>1.4666666666666668</v>
      </c>
      <c r="P145" s="6"/>
      <c r="Q145" s="328"/>
      <c r="R145" s="478">
        <v>1738</v>
      </c>
      <c r="S145" s="479">
        <f>R145/SUM(R133:R134)-1</f>
        <v>2.2954679223072372E-2</v>
      </c>
      <c r="T145" s="3"/>
      <c r="U145" s="328"/>
      <c r="V145" s="50">
        <v>376</v>
      </c>
      <c r="W145" s="47">
        <f t="shared" si="43"/>
        <v>0.53469387755102038</v>
      </c>
      <c r="X145" s="358"/>
      <c r="Y145" s="377"/>
      <c r="Z145" s="139">
        <v>6339</v>
      </c>
      <c r="AA145" s="377"/>
      <c r="AB145" s="3"/>
      <c r="AC145" s="47"/>
    </row>
    <row r="146" spans="1:43" s="99" customFormat="1" ht="13.5">
      <c r="A146" s="361"/>
      <c r="B146" s="10" t="s">
        <v>19</v>
      </c>
      <c r="C146" s="61">
        <v>1735308</v>
      </c>
      <c r="D146" s="350">
        <f t="shared" si="39"/>
        <v>0.21172264506668528</v>
      </c>
      <c r="E146" s="110"/>
      <c r="F146" s="3">
        <v>153690</v>
      </c>
      <c r="G146" s="311" t="str">
        <f t="shared" si="42"/>
        <v>-</v>
      </c>
      <c r="H146" s="340">
        <v>20265</v>
      </c>
      <c r="I146" s="47">
        <f t="shared" si="40"/>
        <v>0.12922099632230033</v>
      </c>
      <c r="J146" s="358"/>
      <c r="K146" s="377"/>
      <c r="L146" s="6">
        <v>210</v>
      </c>
      <c r="M146" s="328">
        <f t="shared" si="25"/>
        <v>0.44827586206896552</v>
      </c>
      <c r="N146" s="3">
        <v>26</v>
      </c>
      <c r="O146" s="328">
        <f t="shared" si="34"/>
        <v>0</v>
      </c>
      <c r="P146" s="6"/>
      <c r="Q146" s="328"/>
      <c r="R146" s="478"/>
      <c r="S146" s="479"/>
      <c r="T146" s="3"/>
      <c r="U146" s="328"/>
      <c r="V146" s="50">
        <v>415</v>
      </c>
      <c r="W146" s="47">
        <f t="shared" si="43"/>
        <v>0.25377643504531733</v>
      </c>
      <c r="X146" s="349"/>
      <c r="Y146" s="350"/>
      <c r="Z146" s="139">
        <v>8146</v>
      </c>
      <c r="AA146" s="377"/>
      <c r="AB146" s="3"/>
      <c r="AC146" s="47"/>
    </row>
    <row r="147" spans="1:43" s="99" customFormat="1" ht="13.5">
      <c r="A147" s="361"/>
      <c r="B147" s="10" t="s">
        <v>20</v>
      </c>
      <c r="C147" s="61">
        <v>1626063</v>
      </c>
      <c r="D147" s="350">
        <f t="shared" si="39"/>
        <v>0.26173265029633275</v>
      </c>
      <c r="E147" s="110"/>
      <c r="F147" s="3">
        <v>145991</v>
      </c>
      <c r="G147" s="311" t="str">
        <f t="shared" si="42"/>
        <v>-</v>
      </c>
      <c r="H147" s="340">
        <v>9718</v>
      </c>
      <c r="I147" s="328">
        <f t="shared" si="40"/>
        <v>0.16132887189292533</v>
      </c>
      <c r="J147" s="358"/>
      <c r="K147" s="377"/>
      <c r="L147" s="6">
        <v>170</v>
      </c>
      <c r="M147" s="328">
        <f t="shared" si="25"/>
        <v>4.9382716049382713E-2</v>
      </c>
      <c r="N147" s="3">
        <v>23</v>
      </c>
      <c r="O147" s="328">
        <f t="shared" si="34"/>
        <v>-0.39473684210526316</v>
      </c>
      <c r="P147" s="6"/>
      <c r="Q147" s="328"/>
      <c r="R147" s="3">
        <v>1555</v>
      </c>
      <c r="S147" s="328">
        <f>R147/R135-1</f>
        <v>0.25403225806451624</v>
      </c>
      <c r="T147" s="3"/>
      <c r="U147" s="328"/>
      <c r="V147" s="50">
        <v>526</v>
      </c>
      <c r="W147" s="47">
        <f t="shared" si="43"/>
        <v>0.45706371191135742</v>
      </c>
      <c r="X147" s="349"/>
      <c r="Y147" s="350"/>
      <c r="Z147" s="349">
        <v>10553</v>
      </c>
      <c r="AA147" s="377"/>
      <c r="AB147" s="3"/>
      <c r="AC147" s="47"/>
    </row>
    <row r="148" spans="1:43" s="99" customFormat="1">
      <c r="A148" s="361"/>
      <c r="B148" s="141" t="s">
        <v>21</v>
      </c>
      <c r="C148" s="249">
        <v>1781715</v>
      </c>
      <c r="D148" s="328">
        <f t="shared" ref="D148:D153" si="44">C148/C136-1</f>
        <v>0.24536495659048119</v>
      </c>
      <c r="E148" s="110"/>
      <c r="F148" s="3">
        <v>164238</v>
      </c>
      <c r="G148" s="311" t="str">
        <f t="shared" si="42"/>
        <v>-</v>
      </c>
      <c r="H148" s="340">
        <v>12727</v>
      </c>
      <c r="I148" s="328">
        <f t="shared" si="40"/>
        <v>0.12498895076460714</v>
      </c>
      <c r="J148" s="359"/>
      <c r="K148" s="378"/>
      <c r="L148" s="6">
        <v>165</v>
      </c>
      <c r="M148" s="328">
        <f t="shared" si="25"/>
        <v>0.5</v>
      </c>
      <c r="N148" s="3">
        <v>36</v>
      </c>
      <c r="O148" s="328">
        <f t="shared" ref="O148:O164" si="45">N148/N136-1</f>
        <v>-2.7027027027026973E-2</v>
      </c>
      <c r="P148" s="6"/>
      <c r="Q148" s="328"/>
      <c r="R148" s="3">
        <v>1872</v>
      </c>
      <c r="S148" s="328">
        <f>R148/R136-1</f>
        <v>0.47054202670856249</v>
      </c>
      <c r="T148" s="3"/>
      <c r="U148" s="328"/>
      <c r="V148" s="50">
        <v>420</v>
      </c>
      <c r="W148" s="47">
        <f t="shared" si="43"/>
        <v>9.0909090909090828E-2</v>
      </c>
      <c r="X148" s="349"/>
      <c r="Y148" s="350"/>
      <c r="Z148" s="349">
        <v>10557</v>
      </c>
      <c r="AA148" s="378"/>
      <c r="AB148" s="3"/>
      <c r="AC148" s="47"/>
      <c r="AD148" s="98"/>
      <c r="AE148" s="98"/>
      <c r="AF148" s="98"/>
      <c r="AG148" s="98"/>
      <c r="AH148" s="98"/>
      <c r="AI148" s="98"/>
      <c r="AJ148" s="98"/>
      <c r="AK148" s="98"/>
      <c r="AL148" s="98"/>
    </row>
    <row r="149" spans="1:43" s="148" customFormat="1">
      <c r="A149" s="360" t="s">
        <v>331</v>
      </c>
      <c r="B149" s="150" t="s">
        <v>309</v>
      </c>
      <c r="C149" s="242">
        <v>2112337</v>
      </c>
      <c r="D149" s="278">
        <f t="shared" si="44"/>
        <v>0.15142722581925261</v>
      </c>
      <c r="E149" s="110"/>
      <c r="F149" s="16">
        <v>181347</v>
      </c>
      <c r="G149" s="330">
        <f t="shared" ref="G149:G161" si="46">F149/F137-1</f>
        <v>0.1321804276572498</v>
      </c>
      <c r="H149" s="17">
        <v>12658</v>
      </c>
      <c r="I149" s="330">
        <f t="shared" si="40"/>
        <v>0.13882141250562308</v>
      </c>
      <c r="J149" s="358">
        <v>50312</v>
      </c>
      <c r="K149" s="377">
        <f>J149/J137-1</f>
        <v>-8.1419418432725488E-3</v>
      </c>
      <c r="L149" s="19">
        <v>201</v>
      </c>
      <c r="M149" s="330">
        <f t="shared" si="25"/>
        <v>1.2584269662921348</v>
      </c>
      <c r="N149" s="147">
        <v>42</v>
      </c>
      <c r="O149" s="330">
        <f t="shared" si="45"/>
        <v>-0.45454545454545459</v>
      </c>
      <c r="P149" s="19"/>
      <c r="Q149" s="330"/>
      <c r="R149" s="16">
        <v>3379</v>
      </c>
      <c r="S149" s="330">
        <f>R149/R137-1</f>
        <v>0.12072968490878933</v>
      </c>
      <c r="T149" s="16"/>
      <c r="U149" s="330"/>
      <c r="V149" s="147">
        <v>492</v>
      </c>
      <c r="W149" s="144">
        <f>V149/V137-1</f>
        <v>0.12072892938496582</v>
      </c>
      <c r="X149" s="21">
        <v>3476</v>
      </c>
      <c r="Y149" s="22"/>
      <c r="Z149" s="21"/>
      <c r="AA149" s="22"/>
      <c r="AB149" s="16"/>
      <c r="AC149" s="144"/>
      <c r="AD149" s="98"/>
      <c r="AE149" s="98"/>
      <c r="AF149" s="98"/>
      <c r="AG149" s="98"/>
      <c r="AH149" s="98"/>
      <c r="AI149" s="98"/>
      <c r="AJ149" s="98"/>
      <c r="AK149" s="98"/>
      <c r="AL149" s="98"/>
      <c r="AM149" s="99"/>
      <c r="AN149" s="99"/>
      <c r="AO149" s="99"/>
      <c r="AP149" s="99"/>
    </row>
    <row r="150" spans="1:43" s="99" customFormat="1">
      <c r="A150" s="361"/>
      <c r="B150" s="141" t="s">
        <v>310</v>
      </c>
      <c r="C150" s="250">
        <v>1876928</v>
      </c>
      <c r="D150" s="350">
        <f t="shared" si="44"/>
        <v>0.29836491056710357</v>
      </c>
      <c r="E150" s="110"/>
      <c r="F150" s="3">
        <v>150529</v>
      </c>
      <c r="G150" s="328">
        <f t="shared" si="46"/>
        <v>0.26588569698600639</v>
      </c>
      <c r="H150" s="340">
        <v>11806</v>
      </c>
      <c r="I150" s="328">
        <f t="shared" si="40"/>
        <v>0.25635841225923173</v>
      </c>
      <c r="J150" s="358"/>
      <c r="K150" s="377"/>
      <c r="L150" s="6">
        <v>183</v>
      </c>
      <c r="M150" s="328">
        <f t="shared" si="25"/>
        <v>1.103448275862069</v>
      </c>
      <c r="N150" s="3">
        <v>34</v>
      </c>
      <c r="O150" s="328">
        <f t="shared" si="45"/>
        <v>-0.24444444444444446</v>
      </c>
      <c r="P150" s="6"/>
      <c r="Q150" s="328"/>
      <c r="R150" s="50">
        <v>1943</v>
      </c>
      <c r="S150" s="328">
        <f t="shared" ref="S150:S156" si="47">R150/R138-1</f>
        <v>0.19422249539028891</v>
      </c>
      <c r="T150" s="3"/>
      <c r="U150" s="328"/>
      <c r="V150" s="50"/>
      <c r="W150" s="47"/>
      <c r="X150" s="349">
        <v>2792</v>
      </c>
      <c r="Y150" s="350"/>
      <c r="Z150" s="349"/>
      <c r="AA150" s="350"/>
      <c r="AB150" s="3"/>
      <c r="AC150" s="47"/>
      <c r="AD150" s="98"/>
      <c r="AE150" s="98"/>
      <c r="AF150" s="98"/>
      <c r="AG150" s="98"/>
      <c r="AH150" s="98"/>
      <c r="AI150" s="98"/>
      <c r="AJ150" s="98"/>
      <c r="AK150" s="98"/>
      <c r="AL150" s="98"/>
    </row>
    <row r="151" spans="1:43" s="99" customFormat="1">
      <c r="A151" s="361"/>
      <c r="B151" s="67" t="s">
        <v>313</v>
      </c>
      <c r="C151" s="243">
        <v>1569162</v>
      </c>
      <c r="D151" s="320">
        <f t="shared" si="44"/>
        <v>0.1076309943720648</v>
      </c>
      <c r="E151" s="110"/>
      <c r="F151" s="3">
        <v>126499</v>
      </c>
      <c r="G151" s="328">
        <f t="shared" si="46"/>
        <v>0.11365537155886574</v>
      </c>
      <c r="H151" s="340">
        <v>10341</v>
      </c>
      <c r="I151" s="328">
        <f t="shared" si="40"/>
        <v>0.12438838751766879</v>
      </c>
      <c r="J151" s="358"/>
      <c r="K151" s="377"/>
      <c r="L151" s="6">
        <v>190</v>
      </c>
      <c r="M151" s="328">
        <f t="shared" si="25"/>
        <v>-5.2356020942407877E-3</v>
      </c>
      <c r="N151" s="3">
        <v>26</v>
      </c>
      <c r="O151" s="328">
        <f t="shared" si="45"/>
        <v>-0.1333333333333333</v>
      </c>
      <c r="P151" s="6"/>
      <c r="Q151" s="328"/>
      <c r="R151" s="50">
        <v>1890</v>
      </c>
      <c r="S151" s="328">
        <f t="shared" si="47"/>
        <v>4.1896361631753143E-2</v>
      </c>
      <c r="T151" s="3"/>
      <c r="U151" s="328"/>
      <c r="V151" s="50"/>
      <c r="W151" s="47"/>
      <c r="X151" s="349"/>
      <c r="Y151" s="350"/>
      <c r="Z151" s="349"/>
      <c r="AA151" s="350"/>
      <c r="AB151" s="3"/>
      <c r="AC151" s="47"/>
      <c r="AD151" s="98"/>
      <c r="AE151" s="98"/>
      <c r="AF151" s="98"/>
      <c r="AG151" s="98"/>
      <c r="AH151" s="98"/>
      <c r="AI151" s="98"/>
      <c r="AJ151" s="98"/>
      <c r="AK151" s="98"/>
      <c r="AL151" s="98"/>
    </row>
    <row r="152" spans="1:43" s="99" customFormat="1">
      <c r="A152" s="361"/>
      <c r="B152" s="67" t="s">
        <v>314</v>
      </c>
      <c r="C152" s="243">
        <v>1636597</v>
      </c>
      <c r="D152" s="320">
        <f t="shared" si="44"/>
        <v>9.4376980995813931E-2</v>
      </c>
      <c r="E152" s="110"/>
      <c r="F152" s="50">
        <v>136312</v>
      </c>
      <c r="G152" s="47">
        <f t="shared" si="46"/>
        <v>3.0901638104457563E-2</v>
      </c>
      <c r="H152" s="343">
        <v>14582</v>
      </c>
      <c r="I152" s="47">
        <f t="shared" si="40"/>
        <v>0.23335870760382305</v>
      </c>
      <c r="J152" s="358"/>
      <c r="K152" s="377"/>
      <c r="L152" s="156">
        <v>146</v>
      </c>
      <c r="M152" s="47">
        <f t="shared" si="25"/>
        <v>0.26956521739130435</v>
      </c>
      <c r="N152" s="50">
        <v>21</v>
      </c>
      <c r="O152" s="47">
        <f t="shared" si="45"/>
        <v>-0.32258064516129037</v>
      </c>
      <c r="P152" s="156"/>
      <c r="Q152" s="47"/>
      <c r="R152" s="50">
        <v>1035</v>
      </c>
      <c r="S152" s="47">
        <f t="shared" si="47"/>
        <v>-0.29543907420013615</v>
      </c>
      <c r="T152" s="50"/>
      <c r="U152" s="47"/>
      <c r="V152" s="50"/>
      <c r="W152" s="47"/>
      <c r="X152" s="316"/>
      <c r="Y152" s="320"/>
      <c r="Z152" s="316"/>
      <c r="AA152" s="320"/>
      <c r="AB152" s="50"/>
      <c r="AC152" s="47"/>
      <c r="AD152" s="98"/>
      <c r="AE152" s="98"/>
      <c r="AF152" s="98"/>
      <c r="AG152" s="98"/>
      <c r="AH152" s="98"/>
      <c r="AI152" s="98"/>
      <c r="AJ152" s="98"/>
      <c r="AK152" s="98"/>
      <c r="AL152" s="98"/>
    </row>
    <row r="153" spans="1:43" s="99" customFormat="1">
      <c r="A153" s="361"/>
      <c r="B153" s="141" t="s">
        <v>315</v>
      </c>
      <c r="C153" s="243">
        <v>1656728</v>
      </c>
      <c r="D153" s="320">
        <f t="shared" si="44"/>
        <v>4.9050032768408025E-2</v>
      </c>
      <c r="E153" s="110"/>
      <c r="F153" s="50">
        <v>154922</v>
      </c>
      <c r="G153" s="47">
        <f t="shared" si="46"/>
        <v>1.1955770113158959E-3</v>
      </c>
      <c r="H153" s="343">
        <v>21143</v>
      </c>
      <c r="I153" s="47">
        <f t="shared" si="40"/>
        <v>6.5621692455017477E-2</v>
      </c>
      <c r="J153" s="358"/>
      <c r="K153" s="377"/>
      <c r="L153" s="156">
        <v>206</v>
      </c>
      <c r="M153" s="47">
        <f t="shared" si="25"/>
        <v>1.168421052631579</v>
      </c>
      <c r="N153" s="50">
        <v>18</v>
      </c>
      <c r="O153" s="47">
        <f t="shared" si="45"/>
        <v>-0.30769230769230771</v>
      </c>
      <c r="P153" s="156"/>
      <c r="Q153" s="47"/>
      <c r="R153" s="50">
        <v>688</v>
      </c>
      <c r="S153" s="47">
        <f t="shared" si="47"/>
        <v>-5.2341597796143224E-2</v>
      </c>
      <c r="T153" s="50"/>
      <c r="U153" s="47"/>
      <c r="V153" s="50"/>
      <c r="W153" s="47"/>
      <c r="X153" s="316"/>
      <c r="Y153" s="320"/>
      <c r="Z153" s="316"/>
      <c r="AA153" s="320"/>
      <c r="AB153" s="50"/>
      <c r="AC153" s="47"/>
      <c r="AD153" s="98"/>
      <c r="AE153" s="98"/>
      <c r="AF153" s="98"/>
      <c r="AG153" s="98"/>
      <c r="AH153" s="98"/>
      <c r="AI153" s="98"/>
      <c r="AJ153" s="98"/>
      <c r="AK153" s="98"/>
      <c r="AL153" s="98"/>
    </row>
    <row r="154" spans="1:43" s="99" customFormat="1">
      <c r="A154" s="361"/>
      <c r="B154" s="141" t="s">
        <v>15</v>
      </c>
      <c r="C154" s="243">
        <v>1778317</v>
      </c>
      <c r="D154" s="320">
        <f t="shared" ref="D154:D160" si="48">C154/C142-1</f>
        <v>0.29468581800020521</v>
      </c>
      <c r="E154" s="110"/>
      <c r="F154" s="50">
        <v>172488</v>
      </c>
      <c r="G154" s="47">
        <f t="shared" si="46"/>
        <v>0.16587696945527797</v>
      </c>
      <c r="H154" s="343">
        <v>29325</v>
      </c>
      <c r="I154" s="47">
        <f t="shared" si="40"/>
        <v>0.17483273907295382</v>
      </c>
      <c r="J154" s="358"/>
      <c r="K154" s="377"/>
      <c r="L154" s="156">
        <v>191</v>
      </c>
      <c r="M154" s="47">
        <f t="shared" si="25"/>
        <v>0.36428571428571432</v>
      </c>
      <c r="N154" s="50">
        <v>46</v>
      </c>
      <c r="O154" s="47">
        <f t="shared" si="45"/>
        <v>1</v>
      </c>
      <c r="P154" s="156"/>
      <c r="Q154" s="47"/>
      <c r="R154" s="50">
        <v>734</v>
      </c>
      <c r="S154" s="47">
        <f t="shared" si="47"/>
        <v>1.3642564802183177E-3</v>
      </c>
      <c r="T154" s="50"/>
      <c r="U154" s="47"/>
      <c r="V154" s="50"/>
      <c r="W154" s="47"/>
      <c r="X154" s="316"/>
      <c r="Y154" s="320"/>
      <c r="Z154" s="316"/>
      <c r="AA154" s="320"/>
      <c r="AB154" s="50"/>
      <c r="AC154" s="47"/>
      <c r="AD154" s="98"/>
      <c r="AE154" s="98"/>
      <c r="AF154" s="98"/>
      <c r="AG154" s="98"/>
      <c r="AH154" s="98"/>
      <c r="AI154" s="98"/>
      <c r="AJ154" s="98"/>
      <c r="AK154" s="98"/>
      <c r="AL154" s="98"/>
      <c r="AM154" s="105"/>
      <c r="AN154" s="105"/>
      <c r="AO154" s="105"/>
      <c r="AP154" s="105"/>
    </row>
    <row r="155" spans="1:43" s="99" customFormat="1">
      <c r="A155" s="361"/>
      <c r="B155" s="141" t="s">
        <v>16</v>
      </c>
      <c r="C155" s="243">
        <v>2086068</v>
      </c>
      <c r="D155" s="320">
        <f t="shared" si="48"/>
        <v>0.24516692810738405</v>
      </c>
      <c r="E155" s="110"/>
      <c r="F155" s="50">
        <v>195374</v>
      </c>
      <c r="G155" s="47">
        <f t="shared" si="46"/>
        <v>0.10836661523100655</v>
      </c>
      <c r="H155" s="343">
        <v>41841</v>
      </c>
      <c r="I155" s="47">
        <f t="shared" si="40"/>
        <v>0.3031737627308686</v>
      </c>
      <c r="J155" s="358"/>
      <c r="K155" s="377"/>
      <c r="L155" s="156">
        <v>256</v>
      </c>
      <c r="M155" s="47">
        <f t="shared" si="25"/>
        <v>7.8740157480314821E-3</v>
      </c>
      <c r="N155" s="50">
        <v>41</v>
      </c>
      <c r="O155" s="47">
        <f t="shared" si="45"/>
        <v>0.20588235294117641</v>
      </c>
      <c r="P155" s="156"/>
      <c r="Q155" s="47"/>
      <c r="R155" s="50">
        <v>931</v>
      </c>
      <c r="S155" s="47">
        <f t="shared" si="47"/>
        <v>-3.6231884057971064E-2</v>
      </c>
      <c r="T155" s="50"/>
      <c r="U155" s="47"/>
      <c r="V155" s="50"/>
      <c r="W155" s="47"/>
      <c r="X155" s="316"/>
      <c r="Y155" s="320"/>
      <c r="Z155" s="316"/>
      <c r="AA155" s="320"/>
      <c r="AB155" s="50"/>
      <c r="AC155" s="47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</row>
    <row r="156" spans="1:43" s="155" customFormat="1">
      <c r="A156" s="361"/>
      <c r="B156" s="141" t="s">
        <v>318</v>
      </c>
      <c r="C156" s="243">
        <v>2064241</v>
      </c>
      <c r="D156" s="320">
        <f t="shared" si="48"/>
        <v>0.1247743494207052</v>
      </c>
      <c r="E156" s="142"/>
      <c r="F156" s="133">
        <v>171043</v>
      </c>
      <c r="G156" s="47">
        <f t="shared" si="46"/>
        <v>5.815938926764086E-2</v>
      </c>
      <c r="H156" s="316">
        <v>31165</v>
      </c>
      <c r="I156" s="47">
        <f t="shared" si="40"/>
        <v>0.37764123419679962</v>
      </c>
      <c r="J156" s="358"/>
      <c r="K156" s="377"/>
      <c r="L156" s="133">
        <v>248</v>
      </c>
      <c r="M156" s="320">
        <f t="shared" si="25"/>
        <v>0.45029239766081863</v>
      </c>
      <c r="N156" s="133">
        <v>16</v>
      </c>
      <c r="O156" s="47">
        <f t="shared" si="45"/>
        <v>-0.57894736842105265</v>
      </c>
      <c r="P156" s="134"/>
      <c r="Q156" s="320"/>
      <c r="R156" s="133">
        <v>812</v>
      </c>
      <c r="S156" s="320">
        <f t="shared" si="47"/>
        <v>-6.018518518518523E-2</v>
      </c>
      <c r="T156" s="133"/>
      <c r="U156" s="320"/>
      <c r="V156" s="134"/>
      <c r="W156" s="320"/>
      <c r="X156" s="133"/>
      <c r="Y156" s="320"/>
      <c r="Z156" s="133"/>
      <c r="AA156" s="320"/>
      <c r="AB156" s="134"/>
      <c r="AC156" s="320"/>
      <c r="AD156" s="98"/>
      <c r="AE156" s="98"/>
      <c r="AF156" s="98"/>
      <c r="AG156" s="98"/>
      <c r="AH156" s="98"/>
      <c r="AI156" s="98"/>
      <c r="AJ156" s="98"/>
      <c r="AK156" s="98"/>
      <c r="AL156" s="98"/>
      <c r="AM156" s="99"/>
      <c r="AN156" s="99"/>
      <c r="AO156" s="99"/>
      <c r="AP156" s="99"/>
      <c r="AQ156" s="132"/>
    </row>
    <row r="157" spans="1:43" s="155" customFormat="1">
      <c r="A157" s="361"/>
      <c r="B157" s="141" t="s">
        <v>18</v>
      </c>
      <c r="C157" s="243">
        <v>1904524</v>
      </c>
      <c r="D157" s="320">
        <f t="shared" si="48"/>
        <v>0.25989162885495842</v>
      </c>
      <c r="E157" s="142"/>
      <c r="F157" s="133">
        <v>179262</v>
      </c>
      <c r="G157" s="47">
        <f t="shared" si="46"/>
        <v>0.22751083629491164</v>
      </c>
      <c r="H157" s="316">
        <v>33283</v>
      </c>
      <c r="I157" s="47">
        <f t="shared" si="40"/>
        <v>0.58732354063334613</v>
      </c>
      <c r="J157" s="358"/>
      <c r="K157" s="377"/>
      <c r="L157" s="133">
        <v>220</v>
      </c>
      <c r="M157" s="320">
        <f t="shared" si="25"/>
        <v>0.77419354838709675</v>
      </c>
      <c r="N157" s="133">
        <v>19</v>
      </c>
      <c r="O157" s="47">
        <f t="shared" si="45"/>
        <v>-0.48648648648648651</v>
      </c>
      <c r="P157" s="134"/>
      <c r="Q157" s="320"/>
      <c r="R157" s="133"/>
      <c r="S157" s="320"/>
      <c r="T157" s="133"/>
      <c r="U157" s="320"/>
      <c r="V157" s="134"/>
      <c r="W157" s="320"/>
      <c r="X157" s="133">
        <v>1311</v>
      </c>
      <c r="Y157" s="320"/>
      <c r="Z157" s="133"/>
      <c r="AA157" s="320"/>
      <c r="AB157" s="134"/>
      <c r="AC157" s="320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132"/>
    </row>
    <row r="158" spans="1:43" s="155" customFormat="1">
      <c r="A158" s="361"/>
      <c r="B158" s="141" t="s">
        <v>19</v>
      </c>
      <c r="C158" s="243">
        <v>1865552</v>
      </c>
      <c r="D158" s="320">
        <f t="shared" si="48"/>
        <v>7.5055263964667995E-2</v>
      </c>
      <c r="E158" s="142"/>
      <c r="F158" s="133">
        <v>168447</v>
      </c>
      <c r="G158" s="47">
        <f t="shared" si="46"/>
        <v>9.6017958227601063E-2</v>
      </c>
      <c r="H158" s="316">
        <v>23195</v>
      </c>
      <c r="I158" s="47">
        <f t="shared" si="40"/>
        <v>0.1445842585738959</v>
      </c>
      <c r="J158" s="358"/>
      <c r="K158" s="377"/>
      <c r="L158" s="133">
        <v>215</v>
      </c>
      <c r="M158" s="320">
        <f t="shared" si="25"/>
        <v>2.3809523809523725E-2</v>
      </c>
      <c r="N158" s="133">
        <v>49</v>
      </c>
      <c r="O158" s="47">
        <f t="shared" si="45"/>
        <v>0.88461538461538458</v>
      </c>
      <c r="P158" s="134"/>
      <c r="Q158" s="320"/>
      <c r="R158" s="133"/>
      <c r="S158" s="320"/>
      <c r="T158" s="133"/>
      <c r="U158" s="320"/>
      <c r="V158" s="134"/>
      <c r="W158" s="320"/>
      <c r="X158" s="133"/>
      <c r="Y158" s="320"/>
      <c r="Z158" s="133"/>
      <c r="AA158" s="320"/>
      <c r="AB158" s="134"/>
      <c r="AC158" s="320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132"/>
    </row>
    <row r="159" spans="1:43" s="155" customFormat="1">
      <c r="A159" s="361"/>
      <c r="B159" s="141" t="s">
        <v>20</v>
      </c>
      <c r="C159" s="243">
        <v>1825701</v>
      </c>
      <c r="D159" s="320">
        <f t="shared" si="48"/>
        <v>0.12277384086594423</v>
      </c>
      <c r="E159" s="142"/>
      <c r="F159" s="133">
        <v>159663</v>
      </c>
      <c r="G159" s="47">
        <f t="shared" si="46"/>
        <v>9.3649608537512696E-2</v>
      </c>
      <c r="H159" s="316">
        <v>11170</v>
      </c>
      <c r="I159" s="47">
        <f t="shared" si="40"/>
        <v>0.14941345955958019</v>
      </c>
      <c r="J159" s="358"/>
      <c r="K159" s="377"/>
      <c r="L159" s="133">
        <v>197</v>
      </c>
      <c r="M159" s="320">
        <f t="shared" si="25"/>
        <v>0.15882352941176481</v>
      </c>
      <c r="N159" s="133">
        <v>33</v>
      </c>
      <c r="O159" s="47">
        <f t="shared" si="45"/>
        <v>0.43478260869565211</v>
      </c>
      <c r="P159" s="134"/>
      <c r="Q159" s="320"/>
      <c r="R159" s="133"/>
      <c r="S159" s="320"/>
      <c r="T159" s="133"/>
      <c r="U159" s="320"/>
      <c r="V159" s="134"/>
      <c r="W159" s="320"/>
      <c r="X159" s="133"/>
      <c r="Y159" s="320"/>
      <c r="Z159" s="133"/>
      <c r="AA159" s="320"/>
      <c r="AB159" s="134"/>
      <c r="AC159" s="320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132"/>
    </row>
    <row r="160" spans="1:43" s="155" customFormat="1">
      <c r="A160" s="361"/>
      <c r="B160" s="141" t="s">
        <v>21</v>
      </c>
      <c r="C160" s="243">
        <v>2007035</v>
      </c>
      <c r="D160" s="320">
        <f t="shared" si="48"/>
        <v>0.12646242524758455</v>
      </c>
      <c r="E160" s="142"/>
      <c r="F160" s="133">
        <v>186630</v>
      </c>
      <c r="G160" s="47">
        <f t="shared" si="46"/>
        <v>0.13633872794359414</v>
      </c>
      <c r="H160" s="316">
        <v>14250</v>
      </c>
      <c r="I160" s="47">
        <f t="shared" si="40"/>
        <v>0.11966685000392863</v>
      </c>
      <c r="J160" s="359"/>
      <c r="K160" s="378"/>
      <c r="L160" s="133">
        <v>170</v>
      </c>
      <c r="M160" s="320">
        <f t="shared" si="25"/>
        <v>3.0303030303030276E-2</v>
      </c>
      <c r="N160" s="133">
        <v>25</v>
      </c>
      <c r="O160" s="47">
        <f t="shared" si="45"/>
        <v>-0.30555555555555558</v>
      </c>
      <c r="P160" s="134"/>
      <c r="Q160" s="320"/>
      <c r="R160" s="133"/>
      <c r="S160" s="320"/>
      <c r="T160" s="133"/>
      <c r="U160" s="320"/>
      <c r="V160" s="134"/>
      <c r="W160" s="320"/>
      <c r="X160" s="133"/>
      <c r="Y160" s="320"/>
      <c r="Z160" s="133"/>
      <c r="AA160" s="320"/>
      <c r="AB160" s="134"/>
      <c r="AC160" s="320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132"/>
    </row>
    <row r="161" spans="1:43" s="155" customFormat="1">
      <c r="A161" s="413" t="s">
        <v>332</v>
      </c>
      <c r="B161" s="150" t="s">
        <v>309</v>
      </c>
      <c r="C161" s="242">
        <v>2343048</v>
      </c>
      <c r="D161" s="278">
        <f>C161/C149-1</f>
        <v>0.10922073513837982</v>
      </c>
      <c r="E161" s="142"/>
      <c r="F161" s="149">
        <v>206737</v>
      </c>
      <c r="G161" s="144">
        <f t="shared" si="46"/>
        <v>0.14000783029220232</v>
      </c>
      <c r="H161" s="315">
        <v>15946</v>
      </c>
      <c r="I161" s="278">
        <f t="shared" si="40"/>
        <v>0.25975667562016125</v>
      </c>
      <c r="J161" s="358">
        <v>42997</v>
      </c>
      <c r="K161" s="377">
        <f>J161/J149-1</f>
        <v>-0.14539274924471302</v>
      </c>
      <c r="L161" s="149">
        <v>270</v>
      </c>
      <c r="M161" s="278">
        <f t="shared" ref="M161:M171" si="49">(L161/L149-1)</f>
        <v>0.34328358208955234</v>
      </c>
      <c r="N161" s="149">
        <v>60</v>
      </c>
      <c r="O161" s="144">
        <f t="shared" si="45"/>
        <v>0.4285714285714286</v>
      </c>
      <c r="P161" s="154"/>
      <c r="Q161" s="278"/>
      <c r="R161" s="149"/>
      <c r="S161" s="278"/>
      <c r="T161" s="149"/>
      <c r="U161" s="278"/>
      <c r="V161" s="154"/>
      <c r="W161" s="278"/>
      <c r="X161" s="149"/>
      <c r="Y161" s="278"/>
      <c r="Z161" s="149"/>
      <c r="AA161" s="278"/>
      <c r="AB161" s="154"/>
      <c r="AC161" s="27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132"/>
    </row>
    <row r="162" spans="1:43" s="155" customFormat="1">
      <c r="A162" s="414"/>
      <c r="B162" s="67" t="s">
        <v>310</v>
      </c>
      <c r="C162" s="243">
        <v>2231269</v>
      </c>
      <c r="D162" s="320">
        <f>C162/C150-1</f>
        <v>0.18878774252395414</v>
      </c>
      <c r="E162" s="142"/>
      <c r="F162" s="133">
        <v>171611</v>
      </c>
      <c r="G162" s="320">
        <f>F162/F150-1</f>
        <v>0.14005274731114925</v>
      </c>
      <c r="H162" s="316">
        <v>12419</v>
      </c>
      <c r="I162" s="320">
        <f>H162/H150-1</f>
        <v>5.1922751143486323E-2</v>
      </c>
      <c r="J162" s="358"/>
      <c r="K162" s="377"/>
      <c r="L162" s="133">
        <v>185</v>
      </c>
      <c r="M162" s="320">
        <f t="shared" si="49"/>
        <v>1.0928961748633892E-2</v>
      </c>
      <c r="N162" s="133">
        <v>74</v>
      </c>
      <c r="O162" s="47">
        <f t="shared" si="45"/>
        <v>1.1764705882352939</v>
      </c>
      <c r="P162" s="134"/>
      <c r="Q162" s="320"/>
      <c r="R162" s="133"/>
      <c r="S162" s="320"/>
      <c r="T162" s="133"/>
      <c r="U162" s="320"/>
      <c r="V162" s="134"/>
      <c r="W162" s="320"/>
      <c r="X162" s="133"/>
      <c r="Y162" s="320"/>
      <c r="Z162" s="133"/>
      <c r="AA162" s="320"/>
      <c r="AB162" s="134"/>
      <c r="AC162" s="320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132"/>
    </row>
    <row r="163" spans="1:43" s="155" customFormat="1">
      <c r="A163" s="414"/>
      <c r="B163" s="67" t="s">
        <v>313</v>
      </c>
      <c r="C163" s="243">
        <v>1940542</v>
      </c>
      <c r="D163" s="320">
        <f>C163/C151-1</f>
        <v>0.23667409738446388</v>
      </c>
      <c r="E163" s="142"/>
      <c r="F163" s="133">
        <v>158169</v>
      </c>
      <c r="G163" s="320">
        <f>F163/F151-1</f>
        <v>0.2503577103376311</v>
      </c>
      <c r="H163" s="316">
        <v>12672</v>
      </c>
      <c r="I163" s="320">
        <f>H163/H151-1</f>
        <v>0.22541340295909484</v>
      </c>
      <c r="J163" s="358"/>
      <c r="K163" s="377"/>
      <c r="L163" s="133">
        <v>140</v>
      </c>
      <c r="M163" s="320">
        <f t="shared" si="49"/>
        <v>-0.26315789473684215</v>
      </c>
      <c r="N163" s="133">
        <v>27</v>
      </c>
      <c r="O163" s="47">
        <f t="shared" si="45"/>
        <v>3.8461538461538547E-2</v>
      </c>
      <c r="P163" s="134"/>
      <c r="Q163" s="320"/>
      <c r="R163" s="133"/>
      <c r="S163" s="320"/>
      <c r="T163" s="133"/>
      <c r="U163" s="320"/>
      <c r="V163" s="134"/>
      <c r="W163" s="320"/>
      <c r="X163" s="133"/>
      <c r="Y163" s="320"/>
      <c r="Z163" s="133"/>
      <c r="AA163" s="320"/>
      <c r="AB163" s="134"/>
      <c r="AC163" s="320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132"/>
    </row>
    <row r="164" spans="1:43" s="155" customFormat="1">
      <c r="A164" s="414"/>
      <c r="B164" s="67" t="s">
        <v>13</v>
      </c>
      <c r="C164" s="243">
        <v>2003943</v>
      </c>
      <c r="D164" s="320">
        <f>C164/C152-1</f>
        <v>0.22445721212980341</v>
      </c>
      <c r="E164" s="142"/>
      <c r="F164" s="133">
        <v>181498</v>
      </c>
      <c r="G164" s="320">
        <f t="shared" ref="G164:G165" si="50">F164/F152-1</f>
        <v>0.33148952403310061</v>
      </c>
      <c r="H164" s="316">
        <v>19846</v>
      </c>
      <c r="I164" s="47">
        <f t="shared" ref="I164:I165" si="51">H164/H152-1</f>
        <v>0.36099300507474963</v>
      </c>
      <c r="J164" s="358"/>
      <c r="K164" s="377"/>
      <c r="L164" s="133">
        <v>236</v>
      </c>
      <c r="M164" s="320">
        <f t="shared" si="49"/>
        <v>0.61643835616438358</v>
      </c>
      <c r="N164" s="133">
        <v>26</v>
      </c>
      <c r="O164" s="47">
        <f t="shared" si="45"/>
        <v>0.23809523809523814</v>
      </c>
      <c r="P164" s="134"/>
      <c r="Q164" s="320"/>
      <c r="R164" s="133"/>
      <c r="S164" s="320"/>
      <c r="T164" s="133"/>
      <c r="U164" s="320"/>
      <c r="V164" s="134"/>
      <c r="W164" s="320"/>
      <c r="X164" s="133"/>
      <c r="Y164" s="320"/>
      <c r="Z164" s="133"/>
      <c r="AA164" s="320"/>
      <c r="AB164" s="134"/>
      <c r="AC164" s="320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132"/>
    </row>
    <row r="165" spans="1:43" s="155" customFormat="1">
      <c r="A165" s="414"/>
      <c r="B165" s="67" t="s">
        <v>14</v>
      </c>
      <c r="C165" s="243">
        <v>2003834</v>
      </c>
      <c r="D165" s="320">
        <f>C165/C153-1</f>
        <v>0.2095129677291625</v>
      </c>
      <c r="E165" s="142"/>
      <c r="F165" s="133">
        <v>182857</v>
      </c>
      <c r="G165" s="320">
        <f t="shared" si="50"/>
        <v>0.18031654639108718</v>
      </c>
      <c r="H165" s="316">
        <v>26633</v>
      </c>
      <c r="I165" s="320">
        <f t="shared" si="51"/>
        <v>0.25966040769994803</v>
      </c>
      <c r="J165" s="358"/>
      <c r="K165" s="377"/>
      <c r="L165" s="133">
        <v>260</v>
      </c>
      <c r="M165" s="320">
        <f t="shared" si="49"/>
        <v>0.26213592233009719</v>
      </c>
      <c r="N165" s="133">
        <v>52</v>
      </c>
      <c r="O165" s="320">
        <f t="shared" ref="O165" si="52">N165/N153-1</f>
        <v>1.8888888888888888</v>
      </c>
      <c r="P165" s="134"/>
      <c r="Q165" s="320"/>
      <c r="R165" s="133"/>
      <c r="S165" s="320"/>
      <c r="T165" s="133"/>
      <c r="U165" s="320"/>
      <c r="V165" s="134"/>
      <c r="W165" s="320"/>
      <c r="X165" s="133"/>
      <c r="Y165" s="320"/>
      <c r="Z165" s="133"/>
      <c r="AA165" s="320"/>
      <c r="AB165" s="134"/>
      <c r="AC165" s="320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132"/>
    </row>
    <row r="166" spans="1:43" s="155" customFormat="1">
      <c r="A166" s="414"/>
      <c r="B166" s="67" t="s">
        <v>316</v>
      </c>
      <c r="C166" s="243">
        <v>2098126</v>
      </c>
      <c r="D166" s="320">
        <f t="shared" ref="D166:D168" si="53">C166/C154-1</f>
        <v>0.17983801538195943</v>
      </c>
      <c r="E166" s="142"/>
      <c r="F166" s="133">
        <v>198157</v>
      </c>
      <c r="G166" s="320">
        <f>F166/F154-1</f>
        <v>0.1488161495292426</v>
      </c>
      <c r="H166" s="316">
        <v>33701</v>
      </c>
      <c r="I166" s="320">
        <f>H166/H154-1</f>
        <v>0.1492242114236999</v>
      </c>
      <c r="J166" s="358"/>
      <c r="K166" s="377"/>
      <c r="L166" s="133">
        <v>367</v>
      </c>
      <c r="M166" s="320">
        <f t="shared" si="49"/>
        <v>0.92146596858638752</v>
      </c>
      <c r="N166" s="133">
        <v>33</v>
      </c>
      <c r="O166" s="320">
        <f>N166/N154-1</f>
        <v>-0.28260869565217395</v>
      </c>
      <c r="P166" s="134"/>
      <c r="Q166" s="320"/>
      <c r="R166" s="133"/>
      <c r="S166" s="320"/>
      <c r="T166" s="133"/>
      <c r="U166" s="320"/>
      <c r="V166" s="134"/>
      <c r="W166" s="320"/>
      <c r="X166" s="133"/>
      <c r="Y166" s="320"/>
      <c r="Z166" s="133"/>
      <c r="AA166" s="320"/>
      <c r="AB166" s="134"/>
      <c r="AC166" s="320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132"/>
    </row>
    <row r="167" spans="1:43" s="155" customFormat="1">
      <c r="A167" s="414"/>
      <c r="B167" s="67" t="s">
        <v>317</v>
      </c>
      <c r="C167" s="243">
        <v>2389447</v>
      </c>
      <c r="D167" s="320">
        <f t="shared" si="53"/>
        <v>0.14543102142403797</v>
      </c>
      <c r="E167" s="142"/>
      <c r="F167" s="133">
        <v>219753</v>
      </c>
      <c r="G167" s="320">
        <f>F167/F155-1</f>
        <v>0.12478118889923939</v>
      </c>
      <c r="H167" s="316">
        <v>41148</v>
      </c>
      <c r="I167" s="320">
        <f t="shared" ref="I167:I168" si="54">H167/H155-1</f>
        <v>-1.6562701656270162E-2</v>
      </c>
      <c r="J167" s="358"/>
      <c r="K167" s="377"/>
      <c r="L167" s="133">
        <v>423</v>
      </c>
      <c r="M167" s="320">
        <f t="shared" si="49"/>
        <v>0.65234375</v>
      </c>
      <c r="N167" s="133">
        <v>24</v>
      </c>
      <c r="O167" s="320">
        <f t="shared" ref="O167" si="55">N167/N155-1</f>
        <v>-0.41463414634146345</v>
      </c>
      <c r="P167" s="134"/>
      <c r="Q167" s="320"/>
      <c r="R167" s="133"/>
      <c r="S167" s="320"/>
      <c r="T167" s="133"/>
      <c r="U167" s="320"/>
      <c r="V167" s="134"/>
      <c r="W167" s="320"/>
      <c r="X167" s="133"/>
      <c r="Y167" s="320"/>
      <c r="Z167" s="133"/>
      <c r="AA167" s="320"/>
      <c r="AB167" s="134"/>
      <c r="AC167" s="320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132"/>
    </row>
    <row r="168" spans="1:43" s="155" customFormat="1">
      <c r="A168" s="414"/>
      <c r="B168" s="67" t="s">
        <v>318</v>
      </c>
      <c r="C168" s="243">
        <v>2385301</v>
      </c>
      <c r="D168" s="320">
        <f t="shared" si="53"/>
        <v>0.15553416485768867</v>
      </c>
      <c r="E168" s="142"/>
      <c r="F168" s="133">
        <v>202835</v>
      </c>
      <c r="G168" s="320">
        <f t="shared" ref="G168:G173" si="56">F168/F156-1</f>
        <v>0.18587138906590739</v>
      </c>
      <c r="H168" s="316">
        <v>30231</v>
      </c>
      <c r="I168" s="320">
        <f t="shared" si="54"/>
        <v>-2.9969517086475217E-2</v>
      </c>
      <c r="J168" s="358"/>
      <c r="K168" s="377"/>
      <c r="L168" s="133">
        <v>155</v>
      </c>
      <c r="M168" s="320">
        <f t="shared" si="49"/>
        <v>-0.375</v>
      </c>
      <c r="N168" s="133">
        <v>10</v>
      </c>
      <c r="O168" s="320">
        <f t="shared" ref="O168" si="57">N168/N156-1</f>
        <v>-0.375</v>
      </c>
      <c r="P168" s="134"/>
      <c r="Q168" s="320"/>
      <c r="R168" s="133"/>
      <c r="S168" s="320"/>
      <c r="T168" s="133"/>
      <c r="U168" s="320"/>
      <c r="V168" s="134"/>
      <c r="W168" s="320"/>
      <c r="X168" s="133"/>
      <c r="Y168" s="320"/>
      <c r="Z168" s="133"/>
      <c r="AA168" s="320"/>
      <c r="AB168" s="134"/>
      <c r="AC168" s="320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132"/>
    </row>
    <row r="169" spans="1:43" s="155" customFormat="1">
      <c r="A169" s="414"/>
      <c r="B169" s="67" t="s">
        <v>319</v>
      </c>
      <c r="C169" s="243">
        <v>2236500</v>
      </c>
      <c r="D169" s="320">
        <f>C169/C156-1</f>
        <v>8.3449074018004721E-2</v>
      </c>
      <c r="E169" s="142"/>
      <c r="F169" s="133">
        <v>219849</v>
      </c>
      <c r="G169" s="320">
        <f t="shared" si="56"/>
        <v>0.22641162097934875</v>
      </c>
      <c r="H169" s="316">
        <v>41309</v>
      </c>
      <c r="I169" s="320">
        <f>H169/H157-1</f>
        <v>0.24114412763272552</v>
      </c>
      <c r="J169" s="358"/>
      <c r="K169" s="377"/>
      <c r="L169" s="133">
        <v>190</v>
      </c>
      <c r="M169" s="320">
        <f t="shared" si="49"/>
        <v>-0.13636363636363635</v>
      </c>
      <c r="N169" s="133">
        <v>18</v>
      </c>
      <c r="O169" s="320">
        <f>N169/N156-1</f>
        <v>0.125</v>
      </c>
      <c r="P169" s="134"/>
      <c r="Q169" s="320"/>
      <c r="R169" s="133"/>
      <c r="S169" s="320"/>
      <c r="T169" s="133"/>
      <c r="U169" s="320"/>
      <c r="V169" s="134"/>
      <c r="W169" s="320"/>
      <c r="X169" s="133"/>
      <c r="Y169" s="320"/>
      <c r="Z169" s="133"/>
      <c r="AA169" s="320"/>
      <c r="AB169" s="134"/>
      <c r="AC169" s="320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132"/>
    </row>
    <row r="170" spans="1:43" s="155" customFormat="1">
      <c r="A170" s="414"/>
      <c r="B170" s="67" t="s">
        <v>320</v>
      </c>
      <c r="C170" s="243">
        <v>2231748</v>
      </c>
      <c r="D170" s="320">
        <f t="shared" ref="D170:D172" si="58">C170/C158-1</f>
        <v>0.19629364391879722</v>
      </c>
      <c r="E170" s="142"/>
      <c r="F170" s="133">
        <v>203809</v>
      </c>
      <c r="G170" s="320">
        <f>F170/F158-1</f>
        <v>0.2099295327313635</v>
      </c>
      <c r="H170" s="316">
        <v>34917</v>
      </c>
      <c r="I170" s="320">
        <f>H170/H158-1</f>
        <v>0.50536753610691965</v>
      </c>
      <c r="J170" s="358"/>
      <c r="K170" s="377"/>
      <c r="L170" s="133">
        <v>188</v>
      </c>
      <c r="M170" s="320">
        <f t="shared" si="49"/>
        <v>-0.12558139534883717</v>
      </c>
      <c r="N170" s="133">
        <v>14</v>
      </c>
      <c r="O170" s="320">
        <f>N170/N158-1</f>
        <v>-0.7142857142857143</v>
      </c>
      <c r="P170" s="134"/>
      <c r="Q170" s="320"/>
      <c r="R170" s="133"/>
      <c r="S170" s="320"/>
      <c r="T170" s="133"/>
      <c r="U170" s="320"/>
      <c r="V170" s="134"/>
      <c r="W170" s="320"/>
      <c r="X170" s="133"/>
      <c r="Y170" s="320"/>
      <c r="Z170" s="133"/>
      <c r="AA170" s="320"/>
      <c r="AB170" s="134"/>
      <c r="AC170" s="320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132"/>
    </row>
    <row r="171" spans="1:43" s="155" customFormat="1">
      <c r="A171" s="414"/>
      <c r="B171" s="67" t="s">
        <v>321</v>
      </c>
      <c r="C171" s="243">
        <v>2227747</v>
      </c>
      <c r="D171" s="320">
        <f t="shared" si="58"/>
        <v>0.22021459154593215</v>
      </c>
      <c r="E171" s="142"/>
      <c r="F171" s="133">
        <v>178959</v>
      </c>
      <c r="G171" s="320">
        <f t="shared" si="56"/>
        <v>0.12085454989571787</v>
      </c>
      <c r="H171" s="316">
        <v>16479</v>
      </c>
      <c r="I171" s="320">
        <f t="shared" ref="I171:I193" si="59">H171/H159-1</f>
        <v>0.47529095792300802</v>
      </c>
      <c r="J171" s="358"/>
      <c r="K171" s="377"/>
      <c r="L171" s="133">
        <v>275</v>
      </c>
      <c r="M171" s="320">
        <f t="shared" si="49"/>
        <v>0.39593908629441632</v>
      </c>
      <c r="N171" s="133">
        <v>21</v>
      </c>
      <c r="O171" s="320">
        <f>N171/N159-1</f>
        <v>-0.36363636363636365</v>
      </c>
      <c r="P171" s="134"/>
      <c r="Q171" s="320"/>
      <c r="R171" s="133"/>
      <c r="S171" s="320"/>
      <c r="T171" s="133"/>
      <c r="U171" s="320"/>
      <c r="V171" s="134"/>
      <c r="W171" s="320"/>
      <c r="X171" s="133"/>
      <c r="Y171" s="320"/>
      <c r="Z171" s="133"/>
      <c r="AA171" s="320"/>
      <c r="AB171" s="134"/>
      <c r="AC171" s="320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132"/>
    </row>
    <row r="172" spans="1:43" s="155" customFormat="1">
      <c r="A172" s="415"/>
      <c r="B172" s="225" t="s">
        <v>307</v>
      </c>
      <c r="C172" s="251">
        <v>2404942</v>
      </c>
      <c r="D172" s="321">
        <f t="shared" si="58"/>
        <v>0.19825613404848452</v>
      </c>
      <c r="E172" s="142"/>
      <c r="F172" s="220">
        <v>210605</v>
      </c>
      <c r="G172" s="321">
        <f t="shared" si="56"/>
        <v>0.12846273375127248</v>
      </c>
      <c r="H172" s="317">
        <v>16175</v>
      </c>
      <c r="I172" s="321">
        <f t="shared" si="59"/>
        <v>0.13508771929824559</v>
      </c>
      <c r="J172" s="359"/>
      <c r="K172" s="378"/>
      <c r="L172" s="220"/>
      <c r="M172" s="321"/>
      <c r="N172" s="220">
        <v>31</v>
      </c>
      <c r="O172" s="321">
        <f t="shared" ref="O172" si="60">N172/N160-1</f>
        <v>0.24</v>
      </c>
      <c r="P172" s="221"/>
      <c r="Q172" s="321"/>
      <c r="R172" s="220"/>
      <c r="S172" s="321"/>
      <c r="T172" s="220"/>
      <c r="U172" s="321"/>
      <c r="V172" s="221"/>
      <c r="W172" s="321"/>
      <c r="X172" s="220"/>
      <c r="Y172" s="321"/>
      <c r="Z172" s="220"/>
      <c r="AA172" s="321"/>
      <c r="AB172" s="221"/>
      <c r="AC172" s="321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  <c r="AO172" s="98"/>
      <c r="AP172" s="98"/>
      <c r="AQ172" s="132"/>
    </row>
    <row r="173" spans="1:43" s="155" customFormat="1">
      <c r="A173" s="413" t="s">
        <v>366</v>
      </c>
      <c r="B173" s="150" t="s">
        <v>309</v>
      </c>
      <c r="C173" s="242">
        <v>2866780</v>
      </c>
      <c r="D173" s="278">
        <f>C173/C161-1</f>
        <v>0.22352593715536351</v>
      </c>
      <c r="E173" s="142"/>
      <c r="F173" s="149">
        <v>224005</v>
      </c>
      <c r="G173" s="144">
        <f t="shared" si="56"/>
        <v>8.3526412785326354E-2</v>
      </c>
      <c r="H173" s="315">
        <v>15156</v>
      </c>
      <c r="I173" s="278">
        <f t="shared" si="59"/>
        <v>-4.9542204941678158E-2</v>
      </c>
      <c r="J173" s="412">
        <v>33845</v>
      </c>
      <c r="K173" s="377">
        <f>J173/J161-1</f>
        <v>-0.21285205944600782</v>
      </c>
      <c r="L173" s="149">
        <v>295</v>
      </c>
      <c r="M173" s="278">
        <f t="shared" ref="M173:M183" si="61">(L173/L161-1)</f>
        <v>9.259259259259256E-2</v>
      </c>
      <c r="N173" s="149">
        <v>29</v>
      </c>
      <c r="O173" s="278">
        <f>N173/N161-1</f>
        <v>-0.51666666666666661</v>
      </c>
      <c r="P173" s="154"/>
      <c r="Q173" s="278"/>
      <c r="R173" s="149"/>
      <c r="S173" s="278"/>
      <c r="T173" s="149"/>
      <c r="U173" s="278"/>
      <c r="V173" s="154"/>
      <c r="W173" s="278"/>
      <c r="X173" s="149"/>
      <c r="Y173" s="278"/>
      <c r="Z173" s="149"/>
      <c r="AA173" s="278"/>
      <c r="AB173" s="154"/>
      <c r="AC173" s="27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98"/>
      <c r="AQ173" s="132"/>
    </row>
    <row r="174" spans="1:43" s="155" customFormat="1">
      <c r="A174" s="414"/>
      <c r="B174" s="67" t="s">
        <v>310</v>
      </c>
      <c r="C174" s="243">
        <v>2311009</v>
      </c>
      <c r="D174" s="320">
        <f t="shared" ref="D174:D184" si="62">C174/C162-1</f>
        <v>3.5737510806630679E-2</v>
      </c>
      <c r="E174" s="142"/>
      <c r="F174" s="133">
        <v>168171</v>
      </c>
      <c r="G174" s="320">
        <f>F174/F162-1</f>
        <v>-2.0045335089242555E-2</v>
      </c>
      <c r="H174" s="316">
        <v>10934</v>
      </c>
      <c r="I174" s="320">
        <f t="shared" si="59"/>
        <v>-0.11957484499557125</v>
      </c>
      <c r="J174" s="392"/>
      <c r="K174" s="377"/>
      <c r="L174" s="133">
        <v>271</v>
      </c>
      <c r="M174" s="320">
        <f t="shared" si="61"/>
        <v>0.46486486486486478</v>
      </c>
      <c r="N174" s="133">
        <v>34</v>
      </c>
      <c r="O174" s="320">
        <f t="shared" ref="O174:O178" si="63">N174/N162-1</f>
        <v>-0.54054054054054057</v>
      </c>
      <c r="P174" s="134"/>
      <c r="Q174" s="320"/>
      <c r="R174" s="133"/>
      <c r="S174" s="320"/>
      <c r="T174" s="133"/>
      <c r="U174" s="320"/>
      <c r="V174" s="134"/>
      <c r="W174" s="320"/>
      <c r="X174" s="133"/>
      <c r="Y174" s="320"/>
      <c r="Z174" s="133"/>
      <c r="AA174" s="320"/>
      <c r="AB174" s="134"/>
      <c r="AC174" s="320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98"/>
      <c r="AQ174" s="132"/>
    </row>
    <row r="175" spans="1:43" s="155" customFormat="1">
      <c r="A175" s="414"/>
      <c r="B175" s="67" t="s">
        <v>313</v>
      </c>
      <c r="C175" s="243">
        <v>2252565</v>
      </c>
      <c r="D175" s="320">
        <f t="shared" si="62"/>
        <v>0.16079167572770903</v>
      </c>
      <c r="E175" s="142"/>
      <c r="F175" s="133">
        <v>156455</v>
      </c>
      <c r="G175" s="320">
        <f>F175/F163-1</f>
        <v>-1.0836510314916281E-2</v>
      </c>
      <c r="H175" s="316">
        <v>13359</v>
      </c>
      <c r="I175" s="320">
        <f t="shared" si="59"/>
        <v>5.4214015151515138E-2</v>
      </c>
      <c r="J175" s="392"/>
      <c r="K175" s="377"/>
      <c r="L175" s="133">
        <v>321</v>
      </c>
      <c r="M175" s="320">
        <f t="shared" si="61"/>
        <v>1.2928571428571427</v>
      </c>
      <c r="N175" s="133">
        <v>30</v>
      </c>
      <c r="O175" s="320">
        <f t="shared" si="63"/>
        <v>0.11111111111111116</v>
      </c>
      <c r="P175" s="134"/>
      <c r="Q175" s="320"/>
      <c r="R175" s="133"/>
      <c r="S175" s="320"/>
      <c r="T175" s="133"/>
      <c r="U175" s="320"/>
      <c r="V175" s="134"/>
      <c r="W175" s="320"/>
      <c r="X175" s="133"/>
      <c r="Y175" s="320"/>
      <c r="Z175" s="133"/>
      <c r="AA175" s="320"/>
      <c r="AB175" s="134"/>
      <c r="AC175" s="320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  <c r="AQ175" s="132"/>
    </row>
    <row r="176" spans="1:43" s="155" customFormat="1">
      <c r="A176" s="414"/>
      <c r="B176" s="67" t="s">
        <v>13</v>
      </c>
      <c r="C176" s="243">
        <v>2230200</v>
      </c>
      <c r="D176" s="320">
        <f t="shared" si="62"/>
        <v>0.11290590600630845</v>
      </c>
      <c r="E176" s="142"/>
      <c r="F176" s="133">
        <v>170804</v>
      </c>
      <c r="G176" s="320">
        <f t="shared" ref="G176:G194" si="64">F176/F164-1</f>
        <v>-5.8920759457404492E-2</v>
      </c>
      <c r="H176" s="316">
        <v>15786</v>
      </c>
      <c r="I176" s="320">
        <f t="shared" si="59"/>
        <v>-0.20457522926534311</v>
      </c>
      <c r="J176" s="392"/>
      <c r="K176" s="377"/>
      <c r="L176" s="133">
        <v>207</v>
      </c>
      <c r="M176" s="320">
        <f t="shared" si="61"/>
        <v>-0.1228813559322034</v>
      </c>
      <c r="N176" s="133">
        <v>15</v>
      </c>
      <c r="O176" s="320">
        <f t="shared" si="63"/>
        <v>-0.42307692307692313</v>
      </c>
      <c r="P176" s="134"/>
      <c r="Q176" s="320"/>
      <c r="R176" s="133"/>
      <c r="S176" s="320"/>
      <c r="T176" s="133"/>
      <c r="U176" s="320"/>
      <c r="V176" s="134"/>
      <c r="W176" s="320"/>
      <c r="X176" s="133"/>
      <c r="Y176" s="320"/>
      <c r="Z176" s="133"/>
      <c r="AA176" s="320"/>
      <c r="AB176" s="134"/>
      <c r="AC176" s="320"/>
      <c r="AD176" s="143"/>
      <c r="AE176" s="143"/>
      <c r="AF176" s="143"/>
      <c r="AG176" s="143"/>
      <c r="AH176" s="143"/>
      <c r="AI176" s="143"/>
      <c r="AJ176" s="143"/>
      <c r="AK176" s="143"/>
      <c r="AL176" s="143"/>
      <c r="AM176" s="143"/>
      <c r="AN176" s="143"/>
      <c r="AO176" s="143"/>
      <c r="AP176" s="143"/>
    </row>
    <row r="177" spans="1:43" s="155" customFormat="1">
      <c r="A177" s="414"/>
      <c r="B177" s="67" t="s">
        <v>14</v>
      </c>
      <c r="C177" s="243">
        <v>2331565</v>
      </c>
      <c r="D177" s="320">
        <f t="shared" si="62"/>
        <v>0.1635519708718387</v>
      </c>
      <c r="E177" s="142"/>
      <c r="F177" s="133">
        <v>189192</v>
      </c>
      <c r="G177" s="320">
        <f t="shared" si="64"/>
        <v>3.464455831606128E-2</v>
      </c>
      <c r="H177" s="316">
        <v>25296</v>
      </c>
      <c r="I177" s="320">
        <f t="shared" si="59"/>
        <v>-5.0200878609244159E-2</v>
      </c>
      <c r="J177" s="392"/>
      <c r="K177" s="377"/>
      <c r="L177" s="133">
        <v>123</v>
      </c>
      <c r="M177" s="320">
        <f t="shared" si="61"/>
        <v>-0.52692307692307694</v>
      </c>
      <c r="N177" s="133">
        <v>18</v>
      </c>
      <c r="O177" s="320">
        <f t="shared" si="63"/>
        <v>-0.65384615384615385</v>
      </c>
      <c r="P177" s="134"/>
      <c r="Q177" s="320"/>
      <c r="R177" s="133"/>
      <c r="S177" s="320"/>
      <c r="T177" s="133"/>
      <c r="U177" s="320"/>
      <c r="V177" s="134"/>
      <c r="W177" s="320"/>
      <c r="X177" s="133"/>
      <c r="Y177" s="320"/>
      <c r="Z177" s="133"/>
      <c r="AA177" s="320"/>
      <c r="AB177" s="134"/>
      <c r="AC177" s="320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</row>
    <row r="178" spans="1:43" s="155" customFormat="1">
      <c r="A178" s="414"/>
      <c r="B178" s="67" t="s">
        <v>316</v>
      </c>
      <c r="C178" s="243">
        <v>2323986</v>
      </c>
      <c r="D178" s="320">
        <f t="shared" si="62"/>
        <v>0.10764844437369359</v>
      </c>
      <c r="E178" s="142"/>
      <c r="F178" s="133">
        <v>202116</v>
      </c>
      <c r="G178" s="320">
        <f t="shared" si="64"/>
        <v>1.9979107475385671E-2</v>
      </c>
      <c r="H178" s="316">
        <v>32411</v>
      </c>
      <c r="I178" s="320">
        <f t="shared" si="59"/>
        <v>-3.8277795911100587E-2</v>
      </c>
      <c r="J178" s="392"/>
      <c r="K178" s="377"/>
      <c r="L178" s="133">
        <v>236</v>
      </c>
      <c r="M178" s="320">
        <f t="shared" si="61"/>
        <v>-0.35694822888283384</v>
      </c>
      <c r="N178" s="133">
        <v>47</v>
      </c>
      <c r="O178" s="320">
        <f t="shared" si="63"/>
        <v>0.42424242424242431</v>
      </c>
      <c r="P178" s="134"/>
      <c r="Q178" s="320"/>
      <c r="R178" s="133"/>
      <c r="S178" s="320"/>
      <c r="T178" s="133"/>
      <c r="U178" s="320"/>
      <c r="V178" s="134"/>
      <c r="W178" s="320"/>
      <c r="X178" s="133"/>
      <c r="Y178" s="320"/>
      <c r="Z178" s="133"/>
      <c r="AA178" s="320"/>
      <c r="AB178" s="134"/>
      <c r="AC178" s="320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  <c r="AO178" s="98"/>
      <c r="AP178" s="98"/>
      <c r="AQ178" s="132"/>
    </row>
    <row r="179" spans="1:43" s="155" customFormat="1">
      <c r="A179" s="414"/>
      <c r="B179" s="67" t="s">
        <v>317</v>
      </c>
      <c r="C179" s="243">
        <v>2495297</v>
      </c>
      <c r="D179" s="320">
        <f t="shared" si="62"/>
        <v>4.4298952853944806E-2</v>
      </c>
      <c r="E179" s="142"/>
      <c r="F179" s="133">
        <v>218681</v>
      </c>
      <c r="G179" s="320">
        <f t="shared" si="64"/>
        <v>-4.878204165585931E-3</v>
      </c>
      <c r="H179" s="316">
        <v>42845</v>
      </c>
      <c r="I179" s="320">
        <f t="shared" si="59"/>
        <v>4.1241372606201976E-2</v>
      </c>
      <c r="J179" s="392"/>
      <c r="K179" s="377"/>
      <c r="L179" s="133">
        <v>285</v>
      </c>
      <c r="M179" s="320">
        <f t="shared" si="61"/>
        <v>-0.32624113475177308</v>
      </c>
      <c r="N179" s="133">
        <v>34</v>
      </c>
      <c r="O179" s="320">
        <f t="shared" ref="O179:O194" si="65">N179/N167-1</f>
        <v>0.41666666666666674</v>
      </c>
      <c r="P179" s="134"/>
      <c r="Q179" s="320"/>
      <c r="R179" s="133"/>
      <c r="S179" s="320"/>
      <c r="T179" s="133"/>
      <c r="U179" s="320"/>
      <c r="V179" s="134"/>
      <c r="W179" s="320"/>
      <c r="X179" s="133"/>
      <c r="Y179" s="320"/>
      <c r="Z179" s="133"/>
      <c r="AA179" s="320"/>
      <c r="AB179" s="134"/>
      <c r="AC179" s="320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  <c r="AO179" s="98"/>
      <c r="AP179" s="98"/>
      <c r="AQ179" s="132"/>
    </row>
    <row r="180" spans="1:43" s="155" customFormat="1">
      <c r="A180" s="414"/>
      <c r="B180" s="67" t="s">
        <v>318</v>
      </c>
      <c r="C180" s="243">
        <v>2519860</v>
      </c>
      <c r="D180" s="320">
        <f t="shared" si="62"/>
        <v>5.6411748454388011E-2</v>
      </c>
      <c r="E180" s="142"/>
      <c r="F180" s="133">
        <v>201782</v>
      </c>
      <c r="G180" s="320">
        <f t="shared" si="64"/>
        <v>-5.1914117386052672E-3</v>
      </c>
      <c r="H180" s="316">
        <v>23646</v>
      </c>
      <c r="I180" s="320">
        <f t="shared" si="59"/>
        <v>-0.2178227647117198</v>
      </c>
      <c r="J180" s="392"/>
      <c r="K180" s="377"/>
      <c r="L180" s="133">
        <v>220</v>
      </c>
      <c r="M180" s="320">
        <f t="shared" si="61"/>
        <v>0.41935483870967749</v>
      </c>
      <c r="N180" s="133">
        <v>37</v>
      </c>
      <c r="O180" s="320">
        <f t="shared" si="65"/>
        <v>2.7</v>
      </c>
      <c r="P180" s="134"/>
      <c r="Q180" s="320"/>
      <c r="R180" s="133"/>
      <c r="S180" s="320"/>
      <c r="T180" s="133"/>
      <c r="U180" s="320"/>
      <c r="V180" s="134"/>
      <c r="W180" s="320"/>
      <c r="X180" s="133"/>
      <c r="Y180" s="320"/>
      <c r="Z180" s="133"/>
      <c r="AA180" s="320"/>
      <c r="AB180" s="134"/>
      <c r="AC180" s="320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  <c r="AO180" s="98"/>
      <c r="AP180" s="98"/>
      <c r="AQ180" s="132"/>
    </row>
    <row r="181" spans="1:43" s="155" customFormat="1">
      <c r="A181" s="414"/>
      <c r="B181" s="67" t="s">
        <v>319</v>
      </c>
      <c r="C181" s="243">
        <v>2225756</v>
      </c>
      <c r="D181" s="320">
        <f t="shared" si="62"/>
        <v>-4.8039347194276383E-3</v>
      </c>
      <c r="E181" s="142"/>
      <c r="F181" s="133">
        <v>192400</v>
      </c>
      <c r="G181" s="320">
        <f t="shared" si="64"/>
        <v>-0.12485387697919936</v>
      </c>
      <c r="H181" s="316">
        <v>25294</v>
      </c>
      <c r="I181" s="320">
        <f t="shared" si="59"/>
        <v>-0.38768791304558325</v>
      </c>
      <c r="J181" s="392"/>
      <c r="K181" s="377"/>
      <c r="L181" s="133">
        <v>196</v>
      </c>
      <c r="M181" s="320">
        <f t="shared" si="61"/>
        <v>3.1578947368421151E-2</v>
      </c>
      <c r="N181" s="133">
        <v>16</v>
      </c>
      <c r="O181" s="320">
        <f t="shared" si="65"/>
        <v>-0.11111111111111116</v>
      </c>
      <c r="P181" s="134"/>
      <c r="Q181" s="320"/>
      <c r="R181" s="133"/>
      <c r="S181" s="320"/>
      <c r="T181" s="133"/>
      <c r="U181" s="320"/>
      <c r="V181" s="134"/>
      <c r="W181" s="320"/>
      <c r="X181" s="133"/>
      <c r="Y181" s="320"/>
      <c r="Z181" s="133"/>
      <c r="AA181" s="320"/>
      <c r="AB181" s="134"/>
      <c r="AC181" s="320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132"/>
    </row>
    <row r="182" spans="1:43" s="155" customFormat="1">
      <c r="A182" s="414"/>
      <c r="B182" s="67" t="s">
        <v>320</v>
      </c>
      <c r="C182" s="243">
        <v>2347876</v>
      </c>
      <c r="D182" s="320">
        <f t="shared" si="62"/>
        <v>5.2034548703527417E-2</v>
      </c>
      <c r="E182" s="142"/>
      <c r="F182" s="133">
        <v>178648</v>
      </c>
      <c r="G182" s="320">
        <f t="shared" si="64"/>
        <v>-0.12345382196075738</v>
      </c>
      <c r="H182" s="316">
        <v>24067</v>
      </c>
      <c r="I182" s="320">
        <f t="shared" si="59"/>
        <v>-0.310736890339949</v>
      </c>
      <c r="J182" s="392"/>
      <c r="K182" s="377"/>
      <c r="L182" s="133">
        <v>237</v>
      </c>
      <c r="M182" s="320">
        <f t="shared" si="61"/>
        <v>0.2606382978723405</v>
      </c>
      <c r="N182" s="133">
        <v>23</v>
      </c>
      <c r="O182" s="320">
        <f t="shared" si="65"/>
        <v>0.64285714285714279</v>
      </c>
      <c r="P182" s="134"/>
      <c r="Q182" s="320"/>
      <c r="R182" s="133"/>
      <c r="S182" s="320"/>
      <c r="T182" s="133"/>
      <c r="U182" s="320"/>
      <c r="V182" s="134"/>
      <c r="W182" s="320"/>
      <c r="X182" s="133"/>
      <c r="Y182" s="320"/>
      <c r="Z182" s="133"/>
      <c r="AA182" s="320"/>
      <c r="AB182" s="134"/>
      <c r="AC182" s="320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  <c r="AN182" s="98"/>
      <c r="AO182" s="98"/>
      <c r="AP182" s="98"/>
      <c r="AQ182" s="132"/>
    </row>
    <row r="183" spans="1:43" s="155" customFormat="1">
      <c r="A183" s="414"/>
      <c r="B183" s="67" t="s">
        <v>321</v>
      </c>
      <c r="C183" s="243">
        <v>2295810</v>
      </c>
      <c r="D183" s="320">
        <f t="shared" si="62"/>
        <v>3.0552392170206E-2</v>
      </c>
      <c r="E183" s="142"/>
      <c r="F183" s="133">
        <v>139298</v>
      </c>
      <c r="G183" s="320">
        <f t="shared" si="64"/>
        <v>-0.22162059466134698</v>
      </c>
      <c r="H183" s="316">
        <v>11315</v>
      </c>
      <c r="I183" s="320">
        <f t="shared" si="59"/>
        <v>-0.31336852964378903</v>
      </c>
      <c r="J183" s="392"/>
      <c r="K183" s="377"/>
      <c r="L183" s="133">
        <v>277</v>
      </c>
      <c r="M183" s="320">
        <f t="shared" si="61"/>
        <v>7.2727272727273196E-3</v>
      </c>
      <c r="N183" s="133">
        <v>7</v>
      </c>
      <c r="O183" s="320">
        <f t="shared" si="65"/>
        <v>-0.66666666666666674</v>
      </c>
      <c r="P183" s="134"/>
      <c r="Q183" s="320"/>
      <c r="R183" s="133"/>
      <c r="S183" s="320"/>
      <c r="T183" s="133"/>
      <c r="U183" s="320"/>
      <c r="V183" s="134"/>
      <c r="W183" s="320"/>
      <c r="X183" s="133"/>
      <c r="Y183" s="320"/>
      <c r="Z183" s="133"/>
      <c r="AA183" s="320"/>
      <c r="AB183" s="134"/>
      <c r="AC183" s="320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98"/>
      <c r="AQ183" s="132"/>
    </row>
    <row r="184" spans="1:43" s="155" customFormat="1">
      <c r="A184" s="415"/>
      <c r="B184" s="225" t="s">
        <v>307</v>
      </c>
      <c r="C184" s="244">
        <v>2495279</v>
      </c>
      <c r="D184" s="321">
        <f t="shared" si="62"/>
        <v>3.7563068049042414E-2</v>
      </c>
      <c r="E184" s="142"/>
      <c r="F184" s="220">
        <v>169045</v>
      </c>
      <c r="G184" s="321">
        <f t="shared" si="64"/>
        <v>-0.19733624557821516</v>
      </c>
      <c r="H184" s="317">
        <v>13127</v>
      </c>
      <c r="I184" s="321">
        <f t="shared" si="59"/>
        <v>-0.18843894899536318</v>
      </c>
      <c r="J184" s="393"/>
      <c r="K184" s="378"/>
      <c r="L184" s="220">
        <v>197</v>
      </c>
      <c r="M184" s="319" t="s">
        <v>325</v>
      </c>
      <c r="N184" s="220">
        <v>18</v>
      </c>
      <c r="O184" s="321">
        <f t="shared" si="65"/>
        <v>-0.41935483870967738</v>
      </c>
      <c r="P184" s="221"/>
      <c r="Q184" s="321"/>
      <c r="R184" s="220"/>
      <c r="S184" s="321"/>
      <c r="T184" s="220"/>
      <c r="U184" s="321"/>
      <c r="V184" s="221"/>
      <c r="W184" s="321"/>
      <c r="X184" s="220"/>
      <c r="Y184" s="321"/>
      <c r="Z184" s="220"/>
      <c r="AA184" s="321"/>
      <c r="AB184" s="221"/>
      <c r="AC184" s="321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  <c r="AO184" s="98"/>
      <c r="AP184" s="98"/>
      <c r="AQ184" s="132"/>
    </row>
    <row r="185" spans="1:43" s="155" customFormat="1">
      <c r="A185" s="414" t="s">
        <v>367</v>
      </c>
      <c r="B185" s="67" t="s">
        <v>309</v>
      </c>
      <c r="C185" s="243">
        <v>2912331</v>
      </c>
      <c r="D185" s="320">
        <f t="shared" ref="D185:D195" si="66">C185/C173-1</f>
        <v>1.588925554105991E-2</v>
      </c>
      <c r="E185" s="142"/>
      <c r="F185" s="133">
        <v>211479</v>
      </c>
      <c r="G185" s="47">
        <f t="shared" si="64"/>
        <v>-5.5918394678690198E-2</v>
      </c>
      <c r="H185" s="316">
        <v>13279</v>
      </c>
      <c r="I185" s="320">
        <f t="shared" si="59"/>
        <v>-0.12384534177883344</v>
      </c>
      <c r="J185" s="133"/>
      <c r="K185" s="320"/>
      <c r="L185" s="133">
        <v>305</v>
      </c>
      <c r="M185" s="320">
        <f t="shared" ref="M185:M196" si="67">(L185/L173-1)</f>
        <v>3.3898305084745672E-2</v>
      </c>
      <c r="N185" s="133">
        <v>33</v>
      </c>
      <c r="O185" s="320">
        <f t="shared" si="65"/>
        <v>0.13793103448275867</v>
      </c>
      <c r="P185" s="134"/>
      <c r="Q185" s="320"/>
      <c r="R185" s="133"/>
      <c r="S185" s="320"/>
      <c r="T185" s="133"/>
      <c r="U185" s="320"/>
      <c r="V185" s="134"/>
      <c r="W185" s="320"/>
      <c r="X185" s="133"/>
      <c r="Y185" s="320"/>
      <c r="Z185" s="133"/>
      <c r="AA185" s="320"/>
      <c r="AB185" s="134"/>
      <c r="AC185" s="320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  <c r="AN185" s="98"/>
      <c r="AO185" s="98"/>
      <c r="AP185" s="98"/>
      <c r="AQ185" s="132"/>
    </row>
    <row r="186" spans="1:43" s="155" customFormat="1">
      <c r="A186" s="414"/>
      <c r="B186" s="67" t="s">
        <v>310</v>
      </c>
      <c r="C186" s="243">
        <v>2617946</v>
      </c>
      <c r="D186" s="320">
        <f t="shared" si="66"/>
        <v>0.13281514697692653</v>
      </c>
      <c r="E186" s="142"/>
      <c r="F186" s="133">
        <v>165478</v>
      </c>
      <c r="G186" s="320">
        <f t="shared" si="64"/>
        <v>-1.601346248758706E-2</v>
      </c>
      <c r="H186" s="316">
        <v>11222</v>
      </c>
      <c r="I186" s="320">
        <f t="shared" si="59"/>
        <v>2.6339857325772709E-2</v>
      </c>
      <c r="J186" s="133"/>
      <c r="K186" s="320"/>
      <c r="L186" s="133">
        <v>189</v>
      </c>
      <c r="M186" s="320">
        <f t="shared" si="67"/>
        <v>-0.30258302583025831</v>
      </c>
      <c r="N186" s="133">
        <v>39</v>
      </c>
      <c r="O186" s="320">
        <f t="shared" si="65"/>
        <v>0.14705882352941169</v>
      </c>
      <c r="P186" s="134"/>
      <c r="Q186" s="320"/>
      <c r="R186" s="133"/>
      <c r="S186" s="320"/>
      <c r="T186" s="133"/>
      <c r="U186" s="320"/>
      <c r="V186" s="134"/>
      <c r="W186" s="320"/>
      <c r="X186" s="133"/>
      <c r="Y186" s="320"/>
      <c r="Z186" s="133"/>
      <c r="AA186" s="320"/>
      <c r="AB186" s="134"/>
      <c r="AC186" s="320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  <c r="AO186" s="98"/>
      <c r="AP186" s="98"/>
      <c r="AQ186" s="132"/>
    </row>
    <row r="187" spans="1:43" s="155" customFormat="1">
      <c r="A187" s="414"/>
      <c r="B187" s="67" t="s">
        <v>313</v>
      </c>
      <c r="C187" s="243">
        <v>2334153</v>
      </c>
      <c r="D187" s="320">
        <f t="shared" si="66"/>
        <v>3.6220042484900627E-2</v>
      </c>
      <c r="E187" s="142"/>
      <c r="F187" s="133">
        <v>144854</v>
      </c>
      <c r="G187" s="320">
        <f t="shared" si="64"/>
        <v>-7.414911635933652E-2</v>
      </c>
      <c r="H187" s="316">
        <v>9622</v>
      </c>
      <c r="I187" s="320">
        <f t="shared" si="59"/>
        <v>-0.27973650722359455</v>
      </c>
      <c r="J187" s="133"/>
      <c r="K187" s="320"/>
      <c r="L187" s="133">
        <v>366</v>
      </c>
      <c r="M187" s="320">
        <f t="shared" si="67"/>
        <v>0.14018691588785037</v>
      </c>
      <c r="N187" s="133">
        <v>18</v>
      </c>
      <c r="O187" s="320">
        <f t="shared" si="65"/>
        <v>-0.4</v>
      </c>
      <c r="P187" s="134"/>
      <c r="Q187" s="320"/>
      <c r="R187" s="133"/>
      <c r="S187" s="320"/>
      <c r="T187" s="133"/>
      <c r="U187" s="320"/>
      <c r="V187" s="134"/>
      <c r="W187" s="320"/>
      <c r="X187" s="133"/>
      <c r="Y187" s="320"/>
      <c r="Z187" s="133"/>
      <c r="AA187" s="320"/>
      <c r="AB187" s="134"/>
      <c r="AC187" s="320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  <c r="AN187" s="98"/>
      <c r="AO187" s="98"/>
      <c r="AP187" s="98"/>
      <c r="AQ187" s="132"/>
    </row>
    <row r="188" spans="1:43" s="155" customFormat="1">
      <c r="A188" s="414"/>
      <c r="B188" s="67" t="s">
        <v>13</v>
      </c>
      <c r="C188" s="243">
        <v>2246417</v>
      </c>
      <c r="D188" s="320">
        <f t="shared" si="66"/>
        <v>7.2715451529010711E-3</v>
      </c>
      <c r="E188" s="142"/>
      <c r="F188" s="133">
        <v>159186</v>
      </c>
      <c r="G188" s="320">
        <f t="shared" si="64"/>
        <v>-6.80194843212103E-2</v>
      </c>
      <c r="H188" s="316">
        <v>12367</v>
      </c>
      <c r="I188" s="320">
        <f t="shared" si="59"/>
        <v>-0.21658431521601418</v>
      </c>
      <c r="J188" s="133"/>
      <c r="K188" s="320"/>
      <c r="L188" s="133">
        <v>294</v>
      </c>
      <c r="M188" s="320">
        <f t="shared" si="67"/>
        <v>0.42028985507246386</v>
      </c>
      <c r="N188" s="133">
        <v>23</v>
      </c>
      <c r="O188" s="320">
        <f t="shared" si="65"/>
        <v>0.53333333333333344</v>
      </c>
      <c r="P188" s="134"/>
      <c r="Q188" s="320"/>
      <c r="R188" s="133"/>
      <c r="S188" s="320"/>
      <c r="T188" s="133"/>
      <c r="U188" s="320"/>
      <c r="V188" s="134"/>
      <c r="W188" s="320"/>
      <c r="X188" s="133"/>
      <c r="Y188" s="320"/>
      <c r="Z188" s="133"/>
      <c r="AA188" s="320"/>
      <c r="AB188" s="134"/>
      <c r="AC188" s="320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8"/>
      <c r="AO188" s="98"/>
      <c r="AP188" s="98"/>
      <c r="AQ188" s="132"/>
    </row>
    <row r="189" spans="1:43" s="155" customFormat="1">
      <c r="A189" s="414"/>
      <c r="B189" s="67" t="s">
        <v>14</v>
      </c>
      <c r="C189" s="243">
        <v>2401204</v>
      </c>
      <c r="D189" s="320">
        <f t="shared" si="66"/>
        <v>2.9867921331809377E-2</v>
      </c>
      <c r="E189" s="142"/>
      <c r="F189" s="133">
        <v>187309</v>
      </c>
      <c r="G189" s="320">
        <f t="shared" si="64"/>
        <v>-9.9528521290540573E-3</v>
      </c>
      <c r="H189" s="316">
        <v>20456</v>
      </c>
      <c r="I189" s="320">
        <f t="shared" si="59"/>
        <v>-0.19133459835547117</v>
      </c>
      <c r="J189" s="133"/>
      <c r="K189" s="320"/>
      <c r="L189" s="133">
        <v>262</v>
      </c>
      <c r="M189" s="320">
        <f t="shared" si="67"/>
        <v>1.1300813008130079</v>
      </c>
      <c r="N189" s="133">
        <v>33</v>
      </c>
      <c r="O189" s="320">
        <f t="shared" si="65"/>
        <v>0.83333333333333326</v>
      </c>
      <c r="P189" s="134"/>
      <c r="Q189" s="320"/>
      <c r="R189" s="133"/>
      <c r="S189" s="320"/>
      <c r="T189" s="133"/>
      <c r="U189" s="320"/>
      <c r="V189" s="134"/>
      <c r="W189" s="320"/>
      <c r="X189" s="133"/>
      <c r="Y189" s="320"/>
      <c r="Z189" s="133"/>
      <c r="AA189" s="320"/>
      <c r="AB189" s="134"/>
      <c r="AC189" s="320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8"/>
      <c r="AO189" s="98"/>
      <c r="AP189" s="98"/>
      <c r="AQ189" s="132"/>
    </row>
    <row r="190" spans="1:43" s="155" customFormat="1">
      <c r="A190" s="414"/>
      <c r="B190" s="67" t="s">
        <v>316</v>
      </c>
      <c r="C190" s="243">
        <v>2495798</v>
      </c>
      <c r="D190" s="320">
        <f t="shared" si="66"/>
        <v>7.3929877374476538E-2</v>
      </c>
      <c r="E190" s="142"/>
      <c r="F190" s="133">
        <v>198870</v>
      </c>
      <c r="G190" s="320">
        <f t="shared" si="64"/>
        <v>-1.6060084308021083E-2</v>
      </c>
      <c r="H190" s="316">
        <v>25073</v>
      </c>
      <c r="I190" s="320">
        <f t="shared" si="59"/>
        <v>-0.22640461571688619</v>
      </c>
      <c r="J190" s="133"/>
      <c r="K190" s="320"/>
      <c r="L190" s="133">
        <v>230</v>
      </c>
      <c r="M190" s="320">
        <f t="shared" si="67"/>
        <v>-2.5423728813559365E-2</v>
      </c>
      <c r="N190" s="133">
        <v>15</v>
      </c>
      <c r="O190" s="320">
        <f t="shared" si="65"/>
        <v>-0.68085106382978722</v>
      </c>
      <c r="P190" s="134"/>
      <c r="Q190" s="320"/>
      <c r="R190" s="133"/>
      <c r="S190" s="320"/>
      <c r="T190" s="133"/>
      <c r="U190" s="320"/>
      <c r="V190" s="134"/>
      <c r="W190" s="320"/>
      <c r="X190" s="133"/>
      <c r="Y190" s="320"/>
      <c r="Z190" s="133"/>
      <c r="AA190" s="320"/>
      <c r="AB190" s="134"/>
      <c r="AC190" s="320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  <c r="AO190" s="98"/>
      <c r="AP190" s="98"/>
      <c r="AQ190" s="132"/>
    </row>
    <row r="191" spans="1:43" s="155" customFormat="1">
      <c r="A191" s="414"/>
      <c r="B191" s="67" t="s">
        <v>317</v>
      </c>
      <c r="C191" s="243">
        <v>2642585</v>
      </c>
      <c r="D191" s="320">
        <f t="shared" si="66"/>
        <v>5.9026240162994625E-2</v>
      </c>
      <c r="E191" s="142"/>
      <c r="F191" s="133">
        <v>222906</v>
      </c>
      <c r="G191" s="320">
        <f t="shared" si="64"/>
        <v>1.9320379914121499E-2</v>
      </c>
      <c r="H191" s="316">
        <v>35655</v>
      </c>
      <c r="I191" s="320">
        <f t="shared" si="59"/>
        <v>-0.16781421402730778</v>
      </c>
      <c r="J191" s="133"/>
      <c r="K191" s="320"/>
      <c r="L191" s="133">
        <v>251</v>
      </c>
      <c r="M191" s="320">
        <f t="shared" si="67"/>
        <v>-0.11929824561403513</v>
      </c>
      <c r="N191" s="133">
        <v>30</v>
      </c>
      <c r="O191" s="320">
        <f t="shared" si="65"/>
        <v>-0.11764705882352944</v>
      </c>
      <c r="P191" s="134"/>
      <c r="Q191" s="320"/>
      <c r="R191" s="133"/>
      <c r="S191" s="320"/>
      <c r="T191" s="133"/>
      <c r="U191" s="320"/>
      <c r="V191" s="134"/>
      <c r="W191" s="320"/>
      <c r="X191" s="133"/>
      <c r="Y191" s="320"/>
      <c r="Z191" s="133"/>
      <c r="AA191" s="320"/>
      <c r="AB191" s="134"/>
      <c r="AC191" s="320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  <c r="AO191" s="98"/>
      <c r="AP191" s="98"/>
      <c r="AQ191" s="132"/>
    </row>
    <row r="192" spans="1:43" s="155" customFormat="1">
      <c r="A192" s="414"/>
      <c r="B192" s="67" t="s">
        <v>336</v>
      </c>
      <c r="C192" s="243">
        <v>2427634</v>
      </c>
      <c r="D192" s="320">
        <f t="shared" si="66"/>
        <v>-3.659965236163909E-2</v>
      </c>
      <c r="E192" s="142"/>
      <c r="F192" s="133">
        <v>209738</v>
      </c>
      <c r="G192" s="47">
        <f t="shared" si="64"/>
        <v>3.9428690368813912E-2</v>
      </c>
      <c r="H192" s="316">
        <v>26107</v>
      </c>
      <c r="I192" s="320">
        <f t="shared" si="59"/>
        <v>0.1040767994586822</v>
      </c>
      <c r="J192" s="133"/>
      <c r="K192" s="320"/>
      <c r="L192" s="133">
        <v>187</v>
      </c>
      <c r="M192" s="320">
        <f t="shared" si="67"/>
        <v>-0.15000000000000002</v>
      </c>
      <c r="N192" s="133">
        <v>100</v>
      </c>
      <c r="O192" s="320">
        <f t="shared" si="65"/>
        <v>1.7027027027027026</v>
      </c>
      <c r="P192" s="134"/>
      <c r="Q192" s="320"/>
      <c r="R192" s="133"/>
      <c r="S192" s="320"/>
      <c r="T192" s="133"/>
      <c r="U192" s="320"/>
      <c r="V192" s="134"/>
      <c r="W192" s="320"/>
      <c r="X192" s="133"/>
      <c r="Y192" s="320"/>
      <c r="Z192" s="133"/>
      <c r="AA192" s="320"/>
      <c r="AB192" s="134"/>
      <c r="AC192" s="320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132"/>
    </row>
    <row r="193" spans="1:43" s="155" customFormat="1">
      <c r="A193" s="414"/>
      <c r="B193" s="67" t="s">
        <v>305</v>
      </c>
      <c r="C193" s="243">
        <v>2049830</v>
      </c>
      <c r="D193" s="320">
        <f t="shared" si="66"/>
        <v>-7.9041008987508099E-2</v>
      </c>
      <c r="E193" s="142"/>
      <c r="F193" s="133">
        <v>195890</v>
      </c>
      <c r="G193" s="320">
        <f t="shared" si="64"/>
        <v>1.8139293139293189E-2</v>
      </c>
      <c r="H193" s="316">
        <v>26065</v>
      </c>
      <c r="I193" s="320">
        <f t="shared" si="59"/>
        <v>3.0481537123428382E-2</v>
      </c>
      <c r="J193" s="133"/>
      <c r="K193" s="320"/>
      <c r="L193" s="133">
        <v>195</v>
      </c>
      <c r="M193" s="320">
        <f t="shared" si="67"/>
        <v>-5.1020408163264808E-3</v>
      </c>
      <c r="N193" s="133">
        <v>18</v>
      </c>
      <c r="O193" s="320">
        <f t="shared" si="65"/>
        <v>0.125</v>
      </c>
      <c r="P193" s="134"/>
      <c r="Q193" s="320"/>
      <c r="R193" s="133"/>
      <c r="S193" s="320"/>
      <c r="T193" s="133"/>
      <c r="U193" s="320"/>
      <c r="V193" s="134"/>
      <c r="W193" s="320"/>
      <c r="X193" s="133"/>
      <c r="Y193" s="320"/>
      <c r="Z193" s="133"/>
      <c r="AA193" s="320"/>
      <c r="AB193" s="134"/>
      <c r="AC193" s="320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  <c r="AQ193" s="132"/>
    </row>
    <row r="194" spans="1:43" s="155" customFormat="1">
      <c r="A194" s="414"/>
      <c r="B194" s="67" t="s">
        <v>27</v>
      </c>
      <c r="C194" s="243">
        <v>2153847</v>
      </c>
      <c r="D194" s="320">
        <f t="shared" si="66"/>
        <v>-8.2640224611521207E-2</v>
      </c>
      <c r="E194" s="142"/>
      <c r="F194" s="133">
        <v>202448</v>
      </c>
      <c r="G194" s="320">
        <f t="shared" si="64"/>
        <v>0.13322287403161526</v>
      </c>
      <c r="H194" s="316"/>
      <c r="I194" s="320"/>
      <c r="J194" s="133"/>
      <c r="K194" s="320"/>
      <c r="L194" s="133">
        <v>228</v>
      </c>
      <c r="M194" s="320">
        <f t="shared" si="67"/>
        <v>-3.7974683544303778E-2</v>
      </c>
      <c r="N194" s="133">
        <v>43</v>
      </c>
      <c r="O194" s="320">
        <f t="shared" si="65"/>
        <v>0.86956521739130443</v>
      </c>
      <c r="P194" s="134"/>
      <c r="Q194" s="320"/>
      <c r="R194" s="133"/>
      <c r="S194" s="320"/>
      <c r="T194" s="133"/>
      <c r="U194" s="320"/>
      <c r="V194" s="134"/>
      <c r="W194" s="320"/>
      <c r="X194" s="133"/>
      <c r="Y194" s="320"/>
      <c r="Z194" s="133"/>
      <c r="AA194" s="320"/>
      <c r="AB194" s="134"/>
      <c r="AC194" s="320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  <c r="AO194" s="98"/>
      <c r="AP194" s="98"/>
      <c r="AQ194" s="132"/>
    </row>
    <row r="195" spans="1:43" s="155" customFormat="1" ht="17.25" thickBot="1">
      <c r="A195" s="414"/>
      <c r="B195" s="67" t="s">
        <v>45</v>
      </c>
      <c r="C195" s="243">
        <v>2090192</v>
      </c>
      <c r="D195" s="320">
        <f t="shared" si="66"/>
        <v>-8.956228956228951E-2</v>
      </c>
      <c r="E195" s="142"/>
      <c r="F195" s="133"/>
      <c r="G195" s="320"/>
      <c r="H195" s="316"/>
      <c r="I195" s="320"/>
      <c r="J195" s="133"/>
      <c r="K195" s="320"/>
      <c r="L195" s="133">
        <v>531</v>
      </c>
      <c r="M195" s="320">
        <f t="shared" si="67"/>
        <v>0.91696750902527069</v>
      </c>
      <c r="N195" s="133"/>
      <c r="O195" s="320"/>
      <c r="P195" s="134"/>
      <c r="Q195" s="320"/>
      <c r="R195" s="133"/>
      <c r="S195" s="320"/>
      <c r="T195" s="133"/>
      <c r="U195" s="320"/>
      <c r="V195" s="134"/>
      <c r="W195" s="320"/>
      <c r="X195" s="133"/>
      <c r="Y195" s="320"/>
      <c r="Z195" s="133"/>
      <c r="AA195" s="320"/>
      <c r="AB195" s="134"/>
      <c r="AC195" s="320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  <c r="AQ195" s="132"/>
    </row>
    <row r="196" spans="1:43" s="155" customFormat="1" ht="17.25" hidden="1" thickBot="1">
      <c r="A196" s="432"/>
      <c r="B196" s="67" t="s">
        <v>43</v>
      </c>
      <c r="C196" s="243"/>
      <c r="D196" s="320"/>
      <c r="E196" s="142"/>
      <c r="F196" s="133"/>
      <c r="G196" s="320"/>
      <c r="H196" s="316"/>
      <c r="I196" s="320"/>
      <c r="J196" s="133"/>
      <c r="K196" s="320"/>
      <c r="L196" s="133"/>
      <c r="M196" s="320">
        <f t="shared" si="67"/>
        <v>-1</v>
      </c>
      <c r="N196" s="133"/>
      <c r="O196" s="320"/>
      <c r="P196" s="134"/>
      <c r="Q196" s="320"/>
      <c r="R196" s="133"/>
      <c r="S196" s="320"/>
      <c r="T196" s="133"/>
      <c r="U196" s="320"/>
      <c r="V196" s="134"/>
      <c r="W196" s="320"/>
      <c r="X196" s="133"/>
      <c r="Y196" s="320"/>
      <c r="Z196" s="133"/>
      <c r="AA196" s="320"/>
      <c r="AB196" s="134"/>
      <c r="AC196" s="320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  <c r="AO196" s="98"/>
      <c r="AP196" s="98"/>
      <c r="AQ196" s="132"/>
    </row>
    <row r="197" spans="1:43" s="99" customFormat="1" ht="16.5" customHeight="1">
      <c r="A197" s="325" t="s">
        <v>57</v>
      </c>
      <c r="B197" s="62" t="s">
        <v>7</v>
      </c>
      <c r="C197" s="64">
        <v>5508242</v>
      </c>
      <c r="D197" s="63">
        <v>0.26900000000000002</v>
      </c>
      <c r="E197" s="142"/>
      <c r="F197" s="184" t="s">
        <v>8</v>
      </c>
      <c r="G197" s="183" t="s">
        <v>8</v>
      </c>
      <c r="H197" s="184" t="s">
        <v>8</v>
      </c>
      <c r="I197" s="183" t="s">
        <v>8</v>
      </c>
      <c r="J197" s="184" t="s">
        <v>8</v>
      </c>
      <c r="K197" s="183" t="s">
        <v>8</v>
      </c>
      <c r="L197" s="184">
        <v>197</v>
      </c>
      <c r="M197" s="183" t="s">
        <v>8</v>
      </c>
      <c r="N197" s="184"/>
      <c r="O197" s="183"/>
      <c r="P197" s="184"/>
      <c r="Q197" s="183"/>
      <c r="R197" s="184"/>
      <c r="S197" s="183"/>
      <c r="T197" s="184"/>
      <c r="U197" s="183"/>
      <c r="V197" s="184"/>
      <c r="W197" s="183"/>
      <c r="X197" s="184" t="s">
        <v>8</v>
      </c>
      <c r="Y197" s="183" t="s">
        <v>8</v>
      </c>
      <c r="Z197" s="184" t="s">
        <v>8</v>
      </c>
      <c r="AA197" s="183" t="s">
        <v>8</v>
      </c>
      <c r="AB197" s="184"/>
      <c r="AC197" s="183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98"/>
    </row>
    <row r="198" spans="1:43" s="99" customFormat="1" ht="16.5" customHeight="1">
      <c r="A198" s="314" t="s">
        <v>39</v>
      </c>
      <c r="B198" s="40" t="s">
        <v>7</v>
      </c>
      <c r="C198" s="340">
        <v>6084476</v>
      </c>
      <c r="D198" s="328">
        <f t="shared" ref="D198:D206" si="68">C198/C197-1</f>
        <v>0.10461305077010041</v>
      </c>
      <c r="E198" s="142"/>
      <c r="F198" s="332" t="s">
        <v>8</v>
      </c>
      <c r="G198" s="318" t="s">
        <v>8</v>
      </c>
      <c r="H198" s="332" t="s">
        <v>8</v>
      </c>
      <c r="I198" s="318" t="s">
        <v>8</v>
      </c>
      <c r="J198" s="332" t="s">
        <v>8</v>
      </c>
      <c r="K198" s="318" t="s">
        <v>8</v>
      </c>
      <c r="L198" s="332">
        <v>381</v>
      </c>
      <c r="M198" s="47">
        <f t="shared" ref="M198:M199" si="69">L198/L197-1</f>
        <v>0.93401015228426387</v>
      </c>
      <c r="N198" s="332">
        <v>227</v>
      </c>
      <c r="O198" s="318"/>
      <c r="P198" s="332"/>
      <c r="Q198" s="318"/>
      <c r="R198" s="332"/>
      <c r="S198" s="47"/>
      <c r="T198" s="332"/>
      <c r="U198" s="47"/>
      <c r="V198" s="332"/>
      <c r="W198" s="47"/>
      <c r="X198" s="332" t="s">
        <v>8</v>
      </c>
      <c r="Y198" s="318" t="s">
        <v>8</v>
      </c>
      <c r="Z198" s="332" t="s">
        <v>8</v>
      </c>
      <c r="AA198" s="318" t="s">
        <v>8</v>
      </c>
      <c r="AB198" s="332"/>
      <c r="AC198" s="31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  <c r="AO198" s="98"/>
      <c r="AP198" s="98"/>
    </row>
    <row r="199" spans="1:43" s="99" customFormat="1" ht="16.5" customHeight="1">
      <c r="A199" s="314" t="s">
        <v>22</v>
      </c>
      <c r="B199" s="40" t="s">
        <v>7</v>
      </c>
      <c r="C199" s="340">
        <v>7123407</v>
      </c>
      <c r="D199" s="328">
        <f t="shared" si="68"/>
        <v>0.17075110494313717</v>
      </c>
      <c r="E199" s="142"/>
      <c r="F199" s="332" t="s">
        <v>8</v>
      </c>
      <c r="G199" s="318" t="s">
        <v>8</v>
      </c>
      <c r="H199" s="332" t="s">
        <v>8</v>
      </c>
      <c r="I199" s="318" t="s">
        <v>8</v>
      </c>
      <c r="J199" s="332" t="s">
        <v>8</v>
      </c>
      <c r="K199" s="318" t="s">
        <v>8</v>
      </c>
      <c r="L199" s="332">
        <v>518</v>
      </c>
      <c r="M199" s="47">
        <f t="shared" si="69"/>
        <v>0.35958005249343827</v>
      </c>
      <c r="N199" s="332">
        <v>219</v>
      </c>
      <c r="O199" s="318"/>
      <c r="P199" s="332"/>
      <c r="Q199" s="318"/>
      <c r="R199" s="332"/>
      <c r="S199" s="47"/>
      <c r="T199" s="332"/>
      <c r="U199" s="47"/>
      <c r="V199" s="332"/>
      <c r="W199" s="47"/>
      <c r="X199" s="332" t="s">
        <v>8</v>
      </c>
      <c r="Y199" s="318" t="s">
        <v>8</v>
      </c>
      <c r="Z199" s="332" t="s">
        <v>8</v>
      </c>
      <c r="AA199" s="318" t="s">
        <v>8</v>
      </c>
      <c r="AB199" s="332"/>
      <c r="AC199" s="31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  <c r="AO199" s="98"/>
      <c r="AP199" s="98"/>
    </row>
    <row r="200" spans="1:43" s="99" customFormat="1" ht="16.5" customHeight="1">
      <c r="A200" s="314" t="s">
        <v>23</v>
      </c>
      <c r="B200" s="40" t="s">
        <v>7</v>
      </c>
      <c r="C200" s="340">
        <v>7086133</v>
      </c>
      <c r="D200" s="328">
        <f t="shared" si="68"/>
        <v>-5.2326084975911069E-3</v>
      </c>
      <c r="E200" s="110"/>
      <c r="F200" s="343">
        <v>617573</v>
      </c>
      <c r="G200" s="318" t="s">
        <v>8</v>
      </c>
      <c r="H200" s="332" t="s">
        <v>8</v>
      </c>
      <c r="I200" s="318" t="s">
        <v>8</v>
      </c>
      <c r="J200" s="332">
        <v>19498</v>
      </c>
      <c r="K200" s="318" t="s">
        <v>8</v>
      </c>
      <c r="L200" s="332">
        <v>822</v>
      </c>
      <c r="M200" s="47">
        <f>L200/L199-1</f>
        <v>0.58687258687258681</v>
      </c>
      <c r="N200" s="332">
        <v>179</v>
      </c>
      <c r="O200" s="318"/>
      <c r="P200" s="332"/>
      <c r="Q200" s="318"/>
      <c r="R200" s="332"/>
      <c r="S200" s="47"/>
      <c r="T200" s="332"/>
      <c r="U200" s="47"/>
      <c r="V200" s="332"/>
      <c r="W200" s="47"/>
      <c r="X200" s="332" t="s">
        <v>8</v>
      </c>
      <c r="Y200" s="318" t="s">
        <v>8</v>
      </c>
      <c r="Z200" s="332" t="s">
        <v>8</v>
      </c>
      <c r="AA200" s="318" t="s">
        <v>8</v>
      </c>
      <c r="AB200" s="332"/>
      <c r="AC200" s="31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  <c r="AO200" s="98"/>
      <c r="AP200" s="98"/>
    </row>
    <row r="201" spans="1:43" s="99" customFormat="1" ht="16.5" customHeight="1">
      <c r="A201" s="314" t="s">
        <v>9</v>
      </c>
      <c r="B201" s="40" t="s">
        <v>7</v>
      </c>
      <c r="C201" s="340">
        <v>8825585</v>
      </c>
      <c r="D201" s="328">
        <f t="shared" si="68"/>
        <v>0.24547267176610998</v>
      </c>
      <c r="E201" s="110"/>
      <c r="F201" s="343">
        <f>SUM(F5:F16)</f>
        <v>626595</v>
      </c>
      <c r="G201" s="47">
        <f>(F201-F200)/F200</f>
        <v>1.4608799283647439E-2</v>
      </c>
      <c r="H201" s="343">
        <f>SUM(H5:H16)</f>
        <v>190982</v>
      </c>
      <c r="I201" s="318" t="s">
        <v>8</v>
      </c>
      <c r="J201" s="343">
        <f>SUM(J5:J16)</f>
        <v>21353</v>
      </c>
      <c r="K201" s="47">
        <f t="shared" ref="K201:K208" si="70">(J201-J200)/J200</f>
        <v>9.5137962867986467E-2</v>
      </c>
      <c r="L201" s="343">
        <f>SUM(L5:L16)</f>
        <v>739</v>
      </c>
      <c r="M201" s="47">
        <f t="shared" ref="M201:M208" si="71">L201/L200-1</f>
        <v>-0.1009732360097324</v>
      </c>
      <c r="N201" s="343">
        <f>SUM(N5:N16)</f>
        <v>213</v>
      </c>
      <c r="O201" s="47"/>
      <c r="P201" s="343"/>
      <c r="Q201" s="47"/>
      <c r="R201" s="332"/>
      <c r="S201" s="47"/>
      <c r="T201" s="332"/>
      <c r="U201" s="47"/>
      <c r="V201" s="343"/>
      <c r="W201" s="47"/>
      <c r="X201" s="343">
        <v>5779</v>
      </c>
      <c r="Y201" s="318" t="s">
        <v>8</v>
      </c>
      <c r="Z201" s="332" t="s">
        <v>8</v>
      </c>
      <c r="AA201" s="318" t="s">
        <v>8</v>
      </c>
      <c r="AB201" s="343"/>
      <c r="AC201" s="47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98"/>
    </row>
    <row r="202" spans="1:43" s="99" customFormat="1" ht="16.5" customHeight="1">
      <c r="A202" s="314" t="s">
        <v>10</v>
      </c>
      <c r="B202" s="40" t="s">
        <v>7</v>
      </c>
      <c r="C202" s="340">
        <f>SUM(C17:C28)</f>
        <v>10080143</v>
      </c>
      <c r="D202" s="328">
        <f t="shared" si="68"/>
        <v>0.14215012375950153</v>
      </c>
      <c r="E202" s="110"/>
      <c r="F202" s="343">
        <f>SUM(F17:F28)</f>
        <v>705093</v>
      </c>
      <c r="G202" s="47">
        <f>(F202-F201)/F201</f>
        <v>0.12527709285902378</v>
      </c>
      <c r="H202" s="343">
        <f>SUM(H17:H28)</f>
        <v>191319</v>
      </c>
      <c r="I202" s="47">
        <f>(H202-H201)/H201</f>
        <v>1.7645641997675173E-3</v>
      </c>
      <c r="J202" s="343">
        <f>SUM(J17:J28)</f>
        <v>24315</v>
      </c>
      <c r="K202" s="47">
        <f t="shared" si="70"/>
        <v>0.13871587130613966</v>
      </c>
      <c r="L202" s="343">
        <f>SUM(L17:L28)</f>
        <v>968</v>
      </c>
      <c r="M202" s="47">
        <f t="shared" si="71"/>
        <v>0.30987821380243563</v>
      </c>
      <c r="N202" s="343">
        <f>SUM(N17:N28)</f>
        <v>182</v>
      </c>
      <c r="O202" s="47">
        <f>(N202-N201)/N201</f>
        <v>-0.14553990610328638</v>
      </c>
      <c r="P202" s="343"/>
      <c r="Q202" s="47"/>
      <c r="R202" s="332"/>
      <c r="S202" s="47"/>
      <c r="T202" s="332">
        <v>3238</v>
      </c>
      <c r="U202" s="47"/>
      <c r="V202" s="343"/>
      <c r="W202" s="47"/>
      <c r="X202" s="343">
        <v>6705</v>
      </c>
      <c r="Y202" s="47">
        <f t="shared" ref="Y202:Y209" si="72">(X202-X201)/X201</f>
        <v>0.16023533483301608</v>
      </c>
      <c r="Z202" s="332" t="s">
        <v>8</v>
      </c>
      <c r="AA202" s="318" t="s">
        <v>8</v>
      </c>
      <c r="AB202" s="343"/>
      <c r="AC202" s="47"/>
      <c r="AD202" s="98"/>
      <c r="AE202" s="98"/>
      <c r="AF202" s="98"/>
      <c r="AG202" s="98"/>
      <c r="AH202" s="98"/>
      <c r="AI202" s="98"/>
      <c r="AJ202" s="98"/>
      <c r="AK202" s="98"/>
      <c r="AL202" s="98"/>
      <c r="AM202" s="98"/>
      <c r="AN202" s="98"/>
      <c r="AO202" s="98"/>
      <c r="AP202" s="98"/>
    </row>
    <row r="203" spans="1:43" s="99" customFormat="1" ht="16.5" customHeight="1">
      <c r="A203" s="314" t="s">
        <v>11</v>
      </c>
      <c r="B203" s="40" t="s">
        <v>7</v>
      </c>
      <c r="C203" s="340">
        <f>SUM(C29:C40)</f>
        <v>11609879</v>
      </c>
      <c r="D203" s="328">
        <f t="shared" si="68"/>
        <v>0.15175737090237718</v>
      </c>
      <c r="E203" s="110"/>
      <c r="F203" s="343">
        <f>SUM(F29:F40)</f>
        <v>757721</v>
      </c>
      <c r="G203" s="47">
        <f>(F203-SUM(F17:F28))/SUM(F17:F28)</f>
        <v>7.4639799288888128E-2</v>
      </c>
      <c r="H203" s="343">
        <f>SUM(H29:H40)</f>
        <v>201815</v>
      </c>
      <c r="I203" s="47">
        <f>(H203-SUM(H17:H28))/SUM(H17:H28)</f>
        <v>5.4861252672238514E-2</v>
      </c>
      <c r="J203" s="343">
        <f>SUM(J29:J40)</f>
        <v>30359</v>
      </c>
      <c r="K203" s="47">
        <f t="shared" si="70"/>
        <v>0.24857084104462265</v>
      </c>
      <c r="L203" s="343">
        <f>SUM(L29:L40)</f>
        <v>1436</v>
      </c>
      <c r="M203" s="47">
        <f t="shared" si="71"/>
        <v>0.48347107438016534</v>
      </c>
      <c r="N203" s="343">
        <f>SUM(N29:N40)</f>
        <v>178</v>
      </c>
      <c r="O203" s="47">
        <f t="shared" ref="O203:O208" si="73">(N203-N202)/N202</f>
        <v>-2.197802197802198E-2</v>
      </c>
      <c r="P203" s="343">
        <v>10302</v>
      </c>
      <c r="Q203" s="47"/>
      <c r="R203" s="332"/>
      <c r="S203" s="47"/>
      <c r="T203" s="332">
        <v>2703</v>
      </c>
      <c r="U203" s="47">
        <f t="shared" ref="U203:U208" si="74">T203/T202-1</f>
        <v>-0.16522544780728843</v>
      </c>
      <c r="V203" s="343"/>
      <c r="W203" s="47"/>
      <c r="X203" s="343">
        <v>7699</v>
      </c>
      <c r="Y203" s="47">
        <f t="shared" si="72"/>
        <v>0.14824757643549591</v>
      </c>
      <c r="Z203" s="332" t="s">
        <v>8</v>
      </c>
      <c r="AA203" s="318" t="s">
        <v>8</v>
      </c>
      <c r="AB203" s="343"/>
      <c r="AC203" s="47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  <c r="AO203" s="98"/>
      <c r="AP203" s="98"/>
    </row>
    <row r="204" spans="1:43" s="99" customFormat="1" ht="16.5" customHeight="1">
      <c r="A204" s="314" t="s">
        <v>25</v>
      </c>
      <c r="B204" s="40" t="s">
        <v>7</v>
      </c>
      <c r="C204" s="340">
        <f>SUM(SUM(C41:C52))</f>
        <v>13324977</v>
      </c>
      <c r="D204" s="328">
        <f t="shared" si="68"/>
        <v>0.147727465548952</v>
      </c>
      <c r="E204" s="110"/>
      <c r="F204" s="332">
        <f>SUM(F41:F52)</f>
        <v>806175</v>
      </c>
      <c r="G204" s="47">
        <f>(F204-SUM(F29:F40))/SUM(F29:F40)</f>
        <v>6.3947020077310776E-2</v>
      </c>
      <c r="H204" s="332">
        <f>SUM(H41:H52)</f>
        <v>212602</v>
      </c>
      <c r="I204" s="47">
        <f>(H204-SUM(H29:H40))/SUM(H29:H40)</f>
        <v>5.3449941778361369E-2</v>
      </c>
      <c r="J204" s="332">
        <f>SUM(J41:J52)</f>
        <v>39749</v>
      </c>
      <c r="K204" s="47">
        <f t="shared" si="70"/>
        <v>0.30929872525445501</v>
      </c>
      <c r="L204" s="332">
        <f>SUM(L41:L52)</f>
        <v>2318</v>
      </c>
      <c r="M204" s="47">
        <f t="shared" si="71"/>
        <v>0.61420612813370479</v>
      </c>
      <c r="N204" s="332">
        <f>SUM(N41:N52)</f>
        <v>238</v>
      </c>
      <c r="O204" s="47">
        <f t="shared" si="73"/>
        <v>0.33707865168539325</v>
      </c>
      <c r="P204" s="332">
        <v>12019</v>
      </c>
      <c r="Q204" s="47">
        <f>(P204-P203)/P203</f>
        <v>0.16666666666666666</v>
      </c>
      <c r="R204" s="332"/>
      <c r="S204" s="47"/>
      <c r="T204" s="332">
        <v>2966</v>
      </c>
      <c r="U204" s="47">
        <f t="shared" si="74"/>
        <v>9.7299297077321434E-2</v>
      </c>
      <c r="V204" s="332"/>
      <c r="W204" s="47"/>
      <c r="X204" s="332">
        <v>8878</v>
      </c>
      <c r="Y204" s="47">
        <f t="shared" si="72"/>
        <v>0.15313677100922199</v>
      </c>
      <c r="Z204" s="332" t="s">
        <v>8</v>
      </c>
      <c r="AA204" s="318" t="s">
        <v>8</v>
      </c>
      <c r="AB204" s="332"/>
      <c r="AC204" s="47"/>
      <c r="AD204" s="98"/>
      <c r="AE204" s="98"/>
      <c r="AF204" s="98"/>
      <c r="AG204" s="98"/>
      <c r="AH204" s="98"/>
      <c r="AI204" s="98"/>
      <c r="AJ204" s="98"/>
      <c r="AK204" s="98"/>
      <c r="AL204" s="98"/>
      <c r="AM204" s="98"/>
      <c r="AN204" s="98"/>
      <c r="AO204" s="98"/>
      <c r="AP204" s="98"/>
    </row>
    <row r="205" spans="1:43" s="99" customFormat="1" ht="16.5" customHeight="1">
      <c r="A205" s="314" t="s">
        <v>44</v>
      </c>
      <c r="B205" s="40" t="s">
        <v>55</v>
      </c>
      <c r="C205" s="340">
        <f>SUM(C53:C64)</f>
        <v>11996094</v>
      </c>
      <c r="D205" s="328">
        <f t="shared" si="68"/>
        <v>-9.9728727486734114E-2</v>
      </c>
      <c r="E205" s="110"/>
      <c r="F205" s="343">
        <f>SUM(F53:F64)</f>
        <v>759394</v>
      </c>
      <c r="G205" s="47">
        <f>F205/F204-1</f>
        <v>-5.802834372189658E-2</v>
      </c>
      <c r="H205" s="343">
        <f>SUM(H53:H64)</f>
        <v>196564</v>
      </c>
      <c r="I205" s="47">
        <f>H205/H204-1</f>
        <v>-7.5436731545328817E-2</v>
      </c>
      <c r="J205" s="343">
        <f>SUM(J53:J64)</f>
        <v>42365</v>
      </c>
      <c r="K205" s="47">
        <f t="shared" si="70"/>
        <v>6.5812976427079922E-2</v>
      </c>
      <c r="L205" s="343">
        <f>SUM(L53:L64)</f>
        <v>2049</v>
      </c>
      <c r="M205" s="47">
        <f t="shared" si="71"/>
        <v>-0.11604831751509925</v>
      </c>
      <c r="N205" s="343">
        <f>SUM(N53:N64)</f>
        <v>211</v>
      </c>
      <c r="O205" s="47">
        <f t="shared" si="73"/>
        <v>-0.1134453781512605</v>
      </c>
      <c r="P205" s="343">
        <v>10373</v>
      </c>
      <c r="Q205" s="47">
        <f>(P205-P204)/P204</f>
        <v>-0.13694982943672518</v>
      </c>
      <c r="R205" s="332">
        <v>7856</v>
      </c>
      <c r="S205" s="47"/>
      <c r="T205" s="332">
        <v>2697</v>
      </c>
      <c r="U205" s="47">
        <f t="shared" si="74"/>
        <v>-9.0694538098449073E-2</v>
      </c>
      <c r="V205" s="343"/>
      <c r="W205" s="47"/>
      <c r="X205" s="343">
        <v>9840</v>
      </c>
      <c r="Y205" s="47">
        <f t="shared" si="72"/>
        <v>0.10835773822933092</v>
      </c>
      <c r="Z205" s="332" t="s">
        <v>8</v>
      </c>
      <c r="AA205" s="318" t="s">
        <v>8</v>
      </c>
      <c r="AB205" s="343"/>
      <c r="AC205" s="47"/>
      <c r="AD205" s="98"/>
      <c r="AE205" s="98"/>
      <c r="AF205" s="98"/>
      <c r="AG205" s="98"/>
      <c r="AH205" s="98"/>
      <c r="AI205" s="98"/>
      <c r="AJ205" s="98"/>
      <c r="AK205" s="98"/>
      <c r="AL205" s="98"/>
      <c r="AM205" s="98"/>
      <c r="AN205" s="98"/>
      <c r="AO205" s="98"/>
      <c r="AP205" s="98"/>
    </row>
    <row r="206" spans="1:43" s="99" customFormat="1" ht="16.5" customHeight="1">
      <c r="A206" s="314" t="s">
        <v>36</v>
      </c>
      <c r="B206" s="40" t="s">
        <v>55</v>
      </c>
      <c r="C206" s="340">
        <f>SUM(C65:C76)</f>
        <v>9494111</v>
      </c>
      <c r="D206" s="328">
        <f t="shared" si="68"/>
        <v>-0.20856647171987819</v>
      </c>
      <c r="E206" s="110"/>
      <c r="F206" s="343">
        <f>SUM(F65:F76)</f>
        <v>743846</v>
      </c>
      <c r="G206" s="318">
        <f>F206/F205-1</f>
        <v>-2.0474220233501983E-2</v>
      </c>
      <c r="H206" s="343">
        <f>SUM(H65:H76)</f>
        <v>144141</v>
      </c>
      <c r="I206" s="47">
        <f>H206/H205-1</f>
        <v>-0.26669685191591541</v>
      </c>
      <c r="J206" s="343">
        <f>SUM(J65:J76)</f>
        <v>24140</v>
      </c>
      <c r="K206" s="47">
        <f t="shared" si="70"/>
        <v>-0.43019001534285378</v>
      </c>
      <c r="L206" s="343">
        <f>SUM(L65:L76)</f>
        <v>2005</v>
      </c>
      <c r="M206" s="47">
        <f t="shared" si="71"/>
        <v>-2.1473889702293802E-2</v>
      </c>
      <c r="N206" s="343">
        <f>SUM(N65:N76)</f>
        <v>291</v>
      </c>
      <c r="O206" s="47">
        <f t="shared" si="73"/>
        <v>0.37914691943127959</v>
      </c>
      <c r="P206" s="343">
        <f>SUM(P65:P76)</f>
        <v>9361</v>
      </c>
      <c r="Q206" s="47">
        <f>(P206-P205)/P205</f>
        <v>-9.7560975609756101E-2</v>
      </c>
      <c r="R206" s="332">
        <v>6582</v>
      </c>
      <c r="S206" s="47">
        <f>(R206-R205)/R205</f>
        <v>-0.16216904276985744</v>
      </c>
      <c r="T206" s="332">
        <v>2724</v>
      </c>
      <c r="U206" s="47">
        <f t="shared" si="74"/>
        <v>1.0011123470522909E-2</v>
      </c>
      <c r="V206" s="343"/>
      <c r="W206" s="47"/>
      <c r="X206" s="343">
        <v>7824</v>
      </c>
      <c r="Y206" s="47">
        <f t="shared" si="72"/>
        <v>-0.20487804878048779</v>
      </c>
      <c r="Z206" s="332" t="s">
        <v>8</v>
      </c>
      <c r="AA206" s="318" t="s">
        <v>8</v>
      </c>
      <c r="AB206" s="343"/>
      <c r="AC206" s="47"/>
      <c r="AD206" s="98"/>
      <c r="AE206" s="98"/>
      <c r="AF206" s="98"/>
      <c r="AG206" s="98"/>
      <c r="AH206" s="98"/>
      <c r="AI206" s="98"/>
      <c r="AJ206" s="98"/>
      <c r="AK206" s="98"/>
      <c r="AL206" s="98"/>
      <c r="AM206" s="98"/>
      <c r="AN206" s="98"/>
      <c r="AO206" s="98"/>
      <c r="AP206" s="98"/>
    </row>
    <row r="207" spans="1:43" s="99" customFormat="1" ht="16.5" customHeight="1">
      <c r="A207" s="314" t="s">
        <v>37</v>
      </c>
      <c r="B207" s="40" t="s">
        <v>55</v>
      </c>
      <c r="C207" s="340">
        <f>SUM(C77:C88)</f>
        <v>12488364</v>
      </c>
      <c r="D207" s="328">
        <f>C207/SUM(C65:C76)-1</f>
        <v>0.31538002873570781</v>
      </c>
      <c r="E207" s="110"/>
      <c r="F207" s="343">
        <f>SUM(F77:F88)</f>
        <v>1107518</v>
      </c>
      <c r="G207" s="318">
        <f>F207/F206-1</f>
        <v>0.48890765023943139</v>
      </c>
      <c r="H207" s="343">
        <f>SUM(H77:H88)</f>
        <v>169953</v>
      </c>
      <c r="I207" s="47">
        <f>H207/H206-1</f>
        <v>0.17907465606593553</v>
      </c>
      <c r="J207" s="343">
        <f>SUM(J77:J88)</f>
        <v>30859</v>
      </c>
      <c r="K207" s="47">
        <f t="shared" si="70"/>
        <v>0.27833471416735711</v>
      </c>
      <c r="L207" s="343">
        <f>SUM(L77:L88)</f>
        <v>2468</v>
      </c>
      <c r="M207" s="47">
        <f t="shared" si="71"/>
        <v>0.2309226932668329</v>
      </c>
      <c r="N207" s="343">
        <f>SUM(N77:N88)</f>
        <v>375</v>
      </c>
      <c r="O207" s="47">
        <f t="shared" si="73"/>
        <v>0.28865979381443296</v>
      </c>
      <c r="P207" s="343">
        <f>SUM(P77:P88)</f>
        <v>8810</v>
      </c>
      <c r="Q207" s="47">
        <f>(P207-P206)/P206</f>
        <v>-5.8861232774276254E-2</v>
      </c>
      <c r="R207" s="332">
        <v>6541</v>
      </c>
      <c r="S207" s="47">
        <f>(R207-R206)/R206</f>
        <v>-6.2291096931024002E-3</v>
      </c>
      <c r="T207" s="332">
        <v>3236</v>
      </c>
      <c r="U207" s="47">
        <f t="shared" si="74"/>
        <v>0.18795888399412619</v>
      </c>
      <c r="V207" s="343"/>
      <c r="W207" s="47"/>
      <c r="X207" s="343">
        <v>10157</v>
      </c>
      <c r="Y207" s="47">
        <f t="shared" si="72"/>
        <v>0.29818507157464214</v>
      </c>
      <c r="Z207" s="343">
        <v>34965</v>
      </c>
      <c r="AA207" s="318" t="s">
        <v>8</v>
      </c>
      <c r="AB207" s="343">
        <f>SUM(AB77:AB88)</f>
        <v>549</v>
      </c>
      <c r="AC207" s="47"/>
      <c r="AD207" s="98"/>
      <c r="AE207" s="98"/>
      <c r="AF207" s="98"/>
      <c r="AG207" s="98"/>
      <c r="AH207" s="98"/>
      <c r="AI207" s="98"/>
      <c r="AJ207" s="98"/>
      <c r="AK207" s="98"/>
      <c r="AL207" s="98"/>
      <c r="AM207" s="98"/>
      <c r="AN207" s="98"/>
      <c r="AO207" s="98"/>
      <c r="AP207" s="98"/>
    </row>
    <row r="208" spans="1:43" s="105" customFormat="1" ht="16.5" customHeight="1">
      <c r="A208" s="312" t="s">
        <v>38</v>
      </c>
      <c r="B208" s="67" t="s">
        <v>55</v>
      </c>
      <c r="C208" s="343">
        <v>12693733</v>
      </c>
      <c r="D208" s="339">
        <f>C208/SUM(C77:C88)-1</f>
        <v>1.6444828161639169E-2</v>
      </c>
      <c r="E208" s="110"/>
      <c r="F208" s="343">
        <f>SUM(F89:F100)</f>
        <v>1211197</v>
      </c>
      <c r="G208" s="318">
        <f>F208/F207-1</f>
        <v>9.3613828398274368E-2</v>
      </c>
      <c r="H208" s="343">
        <f>SUM(H89:H100)</f>
        <v>155683</v>
      </c>
      <c r="I208" s="47">
        <f>H208/H207-1</f>
        <v>-8.3964390154925184E-2</v>
      </c>
      <c r="J208" s="343">
        <f>SUM(J89:J100)</f>
        <v>44630</v>
      </c>
      <c r="K208" s="47">
        <f t="shared" si="70"/>
        <v>0.44625554943452478</v>
      </c>
      <c r="L208" s="343">
        <f>SUM(L89:L100)</f>
        <v>2427</v>
      </c>
      <c r="M208" s="47">
        <f t="shared" si="71"/>
        <v>-1.661264181523503E-2</v>
      </c>
      <c r="N208" s="343">
        <f>SUM(N89:N100)</f>
        <v>477</v>
      </c>
      <c r="O208" s="47">
        <f t="shared" si="73"/>
        <v>0.27200000000000002</v>
      </c>
      <c r="P208" s="343">
        <f>SUM(P89:P100)</f>
        <v>9288</v>
      </c>
      <c r="Q208" s="47">
        <f>(P208-P207)/P207</f>
        <v>5.4256526674233828E-2</v>
      </c>
      <c r="R208" s="332">
        <v>9808</v>
      </c>
      <c r="S208" s="47">
        <f>(R208-R207)/R207</f>
        <v>0.49946491362177037</v>
      </c>
      <c r="T208" s="332">
        <v>3311</v>
      </c>
      <c r="U208" s="47">
        <f t="shared" si="74"/>
        <v>2.3176761433868931E-2</v>
      </c>
      <c r="V208" s="343"/>
      <c r="W208" s="47"/>
      <c r="X208" s="343">
        <v>12059</v>
      </c>
      <c r="Y208" s="47">
        <f t="shared" si="72"/>
        <v>0.18726001772176823</v>
      </c>
      <c r="Z208" s="343">
        <v>40303</v>
      </c>
      <c r="AA208" s="47">
        <f>Z208/Z207-1</f>
        <v>0.15266695266695263</v>
      </c>
      <c r="AB208" s="343">
        <f>SUM(AB89:AB100)</f>
        <v>439</v>
      </c>
      <c r="AC208" s="47">
        <f>(AB208-AB207)/AB207</f>
        <v>-0.20036429872495445</v>
      </c>
      <c r="AD208" s="98"/>
      <c r="AE208" s="98"/>
      <c r="AF208" s="98"/>
      <c r="AG208" s="98"/>
      <c r="AH208" s="98"/>
      <c r="AI208" s="98"/>
      <c r="AJ208" s="98"/>
      <c r="AK208" s="98"/>
      <c r="AL208" s="98"/>
      <c r="AM208" s="98"/>
      <c r="AN208" s="98"/>
      <c r="AO208" s="98"/>
      <c r="AP208" s="98"/>
    </row>
    <row r="209" spans="1:43" ht="16.5" customHeight="1">
      <c r="A209" s="314" t="s">
        <v>46</v>
      </c>
      <c r="B209" s="40" t="s">
        <v>55</v>
      </c>
      <c r="C209" s="340">
        <f>SUM(C101:C112)</f>
        <v>13736976</v>
      </c>
      <c r="D209" s="328">
        <f>C209/SUM(C89:C100)-1</f>
        <v>8.2185673828179651E-2</v>
      </c>
      <c r="E209" s="110"/>
      <c r="F209" s="343">
        <f>SUM(F101:F112)</f>
        <v>1295069</v>
      </c>
      <c r="G209" s="318">
        <f>F209/F208-1</f>
        <v>6.9247199258254399E-2</v>
      </c>
      <c r="H209" s="343">
        <f>SUM(H101:H112)</f>
        <v>150611</v>
      </c>
      <c r="I209" s="47">
        <f>H209/SUM(H89:H100)-1</f>
        <v>-3.257902275778346E-2</v>
      </c>
      <c r="J209" s="343">
        <f>SUM(J101:J112)</f>
        <v>49989</v>
      </c>
      <c r="K209" s="47">
        <f>J209/SUM(J89:J100)-1</f>
        <v>0.12007618194039882</v>
      </c>
      <c r="L209" s="343">
        <f>SUM(L101:L112)</f>
        <v>2313</v>
      </c>
      <c r="M209" s="47">
        <f>L209/L208-1</f>
        <v>-4.6971569839307836E-2</v>
      </c>
      <c r="N209" s="343">
        <f>SUM(N101:N112)</f>
        <v>350</v>
      </c>
      <c r="O209" s="47">
        <f>N209/SUM(N89:N100)-1</f>
        <v>-0.2662473794549266</v>
      </c>
      <c r="P209" s="343">
        <f>SUM(P101:P112)</f>
        <v>8257</v>
      </c>
      <c r="Q209" s="47">
        <f>P209/SUM(P89:P100)-1</f>
        <v>-0.11100344530577089</v>
      </c>
      <c r="R209" s="332">
        <v>11030</v>
      </c>
      <c r="S209" s="47">
        <f>R209/SUM(R89:R100)-1</f>
        <v>0.12459216965742259</v>
      </c>
      <c r="T209" s="332">
        <v>3437</v>
      </c>
      <c r="U209" s="47">
        <f>T209/T208-1</f>
        <v>3.8054968287526414E-2</v>
      </c>
      <c r="V209" s="343">
        <f>SUM(V101:V112)</f>
        <v>4511</v>
      </c>
      <c r="W209" s="47"/>
      <c r="X209" s="343">
        <v>13318</v>
      </c>
      <c r="Y209" s="47">
        <f t="shared" si="72"/>
        <v>0.10440335019487519</v>
      </c>
      <c r="Z209" s="343">
        <v>47615</v>
      </c>
      <c r="AA209" s="47">
        <f>Z209/Z208-1</f>
        <v>0.18142570032007543</v>
      </c>
      <c r="AB209" s="343">
        <f>SUM(AB101:AB112)</f>
        <v>419</v>
      </c>
      <c r="AC209" s="47">
        <f>AB209/SUM(AB89:AB100)-1</f>
        <v>-4.5558086560364419E-2</v>
      </c>
    </row>
    <row r="210" spans="1:43" s="99" customFormat="1" ht="16.5" customHeight="1" thickBot="1">
      <c r="A210" s="314" t="s">
        <v>47</v>
      </c>
      <c r="B210" s="40" t="s">
        <v>55</v>
      </c>
      <c r="C210" s="340">
        <f>SUM(C113:C124)</f>
        <v>14846485</v>
      </c>
      <c r="D210" s="328">
        <f>C210/SUM(C101:C112)-1</f>
        <v>8.0768067149567635E-2</v>
      </c>
      <c r="E210" s="110"/>
      <c r="F210" s="343">
        <f>SUM(F113:F124)</f>
        <v>1437924</v>
      </c>
      <c r="G210" s="318">
        <f>F210/SUM(F101:F112)-1</f>
        <v>0.11030686395859979</v>
      </c>
      <c r="H210" s="343">
        <f>SUM(H113:H124)</f>
        <v>158523</v>
      </c>
      <c r="I210" s="47">
        <f>H210/SUM(H101:H112)-1</f>
        <v>5.2532683535731151E-2</v>
      </c>
      <c r="J210" s="343">
        <f>SUM(J113)</f>
        <v>44339</v>
      </c>
      <c r="K210" s="47">
        <f>J210/J209-1</f>
        <v>-0.11302486547040347</v>
      </c>
      <c r="L210" s="343">
        <f>SUM(L113:L124)</f>
        <v>2566</v>
      </c>
      <c r="M210" s="47">
        <f>L210/SUM(L101:L112)-1</f>
        <v>0.10938175529615224</v>
      </c>
      <c r="N210" s="343">
        <f>SUM(N113:N124)</f>
        <v>369</v>
      </c>
      <c r="O210" s="47">
        <f>N210/SUM(N101:N112)-1</f>
        <v>5.428571428571427E-2</v>
      </c>
      <c r="P210" s="343">
        <f>SUM(P113:P124)</f>
        <v>8182</v>
      </c>
      <c r="Q210" s="47">
        <f>P210/SUM(P101:P112)-1</f>
        <v>-9.0832021315248035E-3</v>
      </c>
      <c r="R210" s="332">
        <f>SUM(R113:R124)</f>
        <v>10766</v>
      </c>
      <c r="S210" s="47">
        <f>R210/SUM(R101:R112)-1</f>
        <v>-2.3934723481414344E-2</v>
      </c>
      <c r="T210" s="332">
        <f>SUM(T113:T124)</f>
        <v>3482</v>
      </c>
      <c r="U210" s="47">
        <f>T210/SUM(T101:T112)-1</f>
        <v>1.3092813500145573E-2</v>
      </c>
      <c r="V210" s="343">
        <f>SUM(V113:V124)</f>
        <v>3780</v>
      </c>
      <c r="W210" s="47">
        <f>V210/SUM(V99:V112)-1</f>
        <v>-0.162048326313456</v>
      </c>
      <c r="X210" s="343">
        <v>14000</v>
      </c>
      <c r="Y210" s="47">
        <f>X210/X209-1</f>
        <v>5.1208890223757297E-2</v>
      </c>
      <c r="Z210" s="343">
        <f>Z113</f>
        <v>59249</v>
      </c>
      <c r="AA210" s="47">
        <f>Z210/Z209-1</f>
        <v>0.24433476845531876</v>
      </c>
      <c r="AB210" s="343">
        <f>SUM(AB113:AB124)</f>
        <v>286</v>
      </c>
      <c r="AC210" s="47">
        <f>AB210/SUM(AB99:AB112)-1</f>
        <v>-0.41632653061224489</v>
      </c>
      <c r="AD210" s="98"/>
      <c r="AE210" s="98"/>
      <c r="AF210" s="98"/>
      <c r="AG210" s="98"/>
      <c r="AH210" s="98"/>
      <c r="AI210" s="98"/>
      <c r="AJ210" s="98"/>
      <c r="AK210" s="98"/>
      <c r="AL210" s="98"/>
      <c r="AM210" s="98"/>
      <c r="AN210" s="98"/>
      <c r="AO210" s="98"/>
      <c r="AP210" s="98"/>
    </row>
    <row r="211" spans="1:43" s="143" customFormat="1" ht="16.5" customHeight="1" thickBot="1">
      <c r="A211" s="179" t="s">
        <v>48</v>
      </c>
      <c r="B211" s="69" t="s">
        <v>55</v>
      </c>
      <c r="C211" s="82">
        <f>SUM(C125:C136)</f>
        <v>16080684</v>
      </c>
      <c r="D211" s="83">
        <f>C211/SUM(C113:C124)-1</f>
        <v>8.3130720840656869E-2</v>
      </c>
      <c r="E211" s="142"/>
      <c r="F211" s="82">
        <f>SUM(F125:F136)</f>
        <v>1473365</v>
      </c>
      <c r="G211" s="83">
        <f>F211/SUM(F113:F124)-1</f>
        <v>2.4647338802328944E-2</v>
      </c>
      <c r="H211" s="82">
        <f>SUM(H125:H136)</f>
        <v>183770</v>
      </c>
      <c r="I211" s="83">
        <f>H211/SUM(H113:H124)-1</f>
        <v>0.15926395538817717</v>
      </c>
      <c r="J211" s="82">
        <f>SUM(J125:J136)</f>
        <v>45522</v>
      </c>
      <c r="K211" s="83">
        <f>J211/J210-1</f>
        <v>2.6680800198470855E-2</v>
      </c>
      <c r="L211" s="82">
        <f>SUM(L125:L136)</f>
        <v>1860</v>
      </c>
      <c r="M211" s="83">
        <f>L211/SUM(L113:L120)-1</f>
        <v>-5.3475935828877219E-3</v>
      </c>
      <c r="N211" s="82">
        <f>SUM(N125:N136)</f>
        <v>425</v>
      </c>
      <c r="O211" s="83">
        <f>N211/SUM(N113:N124)-1</f>
        <v>0.15176151761517609</v>
      </c>
      <c r="P211" s="82">
        <f>SUM(P125:P136)</f>
        <v>9850</v>
      </c>
      <c r="Q211" s="83">
        <f>P211/SUM(P113:P124)-1</f>
        <v>0.20386213639696904</v>
      </c>
      <c r="R211" s="82">
        <f>SUM(R125:R136)</f>
        <v>12631</v>
      </c>
      <c r="S211" s="83">
        <f>R211/SUM(R113:R124)-1</f>
        <v>0.17323054059074861</v>
      </c>
      <c r="T211" s="82">
        <f>SUM(T125:T136)</f>
        <v>3952</v>
      </c>
      <c r="U211" s="83">
        <f>T211/SUM(T113:T124)-1</f>
        <v>0.13497989661114307</v>
      </c>
      <c r="V211" s="82">
        <f>SUM(V125:V136)</f>
        <v>3880</v>
      </c>
      <c r="W211" s="83">
        <f>V211/SUM(V113:V124)-1</f>
        <v>2.6455026455026509E-2</v>
      </c>
      <c r="X211" s="82">
        <f>SUM(X125:X136)</f>
        <v>12915</v>
      </c>
      <c r="Y211" s="83">
        <f>X211/SUM(X113)-1</f>
        <v>0.15570469798657727</v>
      </c>
      <c r="Z211" s="82">
        <f>Z125</f>
        <v>75090</v>
      </c>
      <c r="AA211" s="83">
        <f>Z211/SUM(Z113)-1</f>
        <v>0.26736316224746415</v>
      </c>
      <c r="AB211" s="82"/>
      <c r="AC211" s="83"/>
      <c r="AD211" s="98"/>
      <c r="AE211" s="98"/>
      <c r="AF211" s="98"/>
      <c r="AG211" s="98"/>
      <c r="AH211" s="98"/>
      <c r="AI211" s="98"/>
      <c r="AJ211" s="98"/>
      <c r="AK211" s="98"/>
      <c r="AL211" s="98"/>
      <c r="AM211" s="98"/>
      <c r="AN211" s="98"/>
      <c r="AO211" s="98"/>
      <c r="AP211" s="98"/>
      <c r="AQ211" s="98"/>
    </row>
    <row r="212" spans="1:43" ht="16.5" customHeight="1" thickBot="1">
      <c r="A212" s="179" t="s">
        <v>49</v>
      </c>
      <c r="B212" s="69" t="s">
        <v>55</v>
      </c>
      <c r="C212" s="82">
        <f>SUM(C137:C148)</f>
        <v>19310430</v>
      </c>
      <c r="D212" s="83">
        <f>C212/C211-1</f>
        <v>0.20084630728394393</v>
      </c>
      <c r="E212" s="110"/>
      <c r="F212" s="82">
        <f>SUM(F137:F148)</f>
        <v>1775456</v>
      </c>
      <c r="G212" s="83">
        <f>F212/SUM(F125:F136)-1</f>
        <v>0.20503473341636314</v>
      </c>
      <c r="H212" s="82">
        <f>SUM(H137:H148)</f>
        <v>204741</v>
      </c>
      <c r="I212" s="83">
        <f>H212/SUM(H125:H136)-1</f>
        <v>0.11411547042498782</v>
      </c>
      <c r="J212" s="82">
        <f>J137</f>
        <v>50725</v>
      </c>
      <c r="K212" s="83">
        <f>J212/J211-1</f>
        <v>0.11429638416589771</v>
      </c>
      <c r="L212" s="82">
        <f>SUM(L137:L148)</f>
        <v>1811</v>
      </c>
      <c r="M212" s="83">
        <f>L212/SUM(L125:L136)-1</f>
        <v>-2.6344086021505397E-2</v>
      </c>
      <c r="N212" s="82">
        <f>SUM(N137:N148)</f>
        <v>426</v>
      </c>
      <c r="O212" s="83">
        <f>N212/SUM(N125:N136)-1</f>
        <v>2.3529411764706687E-3</v>
      </c>
      <c r="P212" s="82">
        <f>SUM(P137:P148)</f>
        <v>8140</v>
      </c>
      <c r="Q212" s="83">
        <f>P212/SUM(P125:P131)-1</f>
        <v>0.48757309941520477</v>
      </c>
      <c r="R212" s="82">
        <f>SUM(R137:R148)</f>
        <v>16379</v>
      </c>
      <c r="S212" s="83">
        <f>R212/SUM(R125:R136)-1</f>
        <v>0.29673026680389514</v>
      </c>
      <c r="T212" s="82">
        <f>SUM(T137:T148)</f>
        <v>2156</v>
      </c>
      <c r="U212" s="83">
        <f>T212/SUM(T125:T130)-1</f>
        <v>8.1243731193580748E-2</v>
      </c>
      <c r="V212" s="82">
        <f>SUM(V137:V148)</f>
        <v>5100</v>
      </c>
      <c r="W212" s="83">
        <f>V212/SUM(V125:V136)-1</f>
        <v>0.31443298969072164</v>
      </c>
      <c r="X212" s="82"/>
      <c r="Y212" s="83"/>
      <c r="Z212" s="82">
        <f>SUM(Z137:Z148)</f>
        <v>95434</v>
      </c>
      <c r="AA212" s="83">
        <f>Z212/Z211-1</f>
        <v>0.27092821946996937</v>
      </c>
      <c r="AB212" s="82"/>
      <c r="AC212" s="83"/>
    </row>
    <row r="213" spans="1:43" ht="16.5" customHeight="1" thickBot="1">
      <c r="A213" s="179" t="s">
        <v>50</v>
      </c>
      <c r="B213" s="69" t="s">
        <v>55</v>
      </c>
      <c r="C213" s="82">
        <f>SUM(C149:C160)</f>
        <v>22383190</v>
      </c>
      <c r="D213" s="83">
        <f>C213/SUM(C137:C148)-1</f>
        <v>0.15912436957644127</v>
      </c>
      <c r="E213" s="110"/>
      <c r="F213" s="82">
        <f>IFERROR(SUM(F149:F160),"-")</f>
        <v>1982516</v>
      </c>
      <c r="G213" s="83">
        <f>IFERROR(F213/SUM(F137:F148)-1,"-")</f>
        <v>0.11662356036984312</v>
      </c>
      <c r="H213" s="82">
        <f>SUM(H149:H160)</f>
        <v>254759</v>
      </c>
      <c r="I213" s="83">
        <f>IFERROR(H213/SUM(H137:H148)-1,"-")</f>
        <v>0.24429889470111021</v>
      </c>
      <c r="J213" s="82">
        <f>J149</f>
        <v>50312</v>
      </c>
      <c r="K213" s="83">
        <f t="shared" ref="K213:K215" si="75">J213/J212-1</f>
        <v>-8.1419418432725488E-3</v>
      </c>
      <c r="L213" s="82">
        <f>SUM(L149:L160)</f>
        <v>2423</v>
      </c>
      <c r="M213" s="83">
        <f>L213/L212-1</f>
        <v>0.33793484262838214</v>
      </c>
      <c r="N213" s="82">
        <f>IFERROR(SUM(N149:N160),"-")</f>
        <v>370</v>
      </c>
      <c r="O213" s="83">
        <f>IFERROR(N213/SUM(N137:N148)-1,"-")</f>
        <v>-0.13145539906103287</v>
      </c>
      <c r="P213" s="82"/>
      <c r="Q213" s="83"/>
      <c r="R213" s="82">
        <f>IFERROR(SUM(R149:R160),"-")</f>
        <v>11412</v>
      </c>
      <c r="S213" s="83">
        <f>IFERROR(R213/SUM(R137:R144)-1,"-")</f>
        <v>1.7656500802568198E-2</v>
      </c>
      <c r="T213" s="82"/>
      <c r="U213" s="83"/>
      <c r="V213" s="82">
        <f>IFERROR(SUM(V149:V160),"-")</f>
        <v>492</v>
      </c>
      <c r="W213" s="83">
        <f>IFERROR(V213/SUM(V137:V137)-1,"-")</f>
        <v>0.12072892938496582</v>
      </c>
      <c r="X213" s="82">
        <f>IFERROR(SUM(X149:X160),"-")</f>
        <v>7579</v>
      </c>
      <c r="Y213" s="121" t="s">
        <v>40</v>
      </c>
      <c r="Z213" s="82"/>
      <c r="AA213" s="83"/>
      <c r="AB213" s="82"/>
      <c r="AC213" s="83"/>
    </row>
    <row r="214" spans="1:43" ht="16.5" customHeight="1" thickBot="1">
      <c r="A214" s="179" t="s">
        <v>51</v>
      </c>
      <c r="B214" s="69" t="s">
        <v>55</v>
      </c>
      <c r="C214" s="82">
        <f>SUM(C161:C172)</f>
        <v>26496447</v>
      </c>
      <c r="D214" s="83">
        <f>C214/SUM(C149:C160)-1</f>
        <v>0.18376545076908157</v>
      </c>
      <c r="E214" s="110"/>
      <c r="F214" s="82">
        <f>SUM(F161:F172)</f>
        <v>2334839</v>
      </c>
      <c r="G214" s="83">
        <f>F214/SUM(F149:F160)-1</f>
        <v>0.1777150852754783</v>
      </c>
      <c r="H214" s="82">
        <f>SUM(H161:H172)</f>
        <v>301476</v>
      </c>
      <c r="I214" s="83">
        <f>H214/SUM(H149:H160)-1</f>
        <v>0.18337723103011072</v>
      </c>
      <c r="J214" s="82">
        <f>J161</f>
        <v>42997</v>
      </c>
      <c r="K214" s="83">
        <f t="shared" si="75"/>
        <v>-0.14539274924471302</v>
      </c>
      <c r="L214" s="82">
        <f>SUM(L161:L171)</f>
        <v>2689</v>
      </c>
      <c r="M214" s="83">
        <f>L214/SUM(L149:L159)-1</f>
        <v>0.19351975144252109</v>
      </c>
      <c r="N214" s="82">
        <f>SUM(N161:N172)</f>
        <v>390</v>
      </c>
      <c r="O214" s="83">
        <f>N214/SUM(N149:N160)-1</f>
        <v>5.4054054054053946E-2</v>
      </c>
      <c r="P214" s="82"/>
      <c r="Q214" s="83"/>
      <c r="R214" s="82"/>
      <c r="S214" s="83"/>
      <c r="T214" s="82"/>
      <c r="U214" s="83"/>
      <c r="V214" s="82"/>
      <c r="W214" s="83"/>
      <c r="X214" s="82"/>
      <c r="Y214" s="83"/>
      <c r="Z214" s="82"/>
      <c r="AA214" s="83"/>
      <c r="AB214" s="82"/>
      <c r="AC214" s="83"/>
    </row>
    <row r="215" spans="1:43" ht="16.5" customHeight="1" thickBot="1">
      <c r="A215" s="179" t="s">
        <v>41</v>
      </c>
      <c r="B215" s="69" t="s">
        <v>55</v>
      </c>
      <c r="C215" s="82">
        <f>SUM(C173:C184)</f>
        <v>28695983</v>
      </c>
      <c r="D215" s="83">
        <f ca="1">C215/SUM(OFFSET(C$161,0,0,COUNTIF(C$173:C$184,"&gt;0")))-1</f>
        <v>8.3012488429109021E-2</v>
      </c>
      <c r="E215" s="224"/>
      <c r="F215" s="82">
        <f>SUM(F173:F184)</f>
        <v>2210597</v>
      </c>
      <c r="G215" s="83">
        <f ca="1">F215/SUM(OFFSET(F$161,0,0,COUNTIF(F$173:F$184,"&gt;0")))-1</f>
        <v>-5.3212234333930519E-2</v>
      </c>
      <c r="H215" s="82">
        <f>SUM(H173:H184)</f>
        <v>253236</v>
      </c>
      <c r="I215" s="83">
        <f ca="1">H215/SUM(OFFSET(H$161,0,0,COUNTIF(H$173:H$184,"&gt;0")))-1</f>
        <v>-0.16001273733232491</v>
      </c>
      <c r="J215" s="82">
        <f>J173</f>
        <v>33845</v>
      </c>
      <c r="K215" s="83">
        <f t="shared" si="75"/>
        <v>-0.21285205944600782</v>
      </c>
      <c r="L215" s="82">
        <f>SUM(L173:L184)</f>
        <v>2865</v>
      </c>
      <c r="M215" s="121" t="s">
        <v>40</v>
      </c>
      <c r="N215" s="82">
        <f>SUM(N173:N184)</f>
        <v>308</v>
      </c>
      <c r="O215" s="83">
        <f ca="1">N215/SUM(OFFSET(N$161,0,0,COUNTIF(N$173:N$184,"&gt;0")))-1</f>
        <v>-0.21025641025641029</v>
      </c>
      <c r="P215" s="82"/>
      <c r="Q215" s="83"/>
      <c r="R215" s="82"/>
      <c r="S215" s="83"/>
      <c r="T215" s="82"/>
      <c r="U215" s="83"/>
      <c r="V215" s="82"/>
      <c r="W215" s="83"/>
      <c r="X215" s="82"/>
      <c r="Y215" s="83"/>
      <c r="Z215" s="82"/>
      <c r="AA215" s="83"/>
      <c r="AB215" s="82"/>
      <c r="AC215" s="83"/>
    </row>
    <row r="216" spans="1:43" ht="16.5" customHeight="1" thickBot="1">
      <c r="A216" s="179" t="s">
        <v>52</v>
      </c>
      <c r="B216" s="69" t="s">
        <v>55</v>
      </c>
      <c r="C216" s="82">
        <f>SUM(C185:C196)</f>
        <v>26371937</v>
      </c>
      <c r="D216" s="83">
        <f ca="1">C216/SUM(OFFSET(C$173,0,0,COUNTIF(C$185:C$196,"&gt;0")))-1</f>
        <v>6.5354350783857207E-3</v>
      </c>
      <c r="E216" s="224"/>
      <c r="F216" s="82">
        <f>SUM(F185:F196)</f>
        <v>1898158</v>
      </c>
      <c r="G216" s="83">
        <f ca="1">IFERROR(F216/SUM(OFFSET(F$173,0,0,COUNTIF(F$185:F$196,"&gt;0")))-1,"-")</f>
        <v>-2.1532350569377634E-3</v>
      </c>
      <c r="H216" s="82">
        <f>SUM(H185:H196)</f>
        <v>179846</v>
      </c>
      <c r="I216" s="83">
        <f ca="1">IFERROR(H216/SUM(OFFSET(H$173,0,0,COUNTIF(H$185:H$196,"&gt;0")))-1,"-")</f>
        <v>-0.12153257753007662</v>
      </c>
      <c r="J216" s="82"/>
      <c r="K216" s="83"/>
      <c r="L216" s="82">
        <f>SUM(L185:L196)</f>
        <v>3038</v>
      </c>
      <c r="M216" s="83">
        <f ca="1">IFERROR(L216/SUM(OFFSET(L$173,0,0,COUNTIF(L$185:L$196,"&gt;0")))-1,"-")</f>
        <v>0.13868065967016485</v>
      </c>
      <c r="N216" s="82">
        <f>SUM(N185:N196)</f>
        <v>352</v>
      </c>
      <c r="O216" s="83">
        <f ca="1">IFERROR(N216/SUM(OFFSET(N$173,0,0,COUNTIF(N$185:N$196,"&gt;0")))-1,"-")</f>
        <v>0.24381625441696109</v>
      </c>
      <c r="P216" s="82"/>
      <c r="Q216" s="83"/>
      <c r="R216" s="82"/>
      <c r="S216" s="83"/>
      <c r="T216" s="82"/>
      <c r="U216" s="83"/>
      <c r="V216" s="82"/>
      <c r="W216" s="83"/>
      <c r="X216" s="82"/>
      <c r="Y216" s="83"/>
      <c r="Z216" s="82"/>
      <c r="AA216" s="83"/>
      <c r="AB216" s="82"/>
      <c r="AC216" s="83"/>
    </row>
    <row r="217" spans="1:43" ht="40.5" customHeight="1">
      <c r="H217" s="476"/>
      <c r="I217" s="477"/>
      <c r="L217" s="476"/>
      <c r="M217" s="477"/>
      <c r="X217" s="476"/>
      <c r="Y217" s="477"/>
      <c r="Z217" s="477"/>
      <c r="AA217" s="477"/>
    </row>
    <row r="218" spans="1:43">
      <c r="H218" s="234"/>
    </row>
    <row r="219" spans="1:43">
      <c r="H219" s="101"/>
    </row>
    <row r="220" spans="1:43">
      <c r="X220" s="101"/>
    </row>
    <row r="221" spans="1:43">
      <c r="Q221" s="101"/>
    </row>
    <row r="222" spans="1:43">
      <c r="J222" s="108"/>
      <c r="K222" s="108"/>
      <c r="L222" s="107"/>
      <c r="M222" s="108"/>
      <c r="T222" s="254"/>
      <c r="U222" s="254"/>
      <c r="V222" s="108"/>
      <c r="W222" s="108"/>
      <c r="X222" s="108"/>
      <c r="Y222" s="108"/>
      <c r="Z222" s="108"/>
      <c r="AA222" s="108"/>
      <c r="AB222" s="108"/>
      <c r="AC222" s="108"/>
    </row>
  </sheetData>
  <mergeCells count="72">
    <mergeCell ref="AA125:AA136"/>
    <mergeCell ref="AA113:AA124"/>
    <mergeCell ref="A5:A16"/>
    <mergeCell ref="X17:X28"/>
    <mergeCell ref="X29:X40"/>
    <mergeCell ref="X41:X52"/>
    <mergeCell ref="X77:X88"/>
    <mergeCell ref="A65:A76"/>
    <mergeCell ref="A53:A64"/>
    <mergeCell ref="A41:A52"/>
    <mergeCell ref="A29:A40"/>
    <mergeCell ref="A17:A28"/>
    <mergeCell ref="Z113:Z124"/>
    <mergeCell ref="Y113:Y124"/>
    <mergeCell ref="X89:X100"/>
    <mergeCell ref="X101:X112"/>
    <mergeCell ref="L217:M217"/>
    <mergeCell ref="A2:B4"/>
    <mergeCell ref="L2:M2"/>
    <mergeCell ref="Z125:Z136"/>
    <mergeCell ref="AA101:AA112"/>
    <mergeCell ref="Y41:Y52"/>
    <mergeCell ref="Y53:Y64"/>
    <mergeCell ref="Y65:Y76"/>
    <mergeCell ref="Y89:Y100"/>
    <mergeCell ref="Y77:Y88"/>
    <mergeCell ref="Y101:Y112"/>
    <mergeCell ref="Z101:Z112"/>
    <mergeCell ref="X143:X145"/>
    <mergeCell ref="Y143:Y145"/>
    <mergeCell ref="A149:A160"/>
    <mergeCell ref="A137:A148"/>
    <mergeCell ref="A113:A124"/>
    <mergeCell ref="A101:A112"/>
    <mergeCell ref="X5:X16"/>
    <mergeCell ref="Y125:Y136"/>
    <mergeCell ref="A89:A100"/>
    <mergeCell ref="A77:A88"/>
    <mergeCell ref="C2:D2"/>
    <mergeCell ref="X65:X76"/>
    <mergeCell ref="X53:X64"/>
    <mergeCell ref="Y5:Y16"/>
    <mergeCell ref="Y17:Y28"/>
    <mergeCell ref="Y29:Y40"/>
    <mergeCell ref="X217:Y217"/>
    <mergeCell ref="Z217:AA217"/>
    <mergeCell ref="X113:X124"/>
    <mergeCell ref="A125:A136"/>
    <mergeCell ref="A161:A172"/>
    <mergeCell ref="F125:F136"/>
    <mergeCell ref="G125:G136"/>
    <mergeCell ref="A173:A184"/>
    <mergeCell ref="A185:A196"/>
    <mergeCell ref="R145:R146"/>
    <mergeCell ref="S145:S146"/>
    <mergeCell ref="X137:X142"/>
    <mergeCell ref="Y137:Y142"/>
    <mergeCell ref="AA137:AA148"/>
    <mergeCell ref="X125:X136"/>
    <mergeCell ref="J173:J184"/>
    <mergeCell ref="K173:K184"/>
    <mergeCell ref="H217:I217"/>
    <mergeCell ref="J113:J124"/>
    <mergeCell ref="K113:K124"/>
    <mergeCell ref="J125:J136"/>
    <mergeCell ref="K125:K136"/>
    <mergeCell ref="J137:J148"/>
    <mergeCell ref="K137:K148"/>
    <mergeCell ref="J149:J160"/>
    <mergeCell ref="K149:K160"/>
    <mergeCell ref="J161:J172"/>
    <mergeCell ref="K161:K172"/>
  </mergeCells>
  <phoneticPr fontId="4" type="noConversion"/>
  <pageMargins left="0.15748031496062992" right="0.15748031496062992" top="0.39370078740157483" bottom="0" header="0.11811023622047245" footer="0"/>
  <pageSetup paperSize="9" scale="70" orientation="landscape" r:id="rId1"/>
  <headerFooter alignWithMargins="0"/>
  <rowBreaks count="2" manualBreakCount="2">
    <brk id="64" max="28" man="1"/>
    <brk id="136" max="28" man="1"/>
  </rowBreaks>
  <ignoredErrors>
    <ignoredError sqref="Q124" formula="1"/>
    <ignoredError sqref="P200:Q201 R201:U202 R205:U208 AB201:AC207 V208:V210 E202:E211 R209:R211 V201:W207 R203:T204 E201:F201 E200:G200 C202:D216 H201:I201 I202:I216 N200:O201" formulaRange="1"/>
    <ignoredError sqref="G201 S209:U210 AB208:AC210 W208:W210 S211:W211 P205:Q211 P204 N202 P202:Q203 F202:G211 H202:H216 N203:O211" formula="1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X218"/>
  <sheetViews>
    <sheetView tabSelected="1" zoomScale="85" zoomScaleNormal="85" workbookViewId="0">
      <pane xSplit="2" ySplit="4" topLeftCell="C185" activePane="bottomRight" state="frozen"/>
      <selection pane="topRight" activeCell="C1" sqref="C1"/>
      <selection pane="bottomLeft" activeCell="A6" sqref="A6"/>
      <selection pane="bottomRight"/>
    </sheetView>
  </sheetViews>
  <sheetFormatPr defaultColWidth="8.88671875" defaultRowHeight="16.5"/>
  <cols>
    <col min="1" max="1" width="6.109375" style="98" bestFit="1" customWidth="1"/>
    <col min="2" max="2" width="4.5546875" style="98" bestFit="1" customWidth="1"/>
    <col min="3" max="4" width="10.77734375" style="98" customWidth="1"/>
    <col min="5" max="5" width="2.5546875" style="98" customWidth="1"/>
    <col min="6" max="10" width="10.77734375" style="98" customWidth="1"/>
    <col min="11" max="11" width="13.77734375" style="98" customWidth="1"/>
    <col min="12" max="15" width="10.77734375" style="98" customWidth="1"/>
    <col min="16" max="16384" width="8.88671875" style="98"/>
  </cols>
  <sheetData>
    <row r="1" spans="1:50" s="102" customFormat="1" ht="32.25" thickBot="1">
      <c r="A1" s="283" t="s">
        <v>106</v>
      </c>
      <c r="B1" s="283"/>
      <c r="C1" s="279"/>
      <c r="D1" s="279"/>
      <c r="E1" s="279"/>
      <c r="F1" s="279"/>
      <c r="G1" s="279"/>
      <c r="H1" s="295" t="s">
        <v>385</v>
      </c>
      <c r="I1" s="99"/>
      <c r="J1" s="279"/>
      <c r="K1" s="279"/>
      <c r="L1" s="99"/>
      <c r="M1" s="99"/>
      <c r="N1" s="178"/>
      <c r="O1" s="178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257"/>
      <c r="AD1" s="105"/>
      <c r="AE1" s="105"/>
      <c r="AF1" s="105"/>
      <c r="AG1" s="105"/>
      <c r="AH1" s="105"/>
      <c r="AI1" s="105"/>
      <c r="AJ1" s="105"/>
      <c r="AK1" s="105"/>
      <c r="AL1" s="105"/>
      <c r="AM1" s="169"/>
      <c r="AN1" s="105"/>
      <c r="AO1" s="105"/>
      <c r="AP1" s="105"/>
      <c r="AQ1" s="105"/>
      <c r="AR1" s="105"/>
      <c r="AS1" s="105"/>
      <c r="AT1" s="105"/>
      <c r="AU1" s="169"/>
      <c r="AV1" s="105"/>
      <c r="AW1" s="105"/>
      <c r="AX1" s="105"/>
    </row>
    <row r="2" spans="1:50" s="109" customFormat="1" ht="17.25">
      <c r="A2" s="486"/>
      <c r="B2" s="487"/>
      <c r="C2" s="430" t="s">
        <v>31</v>
      </c>
      <c r="D2" s="431"/>
      <c r="E2" s="111"/>
      <c r="F2" s="308" t="s">
        <v>99</v>
      </c>
      <c r="G2" s="309" t="s">
        <v>386</v>
      </c>
      <c r="H2" s="430" t="s">
        <v>103</v>
      </c>
      <c r="I2" s="431"/>
      <c r="J2" s="308" t="s">
        <v>100</v>
      </c>
      <c r="K2" s="309" t="s">
        <v>119</v>
      </c>
      <c r="L2" s="308" t="s">
        <v>101</v>
      </c>
      <c r="M2" s="309" t="s">
        <v>121</v>
      </c>
      <c r="N2" s="308" t="s">
        <v>102</v>
      </c>
      <c r="O2" s="309" t="s">
        <v>120</v>
      </c>
      <c r="AD2" s="296"/>
      <c r="AE2" s="296"/>
      <c r="AF2" s="296"/>
      <c r="AG2" s="296"/>
      <c r="AH2" s="296"/>
      <c r="AI2" s="296"/>
      <c r="AJ2" s="296"/>
      <c r="AK2" s="296"/>
      <c r="AL2" s="296"/>
      <c r="AM2" s="296"/>
      <c r="AN2" s="296"/>
      <c r="AO2" s="296"/>
      <c r="AP2" s="296"/>
      <c r="AQ2" s="296"/>
      <c r="AR2" s="296"/>
      <c r="AS2" s="296"/>
      <c r="AT2" s="296"/>
      <c r="AU2" s="296"/>
      <c r="AV2" s="296"/>
      <c r="AW2" s="296"/>
      <c r="AX2" s="296"/>
    </row>
    <row r="3" spans="1:50" s="99" customFormat="1" ht="13.5">
      <c r="A3" s="486"/>
      <c r="B3" s="487"/>
      <c r="C3" s="70" t="s">
        <v>0</v>
      </c>
      <c r="D3" s="71" t="s">
        <v>1</v>
      </c>
      <c r="E3" s="124"/>
      <c r="F3" s="70" t="s">
        <v>2</v>
      </c>
      <c r="G3" s="71" t="s">
        <v>42</v>
      </c>
      <c r="H3" s="70" t="s">
        <v>2</v>
      </c>
      <c r="I3" s="71" t="s">
        <v>29</v>
      </c>
      <c r="J3" s="70" t="s">
        <v>2</v>
      </c>
      <c r="K3" s="71" t="s">
        <v>29</v>
      </c>
      <c r="L3" s="70" t="s">
        <v>2</v>
      </c>
      <c r="M3" s="71" t="s">
        <v>29</v>
      </c>
      <c r="N3" s="70" t="s">
        <v>2</v>
      </c>
      <c r="O3" s="71" t="s">
        <v>29</v>
      </c>
    </row>
    <row r="4" spans="1:50" s="99" customFormat="1" ht="13.5">
      <c r="A4" s="488"/>
      <c r="B4" s="489"/>
      <c r="C4" s="337" t="s">
        <v>5</v>
      </c>
      <c r="D4" s="348" t="s">
        <v>6</v>
      </c>
      <c r="E4" s="124"/>
      <c r="F4" s="70" t="s">
        <v>5</v>
      </c>
      <c r="G4" s="97" t="s">
        <v>6</v>
      </c>
      <c r="H4" s="95" t="s">
        <v>5</v>
      </c>
      <c r="I4" s="71" t="s">
        <v>6</v>
      </c>
      <c r="J4" s="95" t="s">
        <v>5</v>
      </c>
      <c r="K4" s="71" t="s">
        <v>6</v>
      </c>
      <c r="L4" s="95" t="s">
        <v>5</v>
      </c>
      <c r="M4" s="71" t="s">
        <v>6</v>
      </c>
      <c r="N4" s="95" t="s">
        <v>5</v>
      </c>
      <c r="O4" s="71" t="s">
        <v>6</v>
      </c>
    </row>
    <row r="5" spans="1:50" s="99" customFormat="1" ht="13.5" customHeight="1">
      <c r="A5" s="360" t="s">
        <v>33</v>
      </c>
      <c r="B5" s="10" t="s">
        <v>34</v>
      </c>
      <c r="C5" s="3">
        <v>793478</v>
      </c>
      <c r="D5" s="4"/>
      <c r="E5" s="111"/>
      <c r="F5" s="3">
        <v>25900</v>
      </c>
      <c r="G5" s="4"/>
      <c r="H5" s="340">
        <v>7825</v>
      </c>
      <c r="I5" s="26">
        <v>4.0915435617075779E-2</v>
      </c>
      <c r="J5" s="340">
        <v>18575</v>
      </c>
      <c r="K5" s="5"/>
      <c r="L5" s="340">
        <v>76</v>
      </c>
      <c r="M5" s="5"/>
      <c r="N5" s="340"/>
      <c r="O5" s="5"/>
    </row>
    <row r="6" spans="1:50" s="99" customFormat="1" ht="13.5" customHeight="1">
      <c r="A6" s="361"/>
      <c r="B6" s="10" t="s">
        <v>35</v>
      </c>
      <c r="C6" s="3">
        <v>670447</v>
      </c>
      <c r="D6" s="4"/>
      <c r="E6" s="111"/>
      <c r="F6" s="3">
        <v>19300</v>
      </c>
      <c r="G6" s="4"/>
      <c r="H6" s="340">
        <v>6434</v>
      </c>
      <c r="I6" s="26">
        <v>-0.15179579850914837</v>
      </c>
      <c r="J6" s="340">
        <v>10941</v>
      </c>
      <c r="K6" s="5"/>
      <c r="L6" s="340">
        <v>68</v>
      </c>
      <c r="M6" s="5"/>
      <c r="N6" s="340"/>
      <c r="O6" s="5"/>
    </row>
    <row r="7" spans="1:50" s="99" customFormat="1" ht="13.5" customHeight="1">
      <c r="A7" s="361"/>
      <c r="B7" s="10" t="s">
        <v>12</v>
      </c>
      <c r="C7" s="3">
        <v>587629</v>
      </c>
      <c r="D7" s="4"/>
      <c r="E7" s="111"/>
      <c r="F7" s="3">
        <v>15200</v>
      </c>
      <c r="G7" s="4"/>
      <c r="H7" s="340">
        <v>4228</v>
      </c>
      <c r="I7" s="26">
        <v>-1.0424512669097052E-2</v>
      </c>
      <c r="J7" s="340">
        <v>8274</v>
      </c>
      <c r="K7" s="5"/>
      <c r="L7" s="340">
        <v>56</v>
      </c>
      <c r="M7" s="5"/>
      <c r="N7" s="340"/>
      <c r="O7" s="5"/>
    </row>
    <row r="8" spans="1:50" s="99" customFormat="1" ht="13.5" customHeight="1">
      <c r="A8" s="361"/>
      <c r="B8" s="10" t="s">
        <v>13</v>
      </c>
      <c r="C8" s="3">
        <v>642413</v>
      </c>
      <c r="D8" s="4"/>
      <c r="E8" s="111"/>
      <c r="F8" s="3">
        <v>14100</v>
      </c>
      <c r="G8" s="4"/>
      <c r="H8" s="340">
        <v>4827</v>
      </c>
      <c r="I8" s="26">
        <v>-1.903624613655519E-2</v>
      </c>
      <c r="J8" s="340">
        <v>7077</v>
      </c>
      <c r="K8" s="5"/>
      <c r="L8" s="340">
        <v>71</v>
      </c>
      <c r="M8" s="5"/>
      <c r="N8" s="340"/>
      <c r="O8" s="5"/>
    </row>
    <row r="9" spans="1:50" s="99" customFormat="1" ht="13.5" customHeight="1">
      <c r="A9" s="361"/>
      <c r="B9" s="10" t="s">
        <v>14</v>
      </c>
      <c r="C9" s="3">
        <v>680185</v>
      </c>
      <c r="D9" s="4"/>
      <c r="E9" s="111"/>
      <c r="F9" s="3">
        <v>16100</v>
      </c>
      <c r="G9" s="4"/>
      <c r="H9" s="340">
        <v>4294</v>
      </c>
      <c r="I9" s="26">
        <v>-1.6860712764447006E-2</v>
      </c>
      <c r="J9" s="340">
        <v>6696</v>
      </c>
      <c r="K9" s="5"/>
      <c r="L9" s="340">
        <v>966</v>
      </c>
      <c r="M9" s="5"/>
      <c r="N9" s="340"/>
      <c r="O9" s="5"/>
    </row>
    <row r="10" spans="1:50" s="99" customFormat="1" ht="13.5" customHeight="1">
      <c r="A10" s="361"/>
      <c r="B10" s="10" t="s">
        <v>15</v>
      </c>
      <c r="C10" s="3">
        <v>712260</v>
      </c>
      <c r="D10" s="4"/>
      <c r="E10" s="111"/>
      <c r="F10" s="3">
        <v>14200</v>
      </c>
      <c r="G10" s="4"/>
      <c r="H10" s="340">
        <v>5967</v>
      </c>
      <c r="I10" s="26">
        <v>-7.1689720309548455E-2</v>
      </c>
      <c r="J10" s="340">
        <v>6384</v>
      </c>
      <c r="K10" s="5"/>
      <c r="L10" s="340">
        <v>1208</v>
      </c>
      <c r="M10" s="5"/>
      <c r="N10" s="340"/>
      <c r="O10" s="5"/>
    </row>
    <row r="11" spans="1:50" s="99" customFormat="1" ht="13.5" customHeight="1">
      <c r="A11" s="361"/>
      <c r="B11" s="10" t="s">
        <v>16</v>
      </c>
      <c r="C11" s="3">
        <v>897234</v>
      </c>
      <c r="D11" s="4"/>
      <c r="E11" s="111"/>
      <c r="F11" s="3">
        <v>19900</v>
      </c>
      <c r="G11" s="4"/>
      <c r="H11" s="340">
        <v>7208</v>
      </c>
      <c r="I11" s="26">
        <v>-2.2817367418921819E-2</v>
      </c>
      <c r="J11" s="340">
        <v>10220</v>
      </c>
      <c r="K11" s="5"/>
      <c r="L11" s="340">
        <v>172</v>
      </c>
      <c r="M11" s="5"/>
      <c r="N11" s="340"/>
      <c r="O11" s="5"/>
    </row>
    <row r="12" spans="1:50" s="99" customFormat="1" ht="13.5" customHeight="1">
      <c r="A12" s="361"/>
      <c r="B12" s="10" t="s">
        <v>17</v>
      </c>
      <c r="C12" s="3">
        <v>930573</v>
      </c>
      <c r="D12" s="4"/>
      <c r="E12" s="111"/>
      <c r="F12" s="3">
        <v>14900</v>
      </c>
      <c r="G12" s="4"/>
      <c r="H12" s="340">
        <v>8530</v>
      </c>
      <c r="I12" s="26">
        <v>6.179031696273074E-2</v>
      </c>
      <c r="J12" s="340">
        <v>7150</v>
      </c>
      <c r="K12" s="5"/>
      <c r="L12" s="340">
        <v>38</v>
      </c>
      <c r="M12" s="5"/>
      <c r="N12" s="340"/>
      <c r="O12" s="5"/>
    </row>
    <row r="13" spans="1:50" s="99" customFormat="1" ht="13.5" customHeight="1">
      <c r="A13" s="361"/>
      <c r="B13" s="10" t="s">
        <v>18</v>
      </c>
      <c r="C13" s="3">
        <v>682244</v>
      </c>
      <c r="D13" s="4"/>
      <c r="E13" s="111"/>
      <c r="F13" s="3">
        <v>13800</v>
      </c>
      <c r="G13" s="4"/>
      <c r="H13" s="340">
        <v>4508</v>
      </c>
      <c r="I13" s="26">
        <v>1.1790694463620133E-2</v>
      </c>
      <c r="J13" s="340">
        <v>6860</v>
      </c>
      <c r="K13" s="5"/>
      <c r="L13" s="340">
        <v>18</v>
      </c>
      <c r="M13" s="5"/>
      <c r="N13" s="340"/>
      <c r="O13" s="5"/>
    </row>
    <row r="14" spans="1:50" s="99" customFormat="1" ht="13.5" customHeight="1">
      <c r="A14" s="361"/>
      <c r="B14" s="10" t="s">
        <v>19</v>
      </c>
      <c r="C14" s="3">
        <v>757538</v>
      </c>
      <c r="D14" s="4"/>
      <c r="E14" s="111"/>
      <c r="F14" s="3">
        <v>17800</v>
      </c>
      <c r="G14" s="4"/>
      <c r="H14" s="340">
        <v>3156</v>
      </c>
      <c r="I14" s="26">
        <v>-0.20971804379766323</v>
      </c>
      <c r="J14" s="340">
        <v>9156</v>
      </c>
      <c r="K14" s="5"/>
      <c r="L14" s="340">
        <v>806</v>
      </c>
      <c r="M14" s="5"/>
      <c r="N14" s="340"/>
      <c r="O14" s="5"/>
    </row>
    <row r="15" spans="1:50" s="99" customFormat="1" ht="13.5" customHeight="1">
      <c r="A15" s="361"/>
      <c r="B15" s="10" t="s">
        <v>20</v>
      </c>
      <c r="C15" s="3">
        <v>745887</v>
      </c>
      <c r="D15" s="4"/>
      <c r="E15" s="111"/>
      <c r="F15" s="3">
        <v>21200</v>
      </c>
      <c r="G15" s="4"/>
      <c r="H15" s="340">
        <v>4723</v>
      </c>
      <c r="I15" s="26">
        <v>-0.2811124975372693</v>
      </c>
      <c r="J15" s="340">
        <v>12075</v>
      </c>
      <c r="K15" s="5"/>
      <c r="L15" s="340">
        <v>1163</v>
      </c>
      <c r="M15" s="5"/>
      <c r="N15" s="340"/>
      <c r="O15" s="5"/>
    </row>
    <row r="16" spans="1:50" s="99" customFormat="1" ht="13.5" customHeight="1">
      <c r="A16" s="362"/>
      <c r="B16" s="10" t="s">
        <v>21</v>
      </c>
      <c r="C16" s="3">
        <v>725697</v>
      </c>
      <c r="D16" s="4"/>
      <c r="E16" s="111"/>
      <c r="F16" s="3">
        <v>19400</v>
      </c>
      <c r="G16" s="4"/>
      <c r="H16" s="340">
        <v>6492</v>
      </c>
      <c r="I16" s="26">
        <v>-0.29304718506541227</v>
      </c>
      <c r="J16" s="340">
        <v>10500</v>
      </c>
      <c r="K16" s="5"/>
      <c r="L16" s="340">
        <v>1031</v>
      </c>
      <c r="M16" s="5"/>
      <c r="N16" s="340"/>
      <c r="O16" s="5"/>
    </row>
    <row r="17" spans="1:15" s="99" customFormat="1" ht="13.5" customHeight="1">
      <c r="A17" s="360" t="s">
        <v>296</v>
      </c>
      <c r="B17" s="2" t="s">
        <v>309</v>
      </c>
      <c r="C17" s="16">
        <v>897406</v>
      </c>
      <c r="D17" s="330">
        <f t="shared" ref="D17:D42" si="0">(C17-C5)/C5</f>
        <v>0.13097779648585089</v>
      </c>
      <c r="E17" s="111"/>
      <c r="F17" s="16">
        <v>33300</v>
      </c>
      <c r="G17" s="330">
        <f t="shared" ref="G17:G54" si="1">(F17-F5)/F5</f>
        <v>0.2857142857142857</v>
      </c>
      <c r="H17" s="16">
        <v>7554</v>
      </c>
      <c r="I17" s="330">
        <f t="shared" ref="I17:I54" si="2">(H17-H5)/H5</f>
        <v>-3.463258785942492E-2</v>
      </c>
      <c r="J17" s="16">
        <v>16704</v>
      </c>
      <c r="K17" s="330">
        <f t="shared" ref="K17:K57" si="3">(J17-J5)/J5</f>
        <v>-0.10072678331090175</v>
      </c>
      <c r="L17" s="16">
        <v>1292</v>
      </c>
      <c r="M17" s="330">
        <f>(L17-L5)/L5</f>
        <v>16</v>
      </c>
      <c r="N17" s="16"/>
      <c r="O17" s="330"/>
    </row>
    <row r="18" spans="1:15" s="99" customFormat="1" ht="13.5" customHeight="1">
      <c r="A18" s="361"/>
      <c r="B18" s="10" t="s">
        <v>310</v>
      </c>
      <c r="C18" s="3">
        <v>745998</v>
      </c>
      <c r="D18" s="328">
        <f t="shared" si="0"/>
        <v>0.1126875055000619</v>
      </c>
      <c r="E18" s="111"/>
      <c r="F18" s="3">
        <v>21300</v>
      </c>
      <c r="G18" s="328">
        <f t="shared" si="1"/>
        <v>0.10362694300518134</v>
      </c>
      <c r="H18" s="340">
        <v>7328</v>
      </c>
      <c r="I18" s="26">
        <f t="shared" si="2"/>
        <v>0.13894933167547405</v>
      </c>
      <c r="J18" s="340">
        <v>11154</v>
      </c>
      <c r="K18" s="26">
        <f t="shared" si="3"/>
        <v>1.9468055936386071E-2</v>
      </c>
      <c r="L18" s="340">
        <v>471</v>
      </c>
      <c r="M18" s="26">
        <f t="shared" ref="M18:M57" si="4">(L18-L6)/L6</f>
        <v>5.9264705882352944</v>
      </c>
      <c r="N18" s="340"/>
      <c r="O18" s="26"/>
    </row>
    <row r="19" spans="1:15" s="99" customFormat="1" ht="13.5" customHeight="1">
      <c r="A19" s="361"/>
      <c r="B19" s="10" t="s">
        <v>12</v>
      </c>
      <c r="C19" s="3">
        <v>707058</v>
      </c>
      <c r="D19" s="328">
        <f t="shared" si="0"/>
        <v>0.20323877820869971</v>
      </c>
      <c r="E19" s="111"/>
      <c r="F19" s="3">
        <v>19900</v>
      </c>
      <c r="G19" s="328">
        <f t="shared" si="1"/>
        <v>0.30921052631578949</v>
      </c>
      <c r="H19" s="340">
        <v>4641</v>
      </c>
      <c r="I19" s="26">
        <f t="shared" si="2"/>
        <v>9.7682119205298013E-2</v>
      </c>
      <c r="J19" s="340">
        <v>8700</v>
      </c>
      <c r="K19" s="26">
        <f t="shared" si="3"/>
        <v>5.1486584481508342E-2</v>
      </c>
      <c r="L19" s="340">
        <v>18</v>
      </c>
      <c r="M19" s="26">
        <f t="shared" si="4"/>
        <v>-0.6785714285714286</v>
      </c>
      <c r="N19" s="340"/>
      <c r="O19" s="26"/>
    </row>
    <row r="20" spans="1:15" s="99" customFormat="1" ht="13.5" customHeight="1">
      <c r="A20" s="361"/>
      <c r="B20" s="10" t="s">
        <v>13</v>
      </c>
      <c r="C20" s="3">
        <v>762096</v>
      </c>
      <c r="D20" s="328">
        <f t="shared" si="0"/>
        <v>0.18630226972368244</v>
      </c>
      <c r="E20" s="111"/>
      <c r="F20" s="3">
        <v>19600</v>
      </c>
      <c r="G20" s="328">
        <f t="shared" si="1"/>
        <v>0.39007092198581561</v>
      </c>
      <c r="H20" s="340">
        <v>4657</v>
      </c>
      <c r="I20" s="26">
        <f t="shared" si="2"/>
        <v>-3.5218562253987985E-2</v>
      </c>
      <c r="J20" s="340">
        <v>7608</v>
      </c>
      <c r="K20" s="26">
        <f t="shared" si="3"/>
        <v>7.5031793132683336E-2</v>
      </c>
      <c r="L20" s="340">
        <v>25</v>
      </c>
      <c r="M20" s="26">
        <f t="shared" si="4"/>
        <v>-0.647887323943662</v>
      </c>
      <c r="N20" s="340"/>
      <c r="O20" s="26"/>
    </row>
    <row r="21" spans="1:15" s="99" customFormat="1" ht="13.5" customHeight="1">
      <c r="A21" s="361"/>
      <c r="B21" s="10" t="s">
        <v>14</v>
      </c>
      <c r="C21" s="3">
        <v>802497</v>
      </c>
      <c r="D21" s="328">
        <f t="shared" si="0"/>
        <v>0.17982166616435236</v>
      </c>
      <c r="E21" s="111"/>
      <c r="F21" s="3">
        <v>18100</v>
      </c>
      <c r="G21" s="328">
        <f t="shared" si="1"/>
        <v>0.12422360248447205</v>
      </c>
      <c r="H21" s="340">
        <v>4337</v>
      </c>
      <c r="I21" s="26">
        <f t="shared" si="2"/>
        <v>1.0013972985561248E-2</v>
      </c>
      <c r="J21" s="340">
        <v>6935</v>
      </c>
      <c r="K21" s="26">
        <f t="shared" si="3"/>
        <v>3.569295101553166E-2</v>
      </c>
      <c r="L21" s="340">
        <v>19</v>
      </c>
      <c r="M21" s="26">
        <f t="shared" si="4"/>
        <v>-0.98033126293995865</v>
      </c>
      <c r="N21" s="340"/>
      <c r="O21" s="26"/>
    </row>
    <row r="22" spans="1:15" s="99" customFormat="1" ht="13.5" customHeight="1">
      <c r="A22" s="361"/>
      <c r="B22" s="10" t="s">
        <v>15</v>
      </c>
      <c r="C22" s="3">
        <v>865693</v>
      </c>
      <c r="D22" s="328">
        <f t="shared" si="0"/>
        <v>0.21541712296071661</v>
      </c>
      <c r="E22" s="111"/>
      <c r="F22" s="3">
        <v>18000</v>
      </c>
      <c r="G22" s="328">
        <f t="shared" si="1"/>
        <v>0.26760563380281688</v>
      </c>
      <c r="H22" s="340">
        <v>5015</v>
      </c>
      <c r="I22" s="26">
        <f t="shared" si="2"/>
        <v>-0.15954415954415954</v>
      </c>
      <c r="J22" s="340">
        <v>6840</v>
      </c>
      <c r="K22" s="26">
        <f t="shared" si="3"/>
        <v>7.1428571428571425E-2</v>
      </c>
      <c r="L22" s="340">
        <v>31</v>
      </c>
      <c r="M22" s="26">
        <f t="shared" si="4"/>
        <v>-0.97433774834437081</v>
      </c>
      <c r="N22" s="340"/>
      <c r="O22" s="26"/>
    </row>
    <row r="23" spans="1:15" s="99" customFormat="1" ht="13.5" customHeight="1">
      <c r="A23" s="361"/>
      <c r="B23" s="10" t="s">
        <v>16</v>
      </c>
      <c r="C23" s="3">
        <v>1020757</v>
      </c>
      <c r="D23" s="328">
        <f t="shared" si="0"/>
        <v>0.13767088630167826</v>
      </c>
      <c r="E23" s="111"/>
      <c r="F23" s="3">
        <v>22600</v>
      </c>
      <c r="G23" s="328">
        <f t="shared" si="1"/>
        <v>0.135678391959799</v>
      </c>
      <c r="H23" s="340">
        <v>6661</v>
      </c>
      <c r="I23" s="26">
        <f t="shared" si="2"/>
        <v>-7.588790233074362E-2</v>
      </c>
      <c r="J23" s="340">
        <v>9696</v>
      </c>
      <c r="K23" s="26">
        <f t="shared" si="3"/>
        <v>-5.1272015655577298E-2</v>
      </c>
      <c r="L23" s="340">
        <v>27</v>
      </c>
      <c r="M23" s="26">
        <f t="shared" si="4"/>
        <v>-0.84302325581395354</v>
      </c>
      <c r="N23" s="340"/>
      <c r="O23" s="26"/>
    </row>
    <row r="24" spans="1:15" s="99" customFormat="1" ht="13.5" customHeight="1">
      <c r="A24" s="361"/>
      <c r="B24" s="10" t="s">
        <v>17</v>
      </c>
      <c r="C24" s="3">
        <v>1070289</v>
      </c>
      <c r="D24" s="328">
        <f t="shared" si="0"/>
        <v>0.15013975260404075</v>
      </c>
      <c r="E24" s="111"/>
      <c r="F24" s="3">
        <v>18100</v>
      </c>
      <c r="G24" s="328">
        <f t="shared" si="1"/>
        <v>0.21476510067114093</v>
      </c>
      <c r="H24" s="340">
        <v>7032</v>
      </c>
      <c r="I24" s="26">
        <f t="shared" si="2"/>
        <v>-0.17561547479484174</v>
      </c>
      <c r="J24" s="340">
        <v>7875</v>
      </c>
      <c r="K24" s="26">
        <f t="shared" si="3"/>
        <v>0.10139860139860139</v>
      </c>
      <c r="L24" s="340">
        <v>33</v>
      </c>
      <c r="M24" s="26">
        <f t="shared" si="4"/>
        <v>-0.13157894736842105</v>
      </c>
      <c r="N24" s="340"/>
      <c r="O24" s="26"/>
    </row>
    <row r="25" spans="1:15" s="99" customFormat="1" ht="13.5" customHeight="1">
      <c r="A25" s="361"/>
      <c r="B25" s="10" t="s">
        <v>18</v>
      </c>
      <c r="C25" s="3">
        <v>785549</v>
      </c>
      <c r="D25" s="328">
        <f t="shared" si="0"/>
        <v>0.15141943351645451</v>
      </c>
      <c r="E25" s="111"/>
      <c r="F25" s="3">
        <v>15000</v>
      </c>
      <c r="G25" s="328">
        <f t="shared" si="1"/>
        <v>8.6956521739130432E-2</v>
      </c>
      <c r="H25" s="340">
        <v>3453</v>
      </c>
      <c r="I25" s="26">
        <f t="shared" si="2"/>
        <v>-0.23402839396628217</v>
      </c>
      <c r="J25" s="340">
        <v>6402</v>
      </c>
      <c r="K25" s="26">
        <f t="shared" si="3"/>
        <v>-6.6763848396501457E-2</v>
      </c>
      <c r="L25" s="340">
        <v>6</v>
      </c>
      <c r="M25" s="26">
        <f t="shared" si="4"/>
        <v>-0.66666666666666663</v>
      </c>
      <c r="N25" s="340"/>
      <c r="O25" s="26"/>
    </row>
    <row r="26" spans="1:15" s="99" customFormat="1" ht="13.5" customHeight="1">
      <c r="A26" s="361"/>
      <c r="B26" s="10" t="s">
        <v>19</v>
      </c>
      <c r="C26" s="3">
        <v>848088</v>
      </c>
      <c r="D26" s="328">
        <f t="shared" si="0"/>
        <v>0.11953195747276044</v>
      </c>
      <c r="E26" s="111"/>
      <c r="F26" s="3">
        <v>20300</v>
      </c>
      <c r="G26" s="328">
        <f t="shared" si="1"/>
        <v>0.1404494382022472</v>
      </c>
      <c r="H26" s="340">
        <v>5369</v>
      </c>
      <c r="I26" s="26">
        <f t="shared" si="2"/>
        <v>0.70120405576679345</v>
      </c>
      <c r="J26" s="340">
        <v>9039</v>
      </c>
      <c r="K26" s="26">
        <f t="shared" si="3"/>
        <v>-1.2778505897771953E-2</v>
      </c>
      <c r="L26" s="340">
        <v>29</v>
      </c>
      <c r="M26" s="26">
        <f t="shared" si="4"/>
        <v>-0.96401985111662536</v>
      </c>
      <c r="N26" s="340"/>
      <c r="O26" s="26"/>
    </row>
    <row r="27" spans="1:15" s="99" customFormat="1" ht="13.5" customHeight="1">
      <c r="A27" s="361"/>
      <c r="B27" s="10" t="s">
        <v>20</v>
      </c>
      <c r="C27" s="3">
        <v>784031</v>
      </c>
      <c r="D27" s="328">
        <f t="shared" si="0"/>
        <v>5.1139113565459644E-2</v>
      </c>
      <c r="E27" s="111"/>
      <c r="F27" s="3">
        <v>22400</v>
      </c>
      <c r="G27" s="328">
        <f t="shared" si="1"/>
        <v>5.6603773584905662E-2</v>
      </c>
      <c r="H27" s="340">
        <v>6503</v>
      </c>
      <c r="I27" s="26">
        <f t="shared" si="2"/>
        <v>0.37687910226550919</v>
      </c>
      <c r="J27" s="340">
        <v>10327</v>
      </c>
      <c r="K27" s="26">
        <f t="shared" si="3"/>
        <v>-0.14476190476190476</v>
      </c>
      <c r="L27" s="340">
        <v>22</v>
      </c>
      <c r="M27" s="26">
        <f t="shared" si="4"/>
        <v>-0.98108340498710234</v>
      </c>
      <c r="N27" s="340"/>
      <c r="O27" s="26"/>
    </row>
    <row r="28" spans="1:15" s="99" customFormat="1" ht="13.5" customHeight="1">
      <c r="A28" s="362"/>
      <c r="B28" s="29" t="s">
        <v>21</v>
      </c>
      <c r="C28" s="13">
        <v>790681</v>
      </c>
      <c r="D28" s="334">
        <f t="shared" si="0"/>
        <v>8.9547014800943098E-2</v>
      </c>
      <c r="E28" s="111"/>
      <c r="F28" s="3">
        <v>21900</v>
      </c>
      <c r="G28" s="328">
        <f t="shared" si="1"/>
        <v>0.12886597938144329</v>
      </c>
      <c r="H28" s="340">
        <v>7402</v>
      </c>
      <c r="I28" s="26">
        <f t="shared" si="2"/>
        <v>0.14017252002464572</v>
      </c>
      <c r="J28" s="340">
        <v>10725</v>
      </c>
      <c r="K28" s="26">
        <f t="shared" si="3"/>
        <v>2.1428571428571429E-2</v>
      </c>
      <c r="L28" s="340">
        <v>196</v>
      </c>
      <c r="M28" s="26">
        <f t="shared" si="4"/>
        <v>-0.80989330746847721</v>
      </c>
      <c r="N28" s="340"/>
      <c r="O28" s="26"/>
    </row>
    <row r="29" spans="1:15" s="99" customFormat="1" ht="13.5" customHeight="1">
      <c r="A29" s="360" t="s">
        <v>297</v>
      </c>
      <c r="B29" s="10" t="s">
        <v>309</v>
      </c>
      <c r="C29" s="3">
        <v>985287</v>
      </c>
      <c r="D29" s="328">
        <f t="shared" si="0"/>
        <v>9.7927805252026393E-2</v>
      </c>
      <c r="E29" s="111"/>
      <c r="F29" s="16">
        <v>28000</v>
      </c>
      <c r="G29" s="330">
        <f t="shared" si="1"/>
        <v>-0.15915915915915915</v>
      </c>
      <c r="H29" s="17">
        <v>6902</v>
      </c>
      <c r="I29" s="18">
        <f t="shared" si="2"/>
        <v>-8.631188774159386E-2</v>
      </c>
      <c r="J29" s="17">
        <v>13052</v>
      </c>
      <c r="K29" s="18">
        <f t="shared" si="3"/>
        <v>-0.21863026819923373</v>
      </c>
      <c r="L29" s="17">
        <v>920</v>
      </c>
      <c r="M29" s="18">
        <f t="shared" si="4"/>
        <v>-0.28792569659442724</v>
      </c>
      <c r="N29" s="17"/>
      <c r="O29" s="18"/>
    </row>
    <row r="30" spans="1:15" s="99" customFormat="1" ht="13.5" customHeight="1">
      <c r="A30" s="361"/>
      <c r="B30" s="10" t="s">
        <v>310</v>
      </c>
      <c r="C30" s="3">
        <v>944596</v>
      </c>
      <c r="D30" s="328">
        <f t="shared" si="0"/>
        <v>0.2662178718977799</v>
      </c>
      <c r="E30" s="111"/>
      <c r="F30" s="3">
        <v>22000</v>
      </c>
      <c r="G30" s="328">
        <f t="shared" si="1"/>
        <v>3.2863849765258218E-2</v>
      </c>
      <c r="H30" s="340">
        <v>6778</v>
      </c>
      <c r="I30" s="26">
        <f t="shared" si="2"/>
        <v>-7.5054585152838429E-2</v>
      </c>
      <c r="J30" s="340">
        <v>9746</v>
      </c>
      <c r="K30" s="26">
        <f t="shared" si="3"/>
        <v>-0.12623274161735701</v>
      </c>
      <c r="L30" s="340">
        <v>1207</v>
      </c>
      <c r="M30" s="26">
        <f t="shared" si="4"/>
        <v>1.5626326963906583</v>
      </c>
      <c r="N30" s="340"/>
      <c r="O30" s="26"/>
    </row>
    <row r="31" spans="1:15" s="99" customFormat="1" ht="13.5" customHeight="1">
      <c r="A31" s="361"/>
      <c r="B31" s="10" t="s">
        <v>12</v>
      </c>
      <c r="C31" s="3">
        <v>823918</v>
      </c>
      <c r="D31" s="328">
        <f t="shared" si="0"/>
        <v>0.16527639882442458</v>
      </c>
      <c r="E31" s="111"/>
      <c r="F31" s="3">
        <v>19000</v>
      </c>
      <c r="G31" s="328">
        <f t="shared" si="1"/>
        <v>-4.5226130653266333E-2</v>
      </c>
      <c r="H31" s="340">
        <v>4745</v>
      </c>
      <c r="I31" s="26">
        <f t="shared" si="2"/>
        <v>2.2408963585434174E-2</v>
      </c>
      <c r="J31" s="340">
        <v>9177</v>
      </c>
      <c r="K31" s="26">
        <f t="shared" si="3"/>
        <v>5.4827586206896553E-2</v>
      </c>
      <c r="L31" s="340">
        <v>240</v>
      </c>
      <c r="M31" s="26">
        <f t="shared" si="4"/>
        <v>12.333333333333334</v>
      </c>
      <c r="N31" s="340"/>
      <c r="O31" s="26"/>
    </row>
    <row r="32" spans="1:15" s="99" customFormat="1" ht="13.5" customHeight="1">
      <c r="A32" s="361"/>
      <c r="B32" s="10" t="s">
        <v>13</v>
      </c>
      <c r="C32" s="3">
        <v>855083</v>
      </c>
      <c r="D32" s="328">
        <f t="shared" si="0"/>
        <v>0.12201481178224266</v>
      </c>
      <c r="E32" s="111"/>
      <c r="F32" s="3">
        <v>18700</v>
      </c>
      <c r="G32" s="328">
        <f t="shared" si="1"/>
        <v>-4.5918367346938778E-2</v>
      </c>
      <c r="H32" s="340">
        <v>5854</v>
      </c>
      <c r="I32" s="26">
        <f t="shared" si="2"/>
        <v>0.25703242430749407</v>
      </c>
      <c r="J32" s="340">
        <v>8030</v>
      </c>
      <c r="K32" s="26">
        <f t="shared" si="3"/>
        <v>5.5467928496319666E-2</v>
      </c>
      <c r="L32" s="340">
        <v>729</v>
      </c>
      <c r="M32" s="26">
        <f t="shared" si="4"/>
        <v>28.16</v>
      </c>
      <c r="N32" s="340"/>
      <c r="O32" s="26"/>
    </row>
    <row r="33" spans="1:15" s="99" customFormat="1" ht="13.5" customHeight="1">
      <c r="A33" s="361"/>
      <c r="B33" s="10" t="s">
        <v>14</v>
      </c>
      <c r="C33" s="3">
        <v>906482</v>
      </c>
      <c r="D33" s="328">
        <f t="shared" si="0"/>
        <v>0.12957680838682262</v>
      </c>
      <c r="E33" s="111"/>
      <c r="F33" s="3">
        <v>17100</v>
      </c>
      <c r="G33" s="328">
        <f t="shared" si="1"/>
        <v>-5.5248618784530384E-2</v>
      </c>
      <c r="H33" s="340">
        <v>7165</v>
      </c>
      <c r="I33" s="26">
        <f t="shared" si="2"/>
        <v>0.65206363845976478</v>
      </c>
      <c r="J33" s="340">
        <v>6307</v>
      </c>
      <c r="K33" s="26">
        <f t="shared" si="3"/>
        <v>-9.0555155010814709E-2</v>
      </c>
      <c r="L33" s="340">
        <v>1173</v>
      </c>
      <c r="M33" s="26">
        <f t="shared" si="4"/>
        <v>60.736842105263158</v>
      </c>
      <c r="N33" s="340"/>
      <c r="O33" s="26"/>
    </row>
    <row r="34" spans="1:15" s="99" customFormat="1" ht="13.5" customHeight="1">
      <c r="A34" s="361"/>
      <c r="B34" s="10" t="s">
        <v>15</v>
      </c>
      <c r="C34" s="3">
        <v>915942</v>
      </c>
      <c r="D34" s="328">
        <f t="shared" si="0"/>
        <v>5.8044826514711337E-2</v>
      </c>
      <c r="E34" s="111"/>
      <c r="F34" s="3">
        <v>17900</v>
      </c>
      <c r="G34" s="328">
        <f t="shared" si="1"/>
        <v>-5.5555555555555558E-3</v>
      </c>
      <c r="H34" s="340">
        <v>7440</v>
      </c>
      <c r="I34" s="26">
        <f t="shared" si="2"/>
        <v>0.48354935194416748</v>
      </c>
      <c r="J34" s="340">
        <v>7524</v>
      </c>
      <c r="K34" s="26">
        <f t="shared" si="3"/>
        <v>0.1</v>
      </c>
      <c r="L34" s="340">
        <v>1334</v>
      </c>
      <c r="M34" s="26">
        <f t="shared" si="4"/>
        <v>42.032258064516128</v>
      </c>
      <c r="N34" s="340"/>
      <c r="O34" s="26"/>
    </row>
    <row r="35" spans="1:15" s="99" customFormat="1" ht="13.5" customHeight="1">
      <c r="A35" s="361"/>
      <c r="B35" s="10" t="s">
        <v>16</v>
      </c>
      <c r="C35" s="3">
        <v>1098740</v>
      </c>
      <c r="D35" s="328">
        <f t="shared" si="0"/>
        <v>7.6397222845398072E-2</v>
      </c>
      <c r="E35" s="111"/>
      <c r="F35" s="3">
        <v>23300</v>
      </c>
      <c r="G35" s="328">
        <f t="shared" si="1"/>
        <v>3.0973451327433628E-2</v>
      </c>
      <c r="H35" s="340">
        <v>8146</v>
      </c>
      <c r="I35" s="26">
        <f t="shared" si="2"/>
        <v>0.22293949857378773</v>
      </c>
      <c r="J35" s="340">
        <v>10008</v>
      </c>
      <c r="K35" s="26">
        <f t="shared" si="3"/>
        <v>3.2178217821782179E-2</v>
      </c>
      <c r="L35" s="340">
        <v>1336</v>
      </c>
      <c r="M35" s="26">
        <f t="shared" si="4"/>
        <v>48.481481481481481</v>
      </c>
      <c r="N35" s="340"/>
      <c r="O35" s="26"/>
    </row>
    <row r="36" spans="1:15" s="99" customFormat="1" ht="13.5" customHeight="1">
      <c r="A36" s="361"/>
      <c r="B36" s="10" t="s">
        <v>17</v>
      </c>
      <c r="C36" s="3">
        <v>1159874</v>
      </c>
      <c r="D36" s="328">
        <f t="shared" si="0"/>
        <v>8.3701691786050303E-2</v>
      </c>
      <c r="E36" s="111"/>
      <c r="F36" s="3">
        <v>19100</v>
      </c>
      <c r="G36" s="328">
        <f t="shared" si="1"/>
        <v>5.5248618784530384E-2</v>
      </c>
      <c r="H36" s="340">
        <v>8053</v>
      </c>
      <c r="I36" s="26">
        <f t="shared" si="2"/>
        <v>0.14519340159271901</v>
      </c>
      <c r="J36" s="340">
        <v>7056</v>
      </c>
      <c r="K36" s="26">
        <f t="shared" si="3"/>
        <v>-0.104</v>
      </c>
      <c r="L36" s="340">
        <v>1069</v>
      </c>
      <c r="M36" s="26">
        <f t="shared" si="4"/>
        <v>31.393939393939394</v>
      </c>
      <c r="N36" s="340"/>
      <c r="O36" s="26"/>
    </row>
    <row r="37" spans="1:15" s="99" customFormat="1" ht="13.5" customHeight="1">
      <c r="A37" s="361"/>
      <c r="B37" s="10" t="s">
        <v>18</v>
      </c>
      <c r="C37" s="3">
        <v>931946</v>
      </c>
      <c r="D37" s="328">
        <f t="shared" si="0"/>
        <v>0.18636265847197311</v>
      </c>
      <c r="E37" s="111"/>
      <c r="F37" s="3">
        <v>19200</v>
      </c>
      <c r="G37" s="328">
        <f t="shared" si="1"/>
        <v>0.28000000000000003</v>
      </c>
      <c r="H37" s="340">
        <v>6407</v>
      </c>
      <c r="I37" s="26">
        <f t="shared" si="2"/>
        <v>0.8554879814653924</v>
      </c>
      <c r="J37" s="340">
        <v>8253</v>
      </c>
      <c r="K37" s="26">
        <f t="shared" si="3"/>
        <v>0.28912839737582008</v>
      </c>
      <c r="L37" s="340">
        <v>181</v>
      </c>
      <c r="M37" s="26">
        <f t="shared" si="4"/>
        <v>29.166666666666668</v>
      </c>
      <c r="N37" s="340"/>
      <c r="O37" s="26"/>
    </row>
    <row r="38" spans="1:15" s="99" customFormat="1" ht="13.5" customHeight="1">
      <c r="A38" s="361"/>
      <c r="B38" s="10" t="s">
        <v>19</v>
      </c>
      <c r="C38" s="3">
        <v>984649</v>
      </c>
      <c r="D38" s="328">
        <f t="shared" si="0"/>
        <v>0.16102220524285216</v>
      </c>
      <c r="E38" s="111"/>
      <c r="F38" s="3">
        <v>23400</v>
      </c>
      <c r="G38" s="328">
        <f t="shared" si="1"/>
        <v>0.15270935960591134</v>
      </c>
      <c r="H38" s="340">
        <v>5818</v>
      </c>
      <c r="I38" s="26">
        <f t="shared" si="2"/>
        <v>8.3628236170609049E-2</v>
      </c>
      <c r="J38" s="340">
        <v>10186</v>
      </c>
      <c r="K38" s="26">
        <f t="shared" si="3"/>
        <v>0.12689456798318399</v>
      </c>
      <c r="L38" s="340">
        <v>1145</v>
      </c>
      <c r="M38" s="26">
        <f t="shared" si="4"/>
        <v>38.482758620689658</v>
      </c>
      <c r="N38" s="340"/>
      <c r="O38" s="26"/>
    </row>
    <row r="39" spans="1:15" s="99" customFormat="1" ht="13.5" customHeight="1">
      <c r="A39" s="361"/>
      <c r="B39" s="10" t="s">
        <v>20</v>
      </c>
      <c r="C39" s="3">
        <v>987488</v>
      </c>
      <c r="D39" s="328">
        <f t="shared" si="0"/>
        <v>0.25950121870181153</v>
      </c>
      <c r="E39" s="111"/>
      <c r="F39" s="3">
        <v>24600</v>
      </c>
      <c r="G39" s="328">
        <f t="shared" si="1"/>
        <v>9.8214285714285712E-2</v>
      </c>
      <c r="H39" s="340">
        <v>7481</v>
      </c>
      <c r="I39" s="26">
        <f t="shared" si="2"/>
        <v>0.15039212671074889</v>
      </c>
      <c r="J39" s="340">
        <v>10582</v>
      </c>
      <c r="K39" s="26">
        <f t="shared" si="3"/>
        <v>2.4692553500532583E-2</v>
      </c>
      <c r="L39" s="340">
        <v>1064</v>
      </c>
      <c r="M39" s="26">
        <f t="shared" si="4"/>
        <v>47.363636363636367</v>
      </c>
      <c r="N39" s="340"/>
      <c r="O39" s="26"/>
    </row>
    <row r="40" spans="1:15" s="99" customFormat="1" ht="13.5" customHeight="1">
      <c r="A40" s="362"/>
      <c r="B40" s="10" t="s">
        <v>21</v>
      </c>
      <c r="C40" s="235">
        <v>1015874</v>
      </c>
      <c r="D40" s="328">
        <f t="shared" si="0"/>
        <v>0.28480891788218005</v>
      </c>
      <c r="E40" s="111"/>
      <c r="F40" s="3">
        <v>28600</v>
      </c>
      <c r="G40" s="328">
        <f t="shared" si="1"/>
        <v>0.30593607305936071</v>
      </c>
      <c r="H40" s="340">
        <v>8102</v>
      </c>
      <c r="I40" s="26">
        <f t="shared" si="2"/>
        <v>9.4569035395838968E-2</v>
      </c>
      <c r="J40" s="343">
        <v>11440</v>
      </c>
      <c r="K40" s="26">
        <f t="shared" si="3"/>
        <v>6.6666666666666666E-2</v>
      </c>
      <c r="L40" s="343">
        <v>1358</v>
      </c>
      <c r="M40" s="26">
        <f t="shared" si="4"/>
        <v>5.9285714285714288</v>
      </c>
      <c r="N40" s="343"/>
      <c r="O40" s="26"/>
    </row>
    <row r="41" spans="1:15" s="99" customFormat="1" ht="13.5" customHeight="1">
      <c r="A41" s="360" t="s">
        <v>298</v>
      </c>
      <c r="B41" s="2" t="s">
        <v>309</v>
      </c>
      <c r="C41" s="16">
        <v>1281530</v>
      </c>
      <c r="D41" s="330">
        <f t="shared" si="0"/>
        <v>0.30066670929384026</v>
      </c>
      <c r="E41" s="111"/>
      <c r="F41" s="16">
        <v>33200</v>
      </c>
      <c r="G41" s="330">
        <f t="shared" si="1"/>
        <v>0.18571428571428572</v>
      </c>
      <c r="H41" s="16">
        <v>9953</v>
      </c>
      <c r="I41" s="330">
        <f t="shared" si="2"/>
        <v>0.4420457838307737</v>
      </c>
      <c r="J41" s="16">
        <v>14028</v>
      </c>
      <c r="K41" s="330">
        <f t="shared" si="3"/>
        <v>7.4777811829604662E-2</v>
      </c>
      <c r="L41" s="16">
        <v>1300</v>
      </c>
      <c r="M41" s="330">
        <f t="shared" si="4"/>
        <v>0.41304347826086957</v>
      </c>
      <c r="N41" s="16"/>
      <c r="O41" s="330"/>
    </row>
    <row r="42" spans="1:15" s="99" customFormat="1" ht="13.5" customHeight="1">
      <c r="A42" s="361"/>
      <c r="B42" s="10" t="s">
        <v>26</v>
      </c>
      <c r="C42" s="3">
        <v>982591</v>
      </c>
      <c r="D42" s="328">
        <f t="shared" si="0"/>
        <v>4.0223545304024153E-2</v>
      </c>
      <c r="E42" s="111"/>
      <c r="F42" s="3">
        <v>19800</v>
      </c>
      <c r="G42" s="328">
        <f t="shared" si="1"/>
        <v>-0.1</v>
      </c>
      <c r="H42" s="3">
        <v>7721</v>
      </c>
      <c r="I42" s="328">
        <f t="shared" si="2"/>
        <v>0.13912658601357333</v>
      </c>
      <c r="J42" s="3">
        <v>8510</v>
      </c>
      <c r="K42" s="328">
        <f t="shared" si="3"/>
        <v>-0.12682126000410424</v>
      </c>
      <c r="L42" s="3">
        <v>1013</v>
      </c>
      <c r="M42" s="328">
        <f t="shared" si="4"/>
        <v>-0.16072908036454017</v>
      </c>
      <c r="N42" s="3"/>
      <c r="O42" s="328"/>
    </row>
    <row r="43" spans="1:15" s="99" customFormat="1" ht="13.5" customHeight="1">
      <c r="A43" s="361"/>
      <c r="B43" s="10" t="s">
        <v>313</v>
      </c>
      <c r="C43" s="3">
        <v>1046055</v>
      </c>
      <c r="D43" s="328">
        <v>0.27</v>
      </c>
      <c r="E43" s="111"/>
      <c r="F43" s="3">
        <v>22200</v>
      </c>
      <c r="G43" s="328">
        <f t="shared" si="1"/>
        <v>0.16842105263157894</v>
      </c>
      <c r="H43" s="3">
        <v>6271</v>
      </c>
      <c r="I43" s="328">
        <f t="shared" si="2"/>
        <v>0.32160168598524763</v>
      </c>
      <c r="J43" s="3">
        <v>9752</v>
      </c>
      <c r="K43" s="328">
        <f t="shared" si="3"/>
        <v>6.2656641604010022E-2</v>
      </c>
      <c r="L43" s="3">
        <v>1070</v>
      </c>
      <c r="M43" s="328">
        <f t="shared" si="4"/>
        <v>3.4583333333333335</v>
      </c>
      <c r="N43" s="3"/>
      <c r="O43" s="328"/>
    </row>
    <row r="44" spans="1:15" s="99" customFormat="1" ht="13.5" customHeight="1">
      <c r="A44" s="361"/>
      <c r="B44" s="10" t="s">
        <v>314</v>
      </c>
      <c r="C44" s="3">
        <v>989018</v>
      </c>
      <c r="D44" s="328">
        <v>0.157</v>
      </c>
      <c r="E44" s="111"/>
      <c r="F44" s="3">
        <v>20800</v>
      </c>
      <c r="G44" s="328">
        <f t="shared" si="1"/>
        <v>0.11229946524064172</v>
      </c>
      <c r="H44" s="3">
        <v>6196</v>
      </c>
      <c r="I44" s="328">
        <f t="shared" si="2"/>
        <v>5.8421592073795693E-2</v>
      </c>
      <c r="J44" s="3">
        <v>8602</v>
      </c>
      <c r="K44" s="328">
        <f t="shared" si="3"/>
        <v>7.1232876712328766E-2</v>
      </c>
      <c r="L44" s="3">
        <v>1196</v>
      </c>
      <c r="M44" s="328">
        <f t="shared" si="4"/>
        <v>0.64060356652949246</v>
      </c>
      <c r="N44" s="3"/>
      <c r="O44" s="328"/>
    </row>
    <row r="45" spans="1:15" s="99" customFormat="1" ht="13.5" customHeight="1">
      <c r="A45" s="361"/>
      <c r="B45" s="10" t="s">
        <v>315</v>
      </c>
      <c r="C45" s="3">
        <v>1107498</v>
      </c>
      <c r="D45" s="328">
        <v>0.222</v>
      </c>
      <c r="E45" s="111"/>
      <c r="F45" s="3">
        <v>18000</v>
      </c>
      <c r="G45" s="328">
        <f t="shared" si="1"/>
        <v>5.2631578947368418E-2</v>
      </c>
      <c r="H45" s="3">
        <v>7565</v>
      </c>
      <c r="I45" s="328">
        <f t="shared" si="2"/>
        <v>5.5826936496859735E-2</v>
      </c>
      <c r="J45" s="3">
        <v>6228</v>
      </c>
      <c r="K45" s="328">
        <f t="shared" si="3"/>
        <v>-1.2525765022990328E-2</v>
      </c>
      <c r="L45" s="3">
        <v>1194</v>
      </c>
      <c r="M45" s="328">
        <f t="shared" si="4"/>
        <v>1.7902813299232736E-2</v>
      </c>
      <c r="N45" s="3"/>
      <c r="O45" s="328"/>
    </row>
    <row r="46" spans="1:15" s="99" customFormat="1" ht="13.5" customHeight="1">
      <c r="A46" s="361"/>
      <c r="B46" s="10" t="s">
        <v>316</v>
      </c>
      <c r="C46" s="3">
        <v>1064076</v>
      </c>
      <c r="D46" s="328">
        <v>0.16200000000000001</v>
      </c>
      <c r="E46" s="111"/>
      <c r="F46" s="3">
        <v>18500</v>
      </c>
      <c r="G46" s="328">
        <f t="shared" si="1"/>
        <v>3.3519553072625698E-2</v>
      </c>
      <c r="H46" s="3">
        <v>9139</v>
      </c>
      <c r="I46" s="328">
        <f t="shared" si="2"/>
        <v>0.22836021505376344</v>
      </c>
      <c r="J46" s="3">
        <v>7334</v>
      </c>
      <c r="K46" s="328">
        <f t="shared" si="3"/>
        <v>-2.5252525252525252E-2</v>
      </c>
      <c r="L46" s="3">
        <v>1292</v>
      </c>
      <c r="M46" s="328">
        <f t="shared" si="4"/>
        <v>-3.1484257871064465E-2</v>
      </c>
      <c r="N46" s="3"/>
      <c r="O46" s="328"/>
    </row>
    <row r="47" spans="1:15" s="99" customFormat="1" ht="13.5" customHeight="1">
      <c r="A47" s="361"/>
      <c r="B47" s="10" t="s">
        <v>317</v>
      </c>
      <c r="C47" s="3">
        <v>1297398</v>
      </c>
      <c r="D47" s="328">
        <v>0.18099999999999999</v>
      </c>
      <c r="E47" s="111"/>
      <c r="F47" s="3">
        <v>22800</v>
      </c>
      <c r="G47" s="328">
        <f t="shared" si="1"/>
        <v>-2.1459227467811159E-2</v>
      </c>
      <c r="H47" s="3">
        <v>10901</v>
      </c>
      <c r="I47" s="328">
        <f t="shared" si="2"/>
        <v>0.33820279891971522</v>
      </c>
      <c r="J47" s="3">
        <v>8904</v>
      </c>
      <c r="K47" s="328">
        <f t="shared" si="3"/>
        <v>-0.11031175059952038</v>
      </c>
      <c r="L47" s="3">
        <v>1339</v>
      </c>
      <c r="M47" s="328">
        <f t="shared" si="4"/>
        <v>2.2455089820359281E-3</v>
      </c>
      <c r="N47" s="3"/>
      <c r="O47" s="328"/>
    </row>
    <row r="48" spans="1:15" s="99" customFormat="1" ht="13.5" customHeight="1">
      <c r="A48" s="361"/>
      <c r="B48" s="10" t="s">
        <v>318</v>
      </c>
      <c r="C48" s="3">
        <v>1308664</v>
      </c>
      <c r="D48" s="328">
        <v>0.128</v>
      </c>
      <c r="E48" s="111"/>
      <c r="F48" s="3">
        <v>18800</v>
      </c>
      <c r="G48" s="328">
        <f t="shared" si="1"/>
        <v>-1.5706806282722512E-2</v>
      </c>
      <c r="H48" s="3">
        <v>10651</v>
      </c>
      <c r="I48" s="328">
        <f t="shared" si="2"/>
        <v>0.3226126909226375</v>
      </c>
      <c r="J48" s="3">
        <v>5742</v>
      </c>
      <c r="K48" s="328">
        <f t="shared" si="3"/>
        <v>-0.18622448979591838</v>
      </c>
      <c r="L48" s="3">
        <v>1333</v>
      </c>
      <c r="M48" s="328">
        <f t="shared" si="4"/>
        <v>0.2469597754911132</v>
      </c>
      <c r="N48" s="3"/>
      <c r="O48" s="328"/>
    </row>
    <row r="49" spans="1:15" s="99" customFormat="1" ht="13.5" customHeight="1">
      <c r="A49" s="361"/>
      <c r="B49" s="10" t="s">
        <v>319</v>
      </c>
      <c r="C49" s="3">
        <v>1015650</v>
      </c>
      <c r="D49" s="328">
        <v>0.09</v>
      </c>
      <c r="E49" s="111"/>
      <c r="F49" s="340">
        <v>17100</v>
      </c>
      <c r="G49" s="328">
        <f t="shared" si="1"/>
        <v>-0.109375</v>
      </c>
      <c r="H49" s="3">
        <v>8605</v>
      </c>
      <c r="I49" s="328">
        <f t="shared" si="2"/>
        <v>0.3430622756360231</v>
      </c>
      <c r="J49" s="340">
        <v>6601</v>
      </c>
      <c r="K49" s="26">
        <f t="shared" si="3"/>
        <v>-0.20016963528413911</v>
      </c>
      <c r="L49" s="340">
        <v>893</v>
      </c>
      <c r="M49" s="26">
        <f t="shared" si="4"/>
        <v>3.9337016574585637</v>
      </c>
      <c r="N49" s="340"/>
      <c r="O49" s="26"/>
    </row>
    <row r="50" spans="1:15" s="99" customFormat="1" ht="13.5" customHeight="1">
      <c r="A50" s="361"/>
      <c r="B50" s="10" t="s">
        <v>320</v>
      </c>
      <c r="C50" s="340">
        <v>1078092</v>
      </c>
      <c r="D50" s="328">
        <v>9.5000000000000001E-2</v>
      </c>
      <c r="E50" s="111"/>
      <c r="F50" s="340">
        <v>19800</v>
      </c>
      <c r="G50" s="328">
        <f t="shared" si="1"/>
        <v>-0.15384615384615385</v>
      </c>
      <c r="H50" s="340">
        <v>8074</v>
      </c>
      <c r="I50" s="328">
        <f t="shared" si="2"/>
        <v>0.38776211756617396</v>
      </c>
      <c r="J50" s="340">
        <v>7084</v>
      </c>
      <c r="K50" s="328">
        <f t="shared" si="3"/>
        <v>-0.30453563714902809</v>
      </c>
      <c r="L50" s="340">
        <v>1082</v>
      </c>
      <c r="M50" s="328">
        <f t="shared" si="4"/>
        <v>-5.5021834061135373E-2</v>
      </c>
      <c r="N50" s="340"/>
      <c r="O50" s="328"/>
    </row>
    <row r="51" spans="1:15" s="99" customFormat="1" ht="13.5" customHeight="1">
      <c r="A51" s="361"/>
      <c r="B51" s="10" t="s">
        <v>20</v>
      </c>
      <c r="C51" s="340">
        <v>1072557</v>
      </c>
      <c r="D51" s="328">
        <v>8.5999999999999993E-2</v>
      </c>
      <c r="E51" s="111"/>
      <c r="F51" s="340">
        <v>21300</v>
      </c>
      <c r="G51" s="328">
        <f t="shared" si="1"/>
        <v>-0.13414634146341464</v>
      </c>
      <c r="H51" s="340">
        <v>11626</v>
      </c>
      <c r="I51" s="328">
        <f t="shared" si="2"/>
        <v>0.55407031145568775</v>
      </c>
      <c r="J51" s="340">
        <v>8784</v>
      </c>
      <c r="K51" s="328">
        <f t="shared" si="3"/>
        <v>-0.16991116991116992</v>
      </c>
      <c r="L51" s="340">
        <v>1362</v>
      </c>
      <c r="M51" s="328">
        <f t="shared" si="4"/>
        <v>0.28007518796992481</v>
      </c>
      <c r="N51" s="340"/>
      <c r="O51" s="328"/>
    </row>
    <row r="52" spans="1:15" s="99" customFormat="1" ht="13.5" customHeight="1">
      <c r="A52" s="362"/>
      <c r="B52" s="29" t="s">
        <v>307</v>
      </c>
      <c r="C52" s="340">
        <v>1081848</v>
      </c>
      <c r="D52" s="328">
        <v>6.5000000000000002E-2</v>
      </c>
      <c r="E52" s="111"/>
      <c r="F52" s="341">
        <v>20900</v>
      </c>
      <c r="G52" s="334">
        <f t="shared" si="1"/>
        <v>-0.26923076923076922</v>
      </c>
      <c r="H52" s="341">
        <v>11617</v>
      </c>
      <c r="I52" s="334">
        <f t="shared" si="2"/>
        <v>0.43384349543322637</v>
      </c>
      <c r="J52" s="341">
        <v>7884</v>
      </c>
      <c r="K52" s="334">
        <f t="shared" si="3"/>
        <v>-0.31083916083916086</v>
      </c>
      <c r="L52" s="341">
        <v>1268</v>
      </c>
      <c r="M52" s="334">
        <f t="shared" si="4"/>
        <v>-6.6273932253313697E-2</v>
      </c>
      <c r="N52" s="341"/>
      <c r="O52" s="334"/>
    </row>
    <row r="53" spans="1:15" s="99" customFormat="1" ht="13.5" customHeight="1">
      <c r="A53" s="360" t="s">
        <v>308</v>
      </c>
      <c r="B53" s="2" t="s">
        <v>309</v>
      </c>
      <c r="C53" s="17">
        <v>1322909</v>
      </c>
      <c r="D53" s="330">
        <v>3.2000000000000001E-2</v>
      </c>
      <c r="E53" s="111"/>
      <c r="F53" s="17">
        <v>27900</v>
      </c>
      <c r="G53" s="330">
        <f t="shared" si="1"/>
        <v>-0.15963855421686746</v>
      </c>
      <c r="H53" s="17">
        <v>11227</v>
      </c>
      <c r="I53" s="330">
        <f t="shared" si="2"/>
        <v>0.1280016075555109</v>
      </c>
      <c r="J53" s="17">
        <v>10846</v>
      </c>
      <c r="K53" s="330">
        <f t="shared" si="3"/>
        <v>-0.22683205018534361</v>
      </c>
      <c r="L53" s="17">
        <v>1159</v>
      </c>
      <c r="M53" s="330">
        <f t="shared" si="4"/>
        <v>-0.10846153846153846</v>
      </c>
      <c r="N53" s="17"/>
      <c r="O53" s="330"/>
    </row>
    <row r="54" spans="1:15" s="99" customFormat="1" ht="13.5" customHeight="1">
      <c r="A54" s="361"/>
      <c r="B54" s="10" t="s">
        <v>310</v>
      </c>
      <c r="C54" s="340">
        <v>1132463</v>
      </c>
      <c r="D54" s="328">
        <v>0.153</v>
      </c>
      <c r="E54" s="111"/>
      <c r="F54" s="340">
        <v>20500</v>
      </c>
      <c r="G54" s="328">
        <f t="shared" si="1"/>
        <v>3.5353535353535352E-2</v>
      </c>
      <c r="H54" s="340">
        <v>11116</v>
      </c>
      <c r="I54" s="328">
        <f t="shared" si="2"/>
        <v>0.4397098821396192</v>
      </c>
      <c r="J54" s="340">
        <v>7084</v>
      </c>
      <c r="K54" s="328">
        <f t="shared" si="3"/>
        <v>-0.16756756756756758</v>
      </c>
      <c r="L54" s="340">
        <v>1268</v>
      </c>
      <c r="M54" s="328">
        <f t="shared" si="4"/>
        <v>0.25172754195459035</v>
      </c>
      <c r="N54" s="340"/>
      <c r="O54" s="328"/>
    </row>
    <row r="55" spans="1:15" s="99" customFormat="1" ht="13.5" customHeight="1">
      <c r="A55" s="361"/>
      <c r="B55" s="10" t="s">
        <v>12</v>
      </c>
      <c r="C55" s="340">
        <v>983589</v>
      </c>
      <c r="D55" s="328">
        <v>-6.0299999999999999E-2</v>
      </c>
      <c r="E55" s="111"/>
      <c r="F55" s="340">
        <v>17000</v>
      </c>
      <c r="G55" s="328">
        <v>-0.23</v>
      </c>
      <c r="H55" s="340">
        <v>7169</v>
      </c>
      <c r="I55" s="328">
        <v>0.14000000000000001</v>
      </c>
      <c r="J55" s="340">
        <v>6750</v>
      </c>
      <c r="K55" s="328">
        <f t="shared" si="3"/>
        <v>-0.3078342904019688</v>
      </c>
      <c r="L55" s="340">
        <v>1034</v>
      </c>
      <c r="M55" s="328">
        <f t="shared" si="4"/>
        <v>-3.3644859813084113E-2</v>
      </c>
      <c r="N55" s="340"/>
      <c r="O55" s="328"/>
    </row>
    <row r="56" spans="1:15" s="99" customFormat="1" ht="13.5" customHeight="1">
      <c r="A56" s="361"/>
      <c r="B56" s="10" t="s">
        <v>13</v>
      </c>
      <c r="C56" s="340">
        <v>1026750</v>
      </c>
      <c r="D56" s="328">
        <v>3.7999999999999999E-2</v>
      </c>
      <c r="E56" s="111"/>
      <c r="F56" s="340">
        <v>17300</v>
      </c>
      <c r="G56" s="328">
        <v>-0.17</v>
      </c>
      <c r="H56" s="340">
        <v>8743</v>
      </c>
      <c r="I56" s="328">
        <v>0.41</v>
      </c>
      <c r="J56" s="340">
        <v>6984</v>
      </c>
      <c r="K56" s="328">
        <f t="shared" si="3"/>
        <v>-0.18809579167635435</v>
      </c>
      <c r="L56" s="340">
        <v>1059</v>
      </c>
      <c r="M56" s="328">
        <f t="shared" si="4"/>
        <v>-0.11454849498327759</v>
      </c>
      <c r="N56" s="340"/>
      <c r="O56" s="328"/>
    </row>
    <row r="57" spans="1:15" s="99" customFormat="1" ht="13.5" customHeight="1">
      <c r="A57" s="361"/>
      <c r="B57" s="10" t="s">
        <v>14</v>
      </c>
      <c r="C57" s="340">
        <v>1099977</v>
      </c>
      <c r="D57" s="328">
        <v>-7.0000000000000001E-3</v>
      </c>
      <c r="E57" s="111"/>
      <c r="F57" s="340">
        <v>16800</v>
      </c>
      <c r="G57" s="328">
        <v>-7.0000000000000007E-2</v>
      </c>
      <c r="H57" s="340">
        <v>9925</v>
      </c>
      <c r="I57" s="328">
        <v>0.31</v>
      </c>
      <c r="J57" s="340">
        <v>6200</v>
      </c>
      <c r="K57" s="328">
        <f t="shared" si="3"/>
        <v>-4.4958253050738596E-3</v>
      </c>
      <c r="L57" s="340">
        <v>1085</v>
      </c>
      <c r="M57" s="328">
        <f t="shared" si="4"/>
        <v>-9.1289782244556111E-2</v>
      </c>
      <c r="N57" s="340"/>
      <c r="O57" s="328"/>
    </row>
    <row r="58" spans="1:15" s="99" customFormat="1" ht="13.5" customHeight="1">
      <c r="A58" s="361"/>
      <c r="B58" s="10" t="s">
        <v>15</v>
      </c>
      <c r="C58" s="340">
        <v>1004715</v>
      </c>
      <c r="D58" s="328">
        <v>-5.6000000000000001E-2</v>
      </c>
      <c r="E58" s="111"/>
      <c r="F58" s="340">
        <v>16000</v>
      </c>
      <c r="G58" s="328">
        <f t="shared" ref="G58:G86" si="5">(F58/F46-1)</f>
        <v>-0.13513513513513509</v>
      </c>
      <c r="H58" s="340">
        <v>9616</v>
      </c>
      <c r="I58" s="328">
        <f t="shared" ref="I58:I85" si="6">(H58/H46-1)</f>
        <v>5.2193894299157551E-2</v>
      </c>
      <c r="J58" s="340">
        <v>6042</v>
      </c>
      <c r="K58" s="328">
        <f t="shared" ref="K58:K86" si="7">(J58/J46-1)</f>
        <v>-0.17616580310880825</v>
      </c>
      <c r="L58" s="340">
        <v>1144</v>
      </c>
      <c r="M58" s="328">
        <f t="shared" ref="M58:M86" si="8">(L58/L46-1)</f>
        <v>-0.11455108359133126</v>
      </c>
      <c r="N58" s="340"/>
      <c r="O58" s="328"/>
    </row>
    <row r="59" spans="1:15" s="99" customFormat="1" ht="13.5" customHeight="1">
      <c r="A59" s="361"/>
      <c r="B59" s="10" t="s">
        <v>16</v>
      </c>
      <c r="C59" s="340">
        <v>1135843</v>
      </c>
      <c r="D59" s="328">
        <v>-0.125</v>
      </c>
      <c r="E59" s="111"/>
      <c r="F59" s="340">
        <v>23300</v>
      </c>
      <c r="G59" s="328">
        <f t="shared" si="5"/>
        <v>2.1929824561403466E-2</v>
      </c>
      <c r="H59" s="340">
        <v>10208</v>
      </c>
      <c r="I59" s="328">
        <f t="shared" si="6"/>
        <v>-6.3572149344096829E-2</v>
      </c>
      <c r="J59" s="340">
        <v>8184</v>
      </c>
      <c r="K59" s="328">
        <f t="shared" si="7"/>
        <v>-8.0862533692722338E-2</v>
      </c>
      <c r="L59" s="340">
        <v>1212</v>
      </c>
      <c r="M59" s="328">
        <f t="shared" si="8"/>
        <v>-9.4846900672143408E-2</v>
      </c>
      <c r="N59" s="340"/>
      <c r="O59" s="328"/>
    </row>
    <row r="60" spans="1:15" s="99" customFormat="1" ht="13.5" customHeight="1">
      <c r="A60" s="361"/>
      <c r="B60" s="10" t="s">
        <v>17</v>
      </c>
      <c r="C60" s="340">
        <v>1163809</v>
      </c>
      <c r="D60" s="328">
        <v>-0.111</v>
      </c>
      <c r="E60" s="111"/>
      <c r="F60" s="340">
        <v>18700</v>
      </c>
      <c r="G60" s="328">
        <f t="shared" si="5"/>
        <v>-5.3191489361702482E-3</v>
      </c>
      <c r="H60" s="340">
        <v>10690</v>
      </c>
      <c r="I60" s="328">
        <f t="shared" si="6"/>
        <v>3.6616280161487769E-3</v>
      </c>
      <c r="J60" s="340">
        <v>6336</v>
      </c>
      <c r="K60" s="328">
        <f t="shared" si="7"/>
        <v>0.10344827586206895</v>
      </c>
      <c r="L60" s="340">
        <v>1348</v>
      </c>
      <c r="M60" s="328">
        <f t="shared" si="8"/>
        <v>1.1252813203300738E-2</v>
      </c>
      <c r="N60" s="340"/>
      <c r="O60" s="328"/>
    </row>
    <row r="61" spans="1:15" s="99" customFormat="1" ht="13.5" customHeight="1">
      <c r="A61" s="361"/>
      <c r="B61" s="10" t="s">
        <v>18</v>
      </c>
      <c r="C61" s="340">
        <v>818747</v>
      </c>
      <c r="D61" s="328">
        <v>-0.19400000000000001</v>
      </c>
      <c r="E61" s="111"/>
      <c r="F61" s="340">
        <v>13400</v>
      </c>
      <c r="G61" s="328">
        <f t="shared" si="5"/>
        <v>-0.216374269005848</v>
      </c>
      <c r="H61" s="340">
        <v>6697</v>
      </c>
      <c r="I61" s="328">
        <f t="shared" si="6"/>
        <v>-0.22173155142359091</v>
      </c>
      <c r="J61" s="340">
        <v>4577</v>
      </c>
      <c r="K61" s="328">
        <f t="shared" si="7"/>
        <v>-0.30662020905923348</v>
      </c>
      <c r="L61" s="340">
        <v>1281</v>
      </c>
      <c r="M61" s="328">
        <f t="shared" si="8"/>
        <v>0.43449048152295622</v>
      </c>
      <c r="N61" s="340"/>
      <c r="O61" s="328"/>
    </row>
    <row r="62" spans="1:15" s="99" customFormat="1" ht="13.5" customHeight="1">
      <c r="A62" s="361"/>
      <c r="B62" s="10" t="s">
        <v>19</v>
      </c>
      <c r="C62" s="340">
        <v>932716</v>
      </c>
      <c r="D62" s="328">
        <v>-0.13500000000000001</v>
      </c>
      <c r="E62" s="111"/>
      <c r="F62" s="340">
        <v>16800</v>
      </c>
      <c r="G62" s="328">
        <f t="shared" si="5"/>
        <v>-0.15151515151515149</v>
      </c>
      <c r="H62" s="340">
        <v>8715</v>
      </c>
      <c r="I62" s="328">
        <f t="shared" si="6"/>
        <v>7.9390636611345045E-2</v>
      </c>
      <c r="J62" s="340">
        <v>5880</v>
      </c>
      <c r="K62" s="328">
        <f t="shared" si="7"/>
        <v>-0.16996047430830041</v>
      </c>
      <c r="L62" s="340">
        <v>1196</v>
      </c>
      <c r="M62" s="328">
        <f t="shared" si="8"/>
        <v>0.10536044362292052</v>
      </c>
      <c r="N62" s="340"/>
      <c r="O62" s="328"/>
    </row>
    <row r="63" spans="1:15" s="99" customFormat="1" ht="13.5" customHeight="1">
      <c r="A63" s="361"/>
      <c r="B63" s="10" t="s">
        <v>20</v>
      </c>
      <c r="C63" s="340">
        <v>707012</v>
      </c>
      <c r="D63" s="328">
        <v>-0.34079999999999999</v>
      </c>
      <c r="E63" s="111"/>
      <c r="F63" s="340">
        <v>14600</v>
      </c>
      <c r="G63" s="328">
        <f t="shared" si="5"/>
        <v>-0.31455399061032863</v>
      </c>
      <c r="H63" s="340">
        <v>8912</v>
      </c>
      <c r="I63" s="328">
        <f t="shared" si="6"/>
        <v>-0.23344228453466365</v>
      </c>
      <c r="J63" s="340">
        <v>4994</v>
      </c>
      <c r="K63" s="328">
        <f t="shared" si="7"/>
        <v>-0.4314663023679417</v>
      </c>
      <c r="L63" s="340">
        <v>1199</v>
      </c>
      <c r="M63" s="328">
        <f t="shared" si="8"/>
        <v>-0.11967694566813514</v>
      </c>
      <c r="N63" s="340"/>
      <c r="O63" s="328"/>
    </row>
    <row r="64" spans="1:15" s="99" customFormat="1" ht="13.5" customHeight="1">
      <c r="A64" s="362"/>
      <c r="B64" s="29" t="s">
        <v>21</v>
      </c>
      <c r="C64" s="341">
        <v>667564</v>
      </c>
      <c r="D64" s="334">
        <v>-0.38290000000000002</v>
      </c>
      <c r="E64" s="111"/>
      <c r="F64" s="341">
        <v>16000</v>
      </c>
      <c r="G64" s="334">
        <f t="shared" si="5"/>
        <v>-0.23444976076555024</v>
      </c>
      <c r="H64" s="341">
        <v>8098</v>
      </c>
      <c r="I64" s="334">
        <f t="shared" si="6"/>
        <v>-0.30291813721270555</v>
      </c>
      <c r="J64" s="341">
        <v>5184</v>
      </c>
      <c r="K64" s="334">
        <f t="shared" si="7"/>
        <v>-0.34246575342465757</v>
      </c>
      <c r="L64" s="341">
        <v>1201</v>
      </c>
      <c r="M64" s="334">
        <f t="shared" si="8"/>
        <v>-5.2839116719242907E-2</v>
      </c>
      <c r="N64" s="341"/>
      <c r="O64" s="334"/>
    </row>
    <row r="65" spans="1:15" s="99" customFormat="1" ht="13.5" customHeight="1">
      <c r="A65" s="360" t="s">
        <v>311</v>
      </c>
      <c r="B65" s="2" t="s">
        <v>309</v>
      </c>
      <c r="C65" s="17">
        <v>812901</v>
      </c>
      <c r="D65" s="330">
        <v>-0.38600000000000001</v>
      </c>
      <c r="E65" s="111"/>
      <c r="F65" s="17">
        <v>18300</v>
      </c>
      <c r="G65" s="328">
        <f t="shared" si="5"/>
        <v>-0.34408602150537637</v>
      </c>
      <c r="H65" s="17">
        <v>8676</v>
      </c>
      <c r="I65" s="328">
        <f t="shared" si="6"/>
        <v>-0.22722009441524893</v>
      </c>
      <c r="J65" s="17">
        <v>6300</v>
      </c>
      <c r="K65" s="328">
        <f t="shared" si="7"/>
        <v>-0.41914069703116352</v>
      </c>
      <c r="L65" s="17">
        <v>1905</v>
      </c>
      <c r="M65" s="328">
        <f t="shared" si="8"/>
        <v>0.64365832614322693</v>
      </c>
      <c r="N65" s="17"/>
      <c r="O65" s="328"/>
    </row>
    <row r="66" spans="1:15" s="99" customFormat="1" ht="13.5" customHeight="1">
      <c r="A66" s="361"/>
      <c r="B66" s="10" t="s">
        <v>310</v>
      </c>
      <c r="C66" s="340">
        <v>753642</v>
      </c>
      <c r="D66" s="328">
        <v>-0.33500000000000002</v>
      </c>
      <c r="E66" s="111"/>
      <c r="F66" s="340">
        <v>16600</v>
      </c>
      <c r="G66" s="328">
        <f t="shared" si="5"/>
        <v>-0.19024390243902434</v>
      </c>
      <c r="H66" s="340">
        <v>8305</v>
      </c>
      <c r="I66" s="328">
        <f t="shared" si="6"/>
        <v>-0.2528787333573228</v>
      </c>
      <c r="J66" s="340">
        <v>5060</v>
      </c>
      <c r="K66" s="328">
        <f t="shared" si="7"/>
        <v>-0.2857142857142857</v>
      </c>
      <c r="L66" s="340">
        <v>1113</v>
      </c>
      <c r="M66" s="328">
        <f t="shared" si="8"/>
        <v>-0.12223974763406942</v>
      </c>
      <c r="N66" s="340"/>
      <c r="O66" s="328"/>
    </row>
    <row r="67" spans="1:15" s="99" customFormat="1" ht="13.5" customHeight="1">
      <c r="A67" s="361"/>
      <c r="B67" s="10" t="s">
        <v>12</v>
      </c>
      <c r="C67" s="340">
        <v>702043</v>
      </c>
      <c r="D67" s="328">
        <v>-0.28599999999999998</v>
      </c>
      <c r="E67" s="111"/>
      <c r="F67" s="340">
        <v>15800</v>
      </c>
      <c r="G67" s="328">
        <f t="shared" si="5"/>
        <v>-7.0588235294117618E-2</v>
      </c>
      <c r="H67" s="340">
        <v>5532</v>
      </c>
      <c r="I67" s="328">
        <f t="shared" si="6"/>
        <v>-0.22834426000836938</v>
      </c>
      <c r="J67" s="340">
        <v>5472</v>
      </c>
      <c r="K67" s="328">
        <f t="shared" si="7"/>
        <v>-0.18933333333333335</v>
      </c>
      <c r="L67" s="340">
        <v>1131</v>
      </c>
      <c r="M67" s="328">
        <f t="shared" si="8"/>
        <v>9.3810444874274701E-2</v>
      </c>
      <c r="N67" s="340"/>
      <c r="O67" s="328"/>
    </row>
    <row r="68" spans="1:15" s="99" customFormat="1" ht="13.5" customHeight="1">
      <c r="A68" s="361"/>
      <c r="B68" s="10" t="s">
        <v>13</v>
      </c>
      <c r="C68" s="340">
        <v>734681</v>
      </c>
      <c r="D68" s="328">
        <v>-0.28399999999999997</v>
      </c>
      <c r="E68" s="111"/>
      <c r="F68" s="340">
        <v>14400</v>
      </c>
      <c r="G68" s="328">
        <f t="shared" si="5"/>
        <v>-0.16763005780346818</v>
      </c>
      <c r="H68" s="340">
        <v>6576</v>
      </c>
      <c r="I68" s="328">
        <f t="shared" si="6"/>
        <v>-0.24785542719890197</v>
      </c>
      <c r="J68" s="340">
        <v>3806</v>
      </c>
      <c r="K68" s="328">
        <f t="shared" si="7"/>
        <v>-0.45504009163802983</v>
      </c>
      <c r="L68" s="340">
        <v>1068</v>
      </c>
      <c r="M68" s="328">
        <f t="shared" si="8"/>
        <v>8.4985835694051381E-3</v>
      </c>
      <c r="N68" s="340"/>
      <c r="O68" s="328"/>
    </row>
    <row r="69" spans="1:15" s="99" customFormat="1" ht="13.5" customHeight="1">
      <c r="A69" s="361"/>
      <c r="B69" s="10" t="s">
        <v>14</v>
      </c>
      <c r="C69" s="340">
        <v>737396</v>
      </c>
      <c r="D69" s="328">
        <v>-0.33</v>
      </c>
      <c r="E69" s="111"/>
      <c r="F69" s="340">
        <v>12600</v>
      </c>
      <c r="G69" s="328">
        <f t="shared" si="5"/>
        <v>-0.25</v>
      </c>
      <c r="H69" s="340">
        <v>6557</v>
      </c>
      <c r="I69" s="328">
        <f t="shared" si="6"/>
        <v>-0.33934508816120912</v>
      </c>
      <c r="J69" s="340">
        <v>2826</v>
      </c>
      <c r="K69" s="328">
        <f t="shared" si="7"/>
        <v>-0.54419354838709677</v>
      </c>
      <c r="L69" s="340">
        <v>1064</v>
      </c>
      <c r="M69" s="328">
        <f t="shared" si="8"/>
        <v>-1.9354838709677469E-2</v>
      </c>
      <c r="N69" s="340"/>
      <c r="O69" s="328"/>
    </row>
    <row r="70" spans="1:15" s="99" customFormat="1" ht="13.5" customHeight="1">
      <c r="A70" s="361"/>
      <c r="B70" s="10" t="s">
        <v>15</v>
      </c>
      <c r="C70" s="340">
        <v>731137</v>
      </c>
      <c r="D70" s="328">
        <v>-0.27200000000000002</v>
      </c>
      <c r="E70" s="111"/>
      <c r="F70" s="340">
        <v>12700</v>
      </c>
      <c r="G70" s="328">
        <f t="shared" si="5"/>
        <v>-0.20625000000000004</v>
      </c>
      <c r="H70" s="340">
        <v>6735</v>
      </c>
      <c r="I70" s="328">
        <f t="shared" si="6"/>
        <v>-0.29960482529118138</v>
      </c>
      <c r="J70" s="340">
        <v>3114</v>
      </c>
      <c r="K70" s="328">
        <f t="shared" si="7"/>
        <v>-0.48460774577954324</v>
      </c>
      <c r="L70" s="340">
        <v>1143</v>
      </c>
      <c r="M70" s="328">
        <f t="shared" si="8"/>
        <v>-8.7412587412583065E-4</v>
      </c>
      <c r="N70" s="340"/>
      <c r="O70" s="328"/>
    </row>
    <row r="71" spans="1:15" s="99" customFormat="1" ht="13.5" customHeight="1">
      <c r="A71" s="361"/>
      <c r="B71" s="10" t="s">
        <v>16</v>
      </c>
      <c r="C71" s="340">
        <v>996695</v>
      </c>
      <c r="D71" s="328">
        <v>-0.123</v>
      </c>
      <c r="E71" s="111"/>
      <c r="F71" s="340">
        <v>17000</v>
      </c>
      <c r="G71" s="328">
        <f t="shared" si="5"/>
        <v>-0.27038626609442062</v>
      </c>
      <c r="H71" s="340">
        <v>9987</v>
      </c>
      <c r="I71" s="328">
        <f t="shared" si="6"/>
        <v>-2.1649686520376132E-2</v>
      </c>
      <c r="J71" s="340">
        <v>5152</v>
      </c>
      <c r="K71" s="328">
        <f t="shared" si="7"/>
        <v>-0.37047898338220919</v>
      </c>
      <c r="L71" s="340">
        <v>1186</v>
      </c>
      <c r="M71" s="328">
        <f t="shared" si="8"/>
        <v>-2.1452145214521434E-2</v>
      </c>
      <c r="N71" s="340"/>
      <c r="O71" s="328"/>
    </row>
    <row r="72" spans="1:15" s="99" customFormat="1" ht="13.5" customHeight="1">
      <c r="A72" s="361"/>
      <c r="B72" s="10" t="s">
        <v>17</v>
      </c>
      <c r="C72" s="340">
        <v>1041527</v>
      </c>
      <c r="D72" s="328">
        <v>-0.105</v>
      </c>
      <c r="E72" s="111"/>
      <c r="F72" s="340">
        <v>15200</v>
      </c>
      <c r="G72" s="328">
        <f t="shared" si="5"/>
        <v>-0.18716577540106949</v>
      </c>
      <c r="H72" s="340">
        <v>10600</v>
      </c>
      <c r="I72" s="328">
        <f t="shared" si="6"/>
        <v>-8.4190832553788786E-3</v>
      </c>
      <c r="J72" s="340">
        <v>4200</v>
      </c>
      <c r="K72" s="328">
        <f t="shared" si="7"/>
        <v>-0.33712121212121215</v>
      </c>
      <c r="L72" s="340">
        <v>1209</v>
      </c>
      <c r="M72" s="328">
        <f t="shared" si="8"/>
        <v>-0.10311572700296734</v>
      </c>
      <c r="N72" s="340"/>
      <c r="O72" s="328"/>
    </row>
    <row r="73" spans="1:15" s="99" customFormat="1" ht="13.5" customHeight="1">
      <c r="A73" s="361"/>
      <c r="B73" s="10" t="s">
        <v>18</v>
      </c>
      <c r="C73" s="340">
        <v>658487</v>
      </c>
      <c r="D73" s="328">
        <v>-0.19600000000000001</v>
      </c>
      <c r="E73" s="111"/>
      <c r="F73" s="340">
        <v>11300</v>
      </c>
      <c r="G73" s="328">
        <f t="shared" si="5"/>
        <v>-0.15671641791044777</v>
      </c>
      <c r="H73" s="340">
        <v>4302</v>
      </c>
      <c r="I73" s="328">
        <f t="shared" si="6"/>
        <v>-0.35762281618635205</v>
      </c>
      <c r="J73" s="340">
        <v>3045</v>
      </c>
      <c r="K73" s="328">
        <f t="shared" si="7"/>
        <v>-0.33471706357876341</v>
      </c>
      <c r="L73" s="340">
        <v>836</v>
      </c>
      <c r="M73" s="328">
        <f t="shared" si="8"/>
        <v>-0.34738485558157695</v>
      </c>
      <c r="N73" s="340"/>
      <c r="O73" s="328"/>
    </row>
    <row r="74" spans="1:15" s="99" customFormat="1" ht="13.5" customHeight="1">
      <c r="A74" s="361"/>
      <c r="B74" s="10" t="s">
        <v>19</v>
      </c>
      <c r="C74" s="340">
        <v>714880</v>
      </c>
      <c r="D74" s="328">
        <v>-0.23400000000000001</v>
      </c>
      <c r="E74" s="111"/>
      <c r="F74" s="340">
        <v>13000</v>
      </c>
      <c r="G74" s="328">
        <f t="shared" si="5"/>
        <v>-0.22619047619047616</v>
      </c>
      <c r="H74" s="340">
        <v>4813</v>
      </c>
      <c r="I74" s="328">
        <f t="shared" si="6"/>
        <v>-0.44773379231210553</v>
      </c>
      <c r="J74" s="340">
        <v>3933</v>
      </c>
      <c r="K74" s="328">
        <f t="shared" si="7"/>
        <v>-0.33112244897959187</v>
      </c>
      <c r="L74" s="340">
        <v>421</v>
      </c>
      <c r="M74" s="328">
        <f t="shared" si="8"/>
        <v>-0.64799331103678925</v>
      </c>
      <c r="N74" s="340"/>
      <c r="O74" s="328"/>
    </row>
    <row r="75" spans="1:15" s="99" customFormat="1" ht="13.5" customHeight="1">
      <c r="A75" s="361"/>
      <c r="B75" s="10" t="s">
        <v>20</v>
      </c>
      <c r="C75" s="340">
        <v>721940</v>
      </c>
      <c r="D75" s="328">
        <v>2.1000000000000001E-2</v>
      </c>
      <c r="E75" s="111"/>
      <c r="F75" s="340">
        <v>15200</v>
      </c>
      <c r="G75" s="328">
        <f t="shared" si="5"/>
        <v>4.1095890410958846E-2</v>
      </c>
      <c r="H75" s="340">
        <v>6892</v>
      </c>
      <c r="I75" s="328">
        <f t="shared" si="6"/>
        <v>-0.22666068222621183</v>
      </c>
      <c r="J75" s="340">
        <v>4370</v>
      </c>
      <c r="K75" s="328">
        <f t="shared" si="7"/>
        <v>-0.12494993992791348</v>
      </c>
      <c r="L75" s="340">
        <v>863</v>
      </c>
      <c r="M75" s="328">
        <f t="shared" si="8"/>
        <v>-0.28023352793994993</v>
      </c>
      <c r="N75" s="340"/>
      <c r="O75" s="328"/>
    </row>
    <row r="76" spans="1:15" s="99" customFormat="1" ht="13.5" customHeight="1">
      <c r="A76" s="362"/>
      <c r="B76" s="29" t="s">
        <v>21</v>
      </c>
      <c r="C76" s="340">
        <v>888782</v>
      </c>
      <c r="D76" s="328">
        <v>0.33100000000000002</v>
      </c>
      <c r="E76" s="111"/>
      <c r="F76" s="340">
        <v>18900</v>
      </c>
      <c r="G76" s="334">
        <f t="shared" si="5"/>
        <v>0.18124999999999991</v>
      </c>
      <c r="H76" s="340">
        <v>10157</v>
      </c>
      <c r="I76" s="334">
        <f t="shared" si="6"/>
        <v>0.25426031118794756</v>
      </c>
      <c r="J76" s="340">
        <v>5643</v>
      </c>
      <c r="K76" s="328">
        <f t="shared" si="7"/>
        <v>8.8541666666666741E-2</v>
      </c>
      <c r="L76" s="340">
        <v>1070</v>
      </c>
      <c r="M76" s="328">
        <f t="shared" si="8"/>
        <v>-0.10907577019150705</v>
      </c>
      <c r="N76" s="340"/>
      <c r="O76" s="328"/>
    </row>
    <row r="77" spans="1:15" s="99" customFormat="1" ht="13.5" customHeight="1">
      <c r="A77" s="360" t="s">
        <v>312</v>
      </c>
      <c r="B77" s="40" t="s">
        <v>309</v>
      </c>
      <c r="C77" s="16">
        <v>1118261</v>
      </c>
      <c r="D77" s="330">
        <v>0.376</v>
      </c>
      <c r="E77" s="111"/>
      <c r="F77" s="16">
        <v>20900</v>
      </c>
      <c r="G77" s="328">
        <f t="shared" si="5"/>
        <v>0.14207650273224037</v>
      </c>
      <c r="H77" s="17">
        <v>11700</v>
      </c>
      <c r="I77" s="328">
        <f t="shared" si="6"/>
        <v>0.34854771784232375</v>
      </c>
      <c r="J77" s="16">
        <v>8178</v>
      </c>
      <c r="K77" s="330">
        <f t="shared" si="7"/>
        <v>0.29809523809523819</v>
      </c>
      <c r="L77" s="16">
        <v>1311</v>
      </c>
      <c r="M77" s="330">
        <f>(L77/L65-1)</f>
        <v>-0.31181102362204727</v>
      </c>
      <c r="N77" s="16"/>
      <c r="O77" s="330"/>
    </row>
    <row r="78" spans="1:15" s="99" customFormat="1" ht="13.5" customHeight="1">
      <c r="A78" s="361"/>
      <c r="B78" s="40" t="s">
        <v>310</v>
      </c>
      <c r="C78" s="3">
        <v>908103</v>
      </c>
      <c r="D78" s="328">
        <v>0.20499999999999999</v>
      </c>
      <c r="E78" s="111"/>
      <c r="F78" s="3">
        <v>16700</v>
      </c>
      <c r="G78" s="328">
        <f t="shared" si="5"/>
        <v>6.0240963855422436E-3</v>
      </c>
      <c r="H78" s="340">
        <v>9575</v>
      </c>
      <c r="I78" s="328">
        <f t="shared" si="6"/>
        <v>0.15291992775436491</v>
      </c>
      <c r="J78" s="3">
        <v>5275</v>
      </c>
      <c r="K78" s="328">
        <f t="shared" si="7"/>
        <v>4.2490118577075187E-2</v>
      </c>
      <c r="L78" s="3">
        <v>1077</v>
      </c>
      <c r="M78" s="328">
        <f t="shared" si="8"/>
        <v>-3.2345013477088957E-2</v>
      </c>
      <c r="N78" s="3"/>
      <c r="O78" s="328"/>
    </row>
    <row r="79" spans="1:15" s="99" customFormat="1" ht="13.5" customHeight="1">
      <c r="A79" s="361"/>
      <c r="B79" s="40" t="s">
        <v>313</v>
      </c>
      <c r="C79" s="3">
        <v>950185</v>
      </c>
      <c r="D79" s="328">
        <v>0.35299999999999998</v>
      </c>
      <c r="E79" s="111"/>
      <c r="F79" s="3">
        <v>20600</v>
      </c>
      <c r="G79" s="328">
        <f t="shared" si="5"/>
        <v>0.30379746835443044</v>
      </c>
      <c r="H79" s="340">
        <v>8185</v>
      </c>
      <c r="I79" s="328">
        <f t="shared" si="6"/>
        <v>0.47957339117859732</v>
      </c>
      <c r="J79" s="3">
        <v>7852</v>
      </c>
      <c r="K79" s="328">
        <f t="shared" si="7"/>
        <v>0.43494152046783618</v>
      </c>
      <c r="L79" s="3">
        <v>1079</v>
      </c>
      <c r="M79" s="328">
        <f t="shared" si="8"/>
        <v>-4.5977011494252928E-2</v>
      </c>
      <c r="N79" s="3"/>
      <c r="O79" s="328"/>
    </row>
    <row r="80" spans="1:15" s="99" customFormat="1" ht="13.5" customHeight="1">
      <c r="A80" s="361"/>
      <c r="B80" s="40" t="s">
        <v>314</v>
      </c>
      <c r="C80" s="3">
        <v>935904</v>
      </c>
      <c r="D80" s="328">
        <v>0.27400000000000002</v>
      </c>
      <c r="E80" s="111"/>
      <c r="F80" s="3">
        <v>16600</v>
      </c>
      <c r="G80" s="328">
        <f t="shared" si="5"/>
        <v>0.15277777777777768</v>
      </c>
      <c r="H80" s="340">
        <v>8619</v>
      </c>
      <c r="I80" s="328">
        <f t="shared" si="6"/>
        <v>0.31067518248175174</v>
      </c>
      <c r="J80" s="3">
        <v>5136</v>
      </c>
      <c r="K80" s="328">
        <f t="shared" si="7"/>
        <v>0.34944823962165006</v>
      </c>
      <c r="L80" s="3">
        <v>1125</v>
      </c>
      <c r="M80" s="328">
        <f t="shared" si="8"/>
        <v>5.3370786516854007E-2</v>
      </c>
      <c r="N80" s="3"/>
      <c r="O80" s="328"/>
    </row>
    <row r="81" spans="1:15" s="99" customFormat="1" ht="13.5" customHeight="1">
      <c r="A81" s="361"/>
      <c r="B81" s="40" t="s">
        <v>315</v>
      </c>
      <c r="C81" s="3">
        <v>1023815</v>
      </c>
      <c r="D81" s="328">
        <v>0.38800000000000001</v>
      </c>
      <c r="E81" s="111"/>
      <c r="F81" s="3">
        <v>15800</v>
      </c>
      <c r="G81" s="328">
        <f t="shared" si="5"/>
        <v>0.25396825396825395</v>
      </c>
      <c r="H81" s="340">
        <v>9643</v>
      </c>
      <c r="I81" s="328">
        <f t="shared" si="6"/>
        <v>0.47064206191856028</v>
      </c>
      <c r="J81" s="3">
        <v>4300</v>
      </c>
      <c r="K81" s="328">
        <f t="shared" si="7"/>
        <v>0.52158527954706302</v>
      </c>
      <c r="L81" s="3">
        <v>1067</v>
      </c>
      <c r="M81" s="328">
        <f t="shared" si="8"/>
        <v>2.8195488721804995E-3</v>
      </c>
      <c r="N81" s="3"/>
      <c r="O81" s="328"/>
    </row>
    <row r="82" spans="1:15" s="99" customFormat="1" ht="13.5" customHeight="1">
      <c r="A82" s="361"/>
      <c r="B82" s="40" t="s">
        <v>316</v>
      </c>
      <c r="C82" s="3">
        <v>997597</v>
      </c>
      <c r="D82" s="328">
        <v>0.36399999999999999</v>
      </c>
      <c r="E82" s="111"/>
      <c r="F82" s="3">
        <v>14900</v>
      </c>
      <c r="G82" s="328">
        <f t="shared" si="5"/>
        <v>0.17322834645669283</v>
      </c>
      <c r="H82" s="340">
        <v>8931</v>
      </c>
      <c r="I82" s="328">
        <f t="shared" si="6"/>
        <v>0.3260579064587974</v>
      </c>
      <c r="J82" s="3">
        <v>4160</v>
      </c>
      <c r="K82" s="328">
        <f t="shared" si="7"/>
        <v>0.33590237636480413</v>
      </c>
      <c r="L82" s="3">
        <v>1002</v>
      </c>
      <c r="M82" s="328">
        <f t="shared" si="8"/>
        <v>-0.12335958005249348</v>
      </c>
      <c r="N82" s="3"/>
      <c r="O82" s="328"/>
    </row>
    <row r="83" spans="1:15" s="99" customFormat="1" ht="13.5" customHeight="1">
      <c r="A83" s="361"/>
      <c r="B83" s="40" t="s">
        <v>317</v>
      </c>
      <c r="C83" s="3">
        <v>1223723</v>
      </c>
      <c r="D83" s="328">
        <v>0.22800000000000001</v>
      </c>
      <c r="E83" s="111"/>
      <c r="F83" s="3">
        <v>18400</v>
      </c>
      <c r="G83" s="328">
        <f t="shared" si="5"/>
        <v>8.2352941176470518E-2</v>
      </c>
      <c r="H83" s="340">
        <v>10782</v>
      </c>
      <c r="I83" s="328">
        <f t="shared" si="6"/>
        <v>7.9603484529888746E-2</v>
      </c>
      <c r="J83" s="3">
        <v>5952</v>
      </c>
      <c r="K83" s="328">
        <f t="shared" si="7"/>
        <v>0.15527950310559002</v>
      </c>
      <c r="L83" s="3">
        <v>1826</v>
      </c>
      <c r="M83" s="328">
        <f t="shared" si="8"/>
        <v>0.539629005059022</v>
      </c>
      <c r="N83" s="3"/>
      <c r="O83" s="328"/>
    </row>
    <row r="84" spans="1:15" s="99" customFormat="1" ht="13.5" customHeight="1">
      <c r="A84" s="361"/>
      <c r="B84" s="40" t="s">
        <v>318</v>
      </c>
      <c r="C84" s="3">
        <v>1235742</v>
      </c>
      <c r="D84" s="328">
        <v>0.186</v>
      </c>
      <c r="E84" s="111"/>
      <c r="F84" s="3">
        <v>16200</v>
      </c>
      <c r="G84" s="328">
        <f t="shared" si="5"/>
        <v>6.578947368421062E-2</v>
      </c>
      <c r="H84" s="340">
        <v>10786</v>
      </c>
      <c r="I84" s="328">
        <f t="shared" si="6"/>
        <v>1.7547169811320762E-2</v>
      </c>
      <c r="J84" s="3">
        <v>4708</v>
      </c>
      <c r="K84" s="328">
        <f t="shared" si="7"/>
        <v>0.12095238095238092</v>
      </c>
      <c r="L84" s="3">
        <v>2214</v>
      </c>
      <c r="M84" s="328">
        <f t="shared" si="8"/>
        <v>0.83126550868486349</v>
      </c>
      <c r="N84" s="3"/>
      <c r="O84" s="328"/>
    </row>
    <row r="85" spans="1:15" s="99" customFormat="1" ht="13.5" customHeight="1">
      <c r="A85" s="361"/>
      <c r="B85" s="40" t="s">
        <v>319</v>
      </c>
      <c r="C85" s="3">
        <v>1013123</v>
      </c>
      <c r="D85" s="328">
        <v>0.53900000000000003</v>
      </c>
      <c r="E85" s="111"/>
      <c r="F85" s="3">
        <v>16400</v>
      </c>
      <c r="G85" s="328">
        <f t="shared" si="5"/>
        <v>0.45132743362831862</v>
      </c>
      <c r="H85" s="340">
        <v>7958</v>
      </c>
      <c r="I85" s="328">
        <f t="shared" si="6"/>
        <v>0.84983728498372857</v>
      </c>
      <c r="J85" s="3">
        <v>4290</v>
      </c>
      <c r="K85" s="328">
        <f t="shared" si="7"/>
        <v>0.40886699507389168</v>
      </c>
      <c r="L85" s="3">
        <v>925</v>
      </c>
      <c r="M85" s="328">
        <f t="shared" si="8"/>
        <v>0.10645933014354059</v>
      </c>
      <c r="N85" s="3"/>
      <c r="O85" s="328"/>
    </row>
    <row r="86" spans="1:15" s="99" customFormat="1" ht="13.5" customHeight="1">
      <c r="A86" s="361"/>
      <c r="B86" s="40" t="s">
        <v>320</v>
      </c>
      <c r="C86" s="3">
        <v>1055581</v>
      </c>
      <c r="D86" s="328">
        <v>0.47699999999999998</v>
      </c>
      <c r="E86" s="111"/>
      <c r="F86" s="3">
        <v>18300</v>
      </c>
      <c r="G86" s="328">
        <f t="shared" si="5"/>
        <v>0.4076923076923078</v>
      </c>
      <c r="H86" s="340">
        <v>8681</v>
      </c>
      <c r="I86" s="328">
        <v>0.8</v>
      </c>
      <c r="J86" s="3">
        <v>5425</v>
      </c>
      <c r="K86" s="328">
        <f t="shared" si="7"/>
        <v>0.37935418255784392</v>
      </c>
      <c r="L86" s="3">
        <v>1155</v>
      </c>
      <c r="M86" s="328">
        <f t="shared" si="8"/>
        <v>1.7434679334916865</v>
      </c>
      <c r="N86" s="3"/>
      <c r="O86" s="328"/>
    </row>
    <row r="87" spans="1:15" s="99" customFormat="1" ht="13.5" customHeight="1">
      <c r="A87" s="361"/>
      <c r="B87" s="40" t="s">
        <v>321</v>
      </c>
      <c r="C87" s="3">
        <v>1004902</v>
      </c>
      <c r="D87" s="328">
        <v>0.39200000000000002</v>
      </c>
      <c r="E87" s="111"/>
      <c r="F87" s="3">
        <v>19400</v>
      </c>
      <c r="G87" s="328">
        <v>0.28000000000000003</v>
      </c>
      <c r="H87" s="340">
        <v>10428</v>
      </c>
      <c r="I87" s="328">
        <v>0.51</v>
      </c>
      <c r="J87" s="3">
        <v>6175</v>
      </c>
      <c r="K87" s="328">
        <v>0.41299999999999998</v>
      </c>
      <c r="L87" s="3">
        <v>1216</v>
      </c>
      <c r="M87" s="328">
        <v>0.41299999999999998</v>
      </c>
      <c r="N87" s="3"/>
      <c r="O87" s="328"/>
    </row>
    <row r="88" spans="1:15" s="99" customFormat="1" ht="13.5" customHeight="1">
      <c r="A88" s="362"/>
      <c r="B88" s="29" t="s">
        <v>307</v>
      </c>
      <c r="C88" s="3">
        <v>1021428</v>
      </c>
      <c r="D88" s="328">
        <v>0.14899999999999999</v>
      </c>
      <c r="E88" s="111"/>
      <c r="F88" s="340">
        <v>19800</v>
      </c>
      <c r="G88" s="334">
        <f t="shared" ref="G88:G116" si="9">(F88/F76-1)</f>
        <v>4.7619047619047672E-2</v>
      </c>
      <c r="H88" s="340">
        <v>10485</v>
      </c>
      <c r="I88" s="334">
        <v>0.03</v>
      </c>
      <c r="J88" s="340">
        <v>5858</v>
      </c>
      <c r="K88" s="334">
        <f t="shared" ref="K88:K123" si="10">(J88/J76-1)</f>
        <v>3.8100301258195968E-2</v>
      </c>
      <c r="L88" s="340">
        <v>1147</v>
      </c>
      <c r="M88" s="334">
        <f t="shared" ref="M88:M124" si="11">(L88/L76-1)</f>
        <v>7.1962616822429881E-2</v>
      </c>
      <c r="N88" s="340"/>
      <c r="O88" s="334"/>
    </row>
    <row r="89" spans="1:15" s="99" customFormat="1" ht="13.5" customHeight="1">
      <c r="A89" s="360" t="s">
        <v>322</v>
      </c>
      <c r="B89" s="2" t="s">
        <v>309</v>
      </c>
      <c r="C89" s="17">
        <v>1268007</v>
      </c>
      <c r="D89" s="330">
        <v>0.13400000000000001</v>
      </c>
      <c r="E89" s="111"/>
      <c r="F89" s="17">
        <v>21600</v>
      </c>
      <c r="G89" s="328">
        <f t="shared" si="9"/>
        <v>3.3492822966507241E-2</v>
      </c>
      <c r="H89" s="17">
        <v>12685</v>
      </c>
      <c r="I89" s="328">
        <f t="shared" ref="I89:I109" si="12">(H89/H77-1)</f>
        <v>8.4188034188034111E-2</v>
      </c>
      <c r="J89" s="17">
        <v>8700</v>
      </c>
      <c r="K89" s="328">
        <f t="shared" si="10"/>
        <v>6.3829787234042534E-2</v>
      </c>
      <c r="L89" s="17">
        <v>1204</v>
      </c>
      <c r="M89" s="328">
        <f t="shared" si="11"/>
        <v>-8.1617086193745192E-2</v>
      </c>
      <c r="N89" s="17">
        <v>508</v>
      </c>
      <c r="O89" s="328"/>
    </row>
    <row r="90" spans="1:15" s="99" customFormat="1" ht="13.5" customHeight="1">
      <c r="A90" s="361"/>
      <c r="B90" s="10" t="s">
        <v>310</v>
      </c>
      <c r="C90" s="340">
        <v>1091628</v>
      </c>
      <c r="D90" s="328">
        <f t="shared" ref="D90:D124" si="13">(C90-C78)/C78</f>
        <v>0.20209711893915117</v>
      </c>
      <c r="E90" s="111"/>
      <c r="F90" s="340">
        <v>19300</v>
      </c>
      <c r="G90" s="328">
        <f t="shared" si="9"/>
        <v>0.15568862275449091</v>
      </c>
      <c r="H90" s="340">
        <v>10133</v>
      </c>
      <c r="I90" s="328">
        <f t="shared" si="12"/>
        <v>5.8276762402088789E-2</v>
      </c>
      <c r="J90" s="340">
        <v>5475</v>
      </c>
      <c r="K90" s="328">
        <f t="shared" si="10"/>
        <v>3.7914691943127909E-2</v>
      </c>
      <c r="L90" s="340">
        <v>887</v>
      </c>
      <c r="M90" s="328">
        <f t="shared" si="11"/>
        <v>-0.17641597028783662</v>
      </c>
      <c r="N90" s="340">
        <v>422</v>
      </c>
      <c r="O90" s="328"/>
    </row>
    <row r="91" spans="1:15" s="99" customFormat="1" ht="13.5" customHeight="1">
      <c r="A91" s="361"/>
      <c r="B91" s="10" t="s">
        <v>12</v>
      </c>
      <c r="C91" s="340">
        <v>868694</v>
      </c>
      <c r="D91" s="328">
        <f t="shared" si="13"/>
        <v>-8.5763298726037565E-2</v>
      </c>
      <c r="E91" s="111"/>
      <c r="F91" s="340">
        <v>15700</v>
      </c>
      <c r="G91" s="328">
        <f t="shared" si="9"/>
        <v>-0.23786407766990292</v>
      </c>
      <c r="H91" s="340">
        <v>7072</v>
      </c>
      <c r="I91" s="328">
        <f t="shared" si="12"/>
        <v>-0.13598045204642639</v>
      </c>
      <c r="J91" s="340">
        <v>4860</v>
      </c>
      <c r="K91" s="328">
        <f t="shared" si="10"/>
        <v>-0.38104941416199689</v>
      </c>
      <c r="L91" s="340">
        <v>516</v>
      </c>
      <c r="M91" s="328">
        <f t="shared" si="11"/>
        <v>-0.52177942539388322</v>
      </c>
      <c r="N91" s="340">
        <v>314</v>
      </c>
      <c r="O91" s="328"/>
    </row>
    <row r="92" spans="1:15" s="99" customFormat="1" ht="13.5" customHeight="1">
      <c r="A92" s="361"/>
      <c r="B92" s="10" t="s">
        <v>13</v>
      </c>
      <c r="C92" s="340">
        <v>867487</v>
      </c>
      <c r="D92" s="328">
        <f t="shared" si="13"/>
        <v>-7.310258317092351E-2</v>
      </c>
      <c r="E92" s="111"/>
      <c r="F92" s="340">
        <v>12100</v>
      </c>
      <c r="G92" s="328">
        <f t="shared" si="9"/>
        <v>-0.27108433734939763</v>
      </c>
      <c r="H92" s="340">
        <v>6349</v>
      </c>
      <c r="I92" s="328">
        <f t="shared" si="12"/>
        <v>-0.26337162083768417</v>
      </c>
      <c r="J92" s="340">
        <v>2640</v>
      </c>
      <c r="K92" s="328">
        <f t="shared" si="10"/>
        <v>-0.48598130841121501</v>
      </c>
      <c r="L92" s="340">
        <v>742</v>
      </c>
      <c r="M92" s="328">
        <f t="shared" si="11"/>
        <v>-0.34044444444444444</v>
      </c>
      <c r="N92" s="340">
        <v>459</v>
      </c>
      <c r="O92" s="328"/>
    </row>
    <row r="93" spans="1:15" s="99" customFormat="1" ht="13.5" customHeight="1">
      <c r="A93" s="361"/>
      <c r="B93" s="10" t="s">
        <v>14</v>
      </c>
      <c r="C93" s="340">
        <v>1014409</v>
      </c>
      <c r="D93" s="328">
        <f t="shared" si="13"/>
        <v>-9.1872066730805859E-3</v>
      </c>
      <c r="E93" s="111"/>
      <c r="F93" s="340">
        <v>14400</v>
      </c>
      <c r="G93" s="328">
        <f t="shared" si="9"/>
        <v>-8.8607594936708889E-2</v>
      </c>
      <c r="H93" s="340">
        <v>7303</v>
      </c>
      <c r="I93" s="328">
        <f t="shared" si="12"/>
        <v>-0.24266307165819767</v>
      </c>
      <c r="J93" s="340">
        <v>2860</v>
      </c>
      <c r="K93" s="328">
        <f t="shared" si="10"/>
        <v>-0.33488372093023255</v>
      </c>
      <c r="L93" s="340">
        <v>880</v>
      </c>
      <c r="M93" s="328">
        <f t="shared" si="11"/>
        <v>-0.17525773195876293</v>
      </c>
      <c r="N93" s="340">
        <v>428</v>
      </c>
      <c r="O93" s="328"/>
    </row>
    <row r="94" spans="1:15" s="99" customFormat="1" ht="13.5" customHeight="1">
      <c r="A94" s="361"/>
      <c r="B94" s="10" t="s">
        <v>15</v>
      </c>
      <c r="C94" s="340">
        <v>1053658</v>
      </c>
      <c r="D94" s="328">
        <f t="shared" si="13"/>
        <v>5.619603908191384E-2</v>
      </c>
      <c r="E94" s="111"/>
      <c r="F94" s="340">
        <v>13100</v>
      </c>
      <c r="G94" s="328">
        <f t="shared" si="9"/>
        <v>-0.12080536912751683</v>
      </c>
      <c r="H94" s="340">
        <v>7064</v>
      </c>
      <c r="I94" s="328">
        <f t="shared" si="12"/>
        <v>-0.20904713917814355</v>
      </c>
      <c r="J94" s="340">
        <v>2780</v>
      </c>
      <c r="K94" s="328">
        <f t="shared" si="10"/>
        <v>-0.33173076923076927</v>
      </c>
      <c r="L94" s="340">
        <v>903</v>
      </c>
      <c r="M94" s="328">
        <f t="shared" si="11"/>
        <v>-9.8802395209580784E-2</v>
      </c>
      <c r="N94" s="340">
        <v>446</v>
      </c>
      <c r="O94" s="328"/>
    </row>
    <row r="95" spans="1:15" s="99" customFormat="1" ht="13.5" customHeight="1">
      <c r="A95" s="361"/>
      <c r="B95" s="10" t="s">
        <v>16</v>
      </c>
      <c r="C95" s="340">
        <v>1241629</v>
      </c>
      <c r="D95" s="328">
        <f t="shared" si="13"/>
        <v>1.4632396383822155E-2</v>
      </c>
      <c r="E95" s="111"/>
      <c r="F95" s="340">
        <v>17800</v>
      </c>
      <c r="G95" s="328">
        <f t="shared" si="9"/>
        <v>-3.2608695652173947E-2</v>
      </c>
      <c r="H95" s="340">
        <v>8997</v>
      </c>
      <c r="I95" s="328">
        <f t="shared" si="12"/>
        <v>-0.16555370061213137</v>
      </c>
      <c r="J95" s="340">
        <v>4928</v>
      </c>
      <c r="K95" s="328">
        <f t="shared" si="10"/>
        <v>-0.17204301075268813</v>
      </c>
      <c r="L95" s="340">
        <v>2438</v>
      </c>
      <c r="M95" s="328">
        <f t="shared" si="11"/>
        <v>0.33515881708652784</v>
      </c>
      <c r="N95" s="340">
        <v>399</v>
      </c>
      <c r="O95" s="328"/>
    </row>
    <row r="96" spans="1:15" s="99" customFormat="1" ht="13.5" customHeight="1">
      <c r="A96" s="361"/>
      <c r="B96" s="10" t="s">
        <v>17</v>
      </c>
      <c r="C96" s="340">
        <v>1247222</v>
      </c>
      <c r="D96" s="328">
        <f t="shared" si="13"/>
        <v>9.2899650574310814E-3</v>
      </c>
      <c r="E96" s="111"/>
      <c r="F96" s="340">
        <v>15800</v>
      </c>
      <c r="G96" s="328">
        <f t="shared" si="9"/>
        <v>-2.4691358024691357E-2</v>
      </c>
      <c r="H96" s="340">
        <v>10540</v>
      </c>
      <c r="I96" s="328">
        <f t="shared" si="12"/>
        <v>-2.2807342851844936E-2</v>
      </c>
      <c r="J96" s="340">
        <v>3728</v>
      </c>
      <c r="K96" s="328">
        <f t="shared" si="10"/>
        <v>-0.20815632965165676</v>
      </c>
      <c r="L96" s="340">
        <v>2417</v>
      </c>
      <c r="M96" s="328">
        <f t="shared" si="11"/>
        <v>9.1689250225835517E-2</v>
      </c>
      <c r="N96" s="340">
        <v>420</v>
      </c>
      <c r="O96" s="328"/>
    </row>
    <row r="97" spans="1:15" s="99" customFormat="1" ht="13.5" customHeight="1">
      <c r="A97" s="361"/>
      <c r="B97" s="10" t="s">
        <v>18</v>
      </c>
      <c r="C97" s="340">
        <v>1013507</v>
      </c>
      <c r="D97" s="328">
        <f t="shared" si="13"/>
        <v>3.7902604126053798E-4</v>
      </c>
      <c r="E97" s="111"/>
      <c r="F97" s="340">
        <v>13900</v>
      </c>
      <c r="G97" s="328">
        <f t="shared" si="9"/>
        <v>-0.15243902439024393</v>
      </c>
      <c r="H97" s="340">
        <v>6746</v>
      </c>
      <c r="I97" s="328">
        <f t="shared" si="12"/>
        <v>-0.15229957275697414</v>
      </c>
      <c r="J97" s="340">
        <v>2672</v>
      </c>
      <c r="K97" s="328">
        <f t="shared" si="10"/>
        <v>-0.37715617715617711</v>
      </c>
      <c r="L97" s="340">
        <v>1215</v>
      </c>
      <c r="M97" s="328">
        <f t="shared" si="11"/>
        <v>0.31351351351351342</v>
      </c>
      <c r="N97" s="340">
        <v>352</v>
      </c>
      <c r="O97" s="328"/>
    </row>
    <row r="98" spans="1:15" s="99" customFormat="1" ht="13.5" customHeight="1">
      <c r="A98" s="361"/>
      <c r="B98" s="10" t="s">
        <v>19</v>
      </c>
      <c r="C98" s="340">
        <v>1032589</v>
      </c>
      <c r="D98" s="328">
        <f t="shared" si="13"/>
        <v>-2.178136969119376E-2</v>
      </c>
      <c r="E98" s="111"/>
      <c r="F98" s="340">
        <v>16200</v>
      </c>
      <c r="G98" s="328">
        <f t="shared" si="9"/>
        <v>-0.11475409836065575</v>
      </c>
      <c r="H98" s="340">
        <v>7880</v>
      </c>
      <c r="I98" s="328">
        <f t="shared" si="12"/>
        <v>-9.227047575164149E-2</v>
      </c>
      <c r="J98" s="340">
        <v>3600</v>
      </c>
      <c r="K98" s="328">
        <f t="shared" si="10"/>
        <v>-0.33640552995391704</v>
      </c>
      <c r="L98" s="340">
        <v>1303</v>
      </c>
      <c r="M98" s="328">
        <f t="shared" si="11"/>
        <v>0.12813852813852811</v>
      </c>
      <c r="N98" s="340">
        <v>387</v>
      </c>
      <c r="O98" s="328"/>
    </row>
    <row r="99" spans="1:15" s="99" customFormat="1" ht="13.5" customHeight="1">
      <c r="A99" s="361"/>
      <c r="B99" s="10" t="s">
        <v>20</v>
      </c>
      <c r="C99" s="340">
        <v>974255</v>
      </c>
      <c r="D99" s="328">
        <f t="shared" si="13"/>
        <v>-3.0497501248878001E-2</v>
      </c>
      <c r="E99" s="111"/>
      <c r="F99" s="340">
        <v>17400</v>
      </c>
      <c r="G99" s="328">
        <f t="shared" si="9"/>
        <v>-0.10309278350515461</v>
      </c>
      <c r="H99" s="340">
        <v>11389</v>
      </c>
      <c r="I99" s="328">
        <f t="shared" si="12"/>
        <v>9.2155734560797953E-2</v>
      </c>
      <c r="J99" s="340">
        <v>4528</v>
      </c>
      <c r="K99" s="328">
        <f t="shared" si="10"/>
        <v>-0.26672064777327931</v>
      </c>
      <c r="L99" s="340">
        <v>1380</v>
      </c>
      <c r="M99" s="328">
        <f t="shared" si="11"/>
        <v>0.13486842105263164</v>
      </c>
      <c r="N99" s="340">
        <v>516</v>
      </c>
      <c r="O99" s="328"/>
    </row>
    <row r="100" spans="1:15" s="99" customFormat="1" ht="13.5" customHeight="1">
      <c r="A100" s="362"/>
      <c r="B100" s="29" t="s">
        <v>21</v>
      </c>
      <c r="C100" s="340">
        <v>1020648</v>
      </c>
      <c r="D100" s="334">
        <f t="shared" si="13"/>
        <v>-7.6363679084575709E-4</v>
      </c>
      <c r="E100" s="111"/>
      <c r="F100" s="340">
        <v>20700</v>
      </c>
      <c r="G100" s="334">
        <f t="shared" si="9"/>
        <v>4.5454545454545414E-2</v>
      </c>
      <c r="H100" s="340">
        <v>11345</v>
      </c>
      <c r="I100" s="334">
        <f t="shared" si="12"/>
        <v>8.2021936099189396E-2</v>
      </c>
      <c r="J100" s="340">
        <v>6016</v>
      </c>
      <c r="K100" s="334">
        <f t="shared" si="10"/>
        <v>2.6971662683509701E-2</v>
      </c>
      <c r="L100" s="340">
        <v>1796</v>
      </c>
      <c r="M100" s="334">
        <f t="shared" si="11"/>
        <v>0.56582388840453346</v>
      </c>
      <c r="N100" s="340">
        <v>450</v>
      </c>
      <c r="O100" s="334"/>
    </row>
    <row r="101" spans="1:15" s="99" customFormat="1" ht="13.5" customHeight="1">
      <c r="A101" s="360" t="s">
        <v>323</v>
      </c>
      <c r="B101" s="2" t="s">
        <v>309</v>
      </c>
      <c r="C101" s="17">
        <v>1200782</v>
      </c>
      <c r="D101" s="328">
        <f t="shared" si="13"/>
        <v>-5.3016268837632601E-2</v>
      </c>
      <c r="E101" s="111"/>
      <c r="F101" s="17">
        <v>19100</v>
      </c>
      <c r="G101" s="330">
        <f t="shared" si="9"/>
        <v>-0.1157407407407407</v>
      </c>
      <c r="H101" s="17">
        <v>12758</v>
      </c>
      <c r="I101" s="328">
        <f t="shared" si="12"/>
        <v>5.7548285376429753E-3</v>
      </c>
      <c r="J101" s="17">
        <v>7648</v>
      </c>
      <c r="K101" s="328">
        <f t="shared" si="10"/>
        <v>-0.12091954022988505</v>
      </c>
      <c r="L101" s="17">
        <v>1885</v>
      </c>
      <c r="M101" s="328">
        <f t="shared" si="11"/>
        <v>0.56561461794019929</v>
      </c>
      <c r="N101" s="17">
        <v>376</v>
      </c>
      <c r="O101" s="328">
        <f t="shared" ref="O101:O124" si="14">(N101/N89-1)</f>
        <v>-0.25984251968503935</v>
      </c>
    </row>
    <row r="102" spans="1:15" s="99" customFormat="1" ht="13.5" customHeight="1">
      <c r="A102" s="361"/>
      <c r="B102" s="10" t="s">
        <v>310</v>
      </c>
      <c r="C102" s="340">
        <v>1150334</v>
      </c>
      <c r="D102" s="328">
        <f t="shared" si="13"/>
        <v>5.3778393372101121E-2</v>
      </c>
      <c r="E102" s="111"/>
      <c r="F102" s="340">
        <v>21100</v>
      </c>
      <c r="G102" s="328">
        <f t="shared" si="9"/>
        <v>9.3264248704663322E-2</v>
      </c>
      <c r="H102" s="340">
        <v>12537</v>
      </c>
      <c r="I102" s="328">
        <f t="shared" si="12"/>
        <v>0.23724464620546737</v>
      </c>
      <c r="J102" s="340">
        <v>5696</v>
      </c>
      <c r="K102" s="328">
        <f t="shared" si="10"/>
        <v>4.0365296803652972E-2</v>
      </c>
      <c r="L102" s="340">
        <v>1817</v>
      </c>
      <c r="M102" s="328">
        <f t="shared" si="11"/>
        <v>1.0484780157835401</v>
      </c>
      <c r="N102" s="340">
        <v>420</v>
      </c>
      <c r="O102" s="328">
        <f t="shared" si="14"/>
        <v>-4.7393364928910442E-3</v>
      </c>
    </row>
    <row r="103" spans="1:15" s="99" customFormat="1" ht="13.5" customHeight="1">
      <c r="A103" s="361"/>
      <c r="B103" s="10" t="s">
        <v>12</v>
      </c>
      <c r="C103" s="340">
        <v>1018952</v>
      </c>
      <c r="D103" s="328">
        <f t="shared" si="13"/>
        <v>0.17296999864163906</v>
      </c>
      <c r="E103" s="111"/>
      <c r="F103" s="340">
        <v>16900</v>
      </c>
      <c r="G103" s="328">
        <f t="shared" si="9"/>
        <v>7.6433121019108263E-2</v>
      </c>
      <c r="H103" s="340">
        <v>9431</v>
      </c>
      <c r="I103" s="328">
        <f t="shared" si="12"/>
        <v>0.33356900452488691</v>
      </c>
      <c r="J103" s="340">
        <v>5456</v>
      </c>
      <c r="K103" s="328">
        <f t="shared" si="10"/>
        <v>0.12263374485596712</v>
      </c>
      <c r="L103" s="340">
        <v>1163</v>
      </c>
      <c r="M103" s="328">
        <f t="shared" si="11"/>
        <v>1.2538759689922481</v>
      </c>
      <c r="N103" s="340">
        <v>351</v>
      </c>
      <c r="O103" s="328">
        <f t="shared" si="14"/>
        <v>0.11783439490445868</v>
      </c>
    </row>
    <row r="104" spans="1:15" s="99" customFormat="1" ht="13.5" customHeight="1">
      <c r="A104" s="361"/>
      <c r="B104" s="46" t="s">
        <v>13</v>
      </c>
      <c r="C104" s="343">
        <v>1018645</v>
      </c>
      <c r="D104" s="47">
        <f t="shared" si="13"/>
        <v>0.17424814435259547</v>
      </c>
      <c r="E104" s="111"/>
      <c r="F104" s="343">
        <v>14200</v>
      </c>
      <c r="G104" s="47">
        <f t="shared" si="9"/>
        <v>0.17355371900826455</v>
      </c>
      <c r="H104" s="343">
        <v>9399</v>
      </c>
      <c r="I104" s="47">
        <f t="shared" si="12"/>
        <v>0.48039061269491268</v>
      </c>
      <c r="J104" s="343">
        <v>3648</v>
      </c>
      <c r="K104" s="47">
        <f t="shared" si="10"/>
        <v>0.38181818181818183</v>
      </c>
      <c r="L104" s="343">
        <v>1230</v>
      </c>
      <c r="M104" s="47">
        <f t="shared" si="11"/>
        <v>0.65768194070080854</v>
      </c>
      <c r="N104" s="343">
        <v>292</v>
      </c>
      <c r="O104" s="47">
        <f t="shared" si="14"/>
        <v>-0.36383442265795207</v>
      </c>
    </row>
    <row r="105" spans="1:15" s="99" customFormat="1" ht="13.5" customHeight="1">
      <c r="A105" s="361"/>
      <c r="B105" s="10" t="s">
        <v>14</v>
      </c>
      <c r="C105" s="340">
        <v>1096950</v>
      </c>
      <c r="D105" s="328">
        <f t="shared" si="13"/>
        <v>8.1368560413008953E-2</v>
      </c>
      <c r="E105" s="111"/>
      <c r="F105" s="340">
        <v>13000</v>
      </c>
      <c r="G105" s="47">
        <f t="shared" si="9"/>
        <v>-9.722222222222221E-2</v>
      </c>
      <c r="H105" s="340">
        <v>9052</v>
      </c>
      <c r="I105" s="47">
        <f t="shared" si="12"/>
        <v>0.23949062029303025</v>
      </c>
      <c r="J105" s="340">
        <v>3024</v>
      </c>
      <c r="K105" s="328">
        <f t="shared" si="10"/>
        <v>5.7342657342657422E-2</v>
      </c>
      <c r="L105" s="340">
        <v>1122</v>
      </c>
      <c r="M105" s="328">
        <f t="shared" si="11"/>
        <v>0.27499999999999991</v>
      </c>
      <c r="N105" s="340">
        <v>293</v>
      </c>
      <c r="O105" s="328">
        <f t="shared" si="14"/>
        <v>-0.31542056074766356</v>
      </c>
    </row>
    <row r="106" spans="1:15" s="99" customFormat="1" ht="13.5" customHeight="1">
      <c r="A106" s="361"/>
      <c r="B106" s="46" t="s">
        <v>15</v>
      </c>
      <c r="C106" s="343">
        <v>1109273</v>
      </c>
      <c r="D106" s="47">
        <f t="shared" si="13"/>
        <v>5.278278150974984E-2</v>
      </c>
      <c r="E106" s="111"/>
      <c r="F106" s="343">
        <v>13200</v>
      </c>
      <c r="G106" s="47">
        <f t="shared" si="9"/>
        <v>7.6335877862594437E-3</v>
      </c>
      <c r="H106" s="343">
        <v>10369</v>
      </c>
      <c r="I106" s="47">
        <f t="shared" si="12"/>
        <v>0.46786523216308051</v>
      </c>
      <c r="J106" s="343">
        <v>2896</v>
      </c>
      <c r="K106" s="47">
        <f t="shared" si="10"/>
        <v>4.1726618705036023E-2</v>
      </c>
      <c r="L106" s="343">
        <v>1721</v>
      </c>
      <c r="M106" s="47">
        <f t="shared" si="11"/>
        <v>0.90586932447397572</v>
      </c>
      <c r="N106" s="343">
        <v>375</v>
      </c>
      <c r="O106" s="47">
        <f t="shared" si="14"/>
        <v>-0.15919282511210764</v>
      </c>
    </row>
    <row r="107" spans="1:15" s="99" customFormat="1" ht="13.5" customHeight="1">
      <c r="A107" s="361"/>
      <c r="B107" s="10" t="s">
        <v>16</v>
      </c>
      <c r="C107" s="340">
        <v>1305418</v>
      </c>
      <c r="D107" s="47">
        <f t="shared" si="13"/>
        <v>5.137524977267767E-2</v>
      </c>
      <c r="E107" s="111"/>
      <c r="F107" s="340">
        <v>15500</v>
      </c>
      <c r="G107" s="47">
        <f t="shared" si="9"/>
        <v>-0.1292134831460674</v>
      </c>
      <c r="H107" s="340">
        <v>11391</v>
      </c>
      <c r="I107" s="47">
        <f t="shared" si="12"/>
        <v>0.26608869623207743</v>
      </c>
      <c r="J107" s="340">
        <v>4240</v>
      </c>
      <c r="K107" s="328">
        <f t="shared" si="10"/>
        <v>-0.13961038961038963</v>
      </c>
      <c r="L107" s="340">
        <v>1546</v>
      </c>
      <c r="M107" s="328">
        <f t="shared" si="11"/>
        <v>-0.36587366694011481</v>
      </c>
      <c r="N107" s="340">
        <v>381</v>
      </c>
      <c r="O107" s="328">
        <f t="shared" si="14"/>
        <v>-4.5112781954887216E-2</v>
      </c>
    </row>
    <row r="108" spans="1:15" s="99" customFormat="1" ht="13.5" customHeight="1">
      <c r="A108" s="361"/>
      <c r="B108" s="46" t="s">
        <v>17</v>
      </c>
      <c r="C108" s="343">
        <v>1334651</v>
      </c>
      <c r="D108" s="47">
        <f t="shared" si="13"/>
        <v>7.0098987990911008E-2</v>
      </c>
      <c r="E108" s="111"/>
      <c r="F108" s="343">
        <v>15600</v>
      </c>
      <c r="G108" s="47">
        <f t="shared" si="9"/>
        <v>-1.2658227848101222E-2</v>
      </c>
      <c r="H108" s="343">
        <v>12810</v>
      </c>
      <c r="I108" s="47">
        <f t="shared" si="12"/>
        <v>0.21537001897533203</v>
      </c>
      <c r="J108" s="343">
        <v>3040</v>
      </c>
      <c r="K108" s="47">
        <f t="shared" si="10"/>
        <v>-0.18454935622317592</v>
      </c>
      <c r="L108" s="343">
        <v>1696</v>
      </c>
      <c r="M108" s="47">
        <f t="shared" si="11"/>
        <v>-0.29830368225072401</v>
      </c>
      <c r="N108" s="343">
        <v>370</v>
      </c>
      <c r="O108" s="47">
        <f t="shared" si="14"/>
        <v>-0.11904761904761907</v>
      </c>
    </row>
    <row r="109" spans="1:15" s="99" customFormat="1" ht="13.5" customHeight="1">
      <c r="A109" s="361"/>
      <c r="B109" s="46" t="s">
        <v>18</v>
      </c>
      <c r="C109" s="343">
        <v>1059709</v>
      </c>
      <c r="D109" s="47">
        <f t="shared" si="13"/>
        <v>4.5586266301071425E-2</v>
      </c>
      <c r="E109" s="111"/>
      <c r="F109" s="343">
        <v>13900</v>
      </c>
      <c r="G109" s="47">
        <f t="shared" si="9"/>
        <v>0</v>
      </c>
      <c r="H109" s="343">
        <v>8836</v>
      </c>
      <c r="I109" s="47">
        <f t="shared" si="12"/>
        <v>0.30981322265045952</v>
      </c>
      <c r="J109" s="343">
        <v>2848</v>
      </c>
      <c r="K109" s="47">
        <f t="shared" si="10"/>
        <v>6.5868263473053856E-2</v>
      </c>
      <c r="L109" s="343">
        <v>1743</v>
      </c>
      <c r="M109" s="47">
        <f t="shared" si="11"/>
        <v>0.43456790123456801</v>
      </c>
      <c r="N109" s="343">
        <v>318</v>
      </c>
      <c r="O109" s="47">
        <f t="shared" si="14"/>
        <v>-9.6590909090909061E-2</v>
      </c>
    </row>
    <row r="110" spans="1:15" s="99" customFormat="1" ht="13.5" customHeight="1">
      <c r="A110" s="361"/>
      <c r="B110" s="10" t="s">
        <v>19</v>
      </c>
      <c r="C110" s="340">
        <v>1154742</v>
      </c>
      <c r="D110" s="47">
        <f t="shared" si="13"/>
        <v>0.11829779321685588</v>
      </c>
      <c r="E110" s="111"/>
      <c r="F110" s="340">
        <v>16400</v>
      </c>
      <c r="G110" s="47">
        <f t="shared" si="9"/>
        <v>1.2345679012345734E-2</v>
      </c>
      <c r="H110" s="340">
        <v>8105</v>
      </c>
      <c r="I110" s="328">
        <v>0.03</v>
      </c>
      <c r="J110" s="340">
        <v>4048</v>
      </c>
      <c r="K110" s="328">
        <f t="shared" si="10"/>
        <v>0.12444444444444436</v>
      </c>
      <c r="L110" s="340">
        <v>1702</v>
      </c>
      <c r="M110" s="328">
        <f t="shared" si="11"/>
        <v>0.30621642363775892</v>
      </c>
      <c r="N110" s="340">
        <v>364</v>
      </c>
      <c r="O110" s="328">
        <f t="shared" si="14"/>
        <v>-5.9431524547803649E-2</v>
      </c>
    </row>
    <row r="111" spans="1:15" s="99" customFormat="1" ht="13.5" customHeight="1">
      <c r="A111" s="361"/>
      <c r="B111" s="10" t="s">
        <v>20</v>
      </c>
      <c r="C111" s="340">
        <v>1117550</v>
      </c>
      <c r="D111" s="47">
        <f t="shared" si="13"/>
        <v>0.14708161620930865</v>
      </c>
      <c r="E111" s="111"/>
      <c r="F111" s="340">
        <v>17200</v>
      </c>
      <c r="G111" s="47">
        <f t="shared" si="9"/>
        <v>-1.1494252873563204E-2</v>
      </c>
      <c r="H111" s="340">
        <v>11833</v>
      </c>
      <c r="I111" s="47">
        <f>(H111/H99-1)</f>
        <v>3.8984985512336534E-2</v>
      </c>
      <c r="J111" s="340">
        <v>4672</v>
      </c>
      <c r="K111" s="328">
        <f t="shared" si="10"/>
        <v>3.180212014134276E-2</v>
      </c>
      <c r="L111" s="340">
        <v>2014</v>
      </c>
      <c r="M111" s="328">
        <f t="shared" si="11"/>
        <v>0.45942028985507255</v>
      </c>
      <c r="N111" s="340">
        <v>464</v>
      </c>
      <c r="O111" s="328">
        <f t="shared" si="14"/>
        <v>-0.10077519379844957</v>
      </c>
    </row>
    <row r="112" spans="1:15" s="99" customFormat="1" ht="13.5" customHeight="1">
      <c r="A112" s="362"/>
      <c r="B112" s="29" t="s">
        <v>21</v>
      </c>
      <c r="C112" s="340">
        <v>1169970</v>
      </c>
      <c r="D112" s="47">
        <f t="shared" si="13"/>
        <v>0.1463011733722106</v>
      </c>
      <c r="E112" s="111"/>
      <c r="F112" s="340">
        <v>20700</v>
      </c>
      <c r="G112" s="47">
        <f t="shared" si="9"/>
        <v>0</v>
      </c>
      <c r="H112" s="340">
        <v>12873</v>
      </c>
      <c r="I112" s="57">
        <f>(H112/H100-1)</f>
        <v>0.13468488320846195</v>
      </c>
      <c r="J112" s="340">
        <v>5680</v>
      </c>
      <c r="K112" s="328">
        <f t="shared" si="10"/>
        <v>-5.5851063829787218E-2</v>
      </c>
      <c r="L112" s="340">
        <v>1826</v>
      </c>
      <c r="M112" s="328">
        <f t="shared" si="11"/>
        <v>1.6703786191536674E-2</v>
      </c>
      <c r="N112" s="340">
        <v>400</v>
      </c>
      <c r="O112" s="328">
        <f t="shared" si="14"/>
        <v>-0.11111111111111116</v>
      </c>
    </row>
    <row r="113" spans="1:15" s="99" customFormat="1" ht="13.5">
      <c r="A113" s="360" t="s">
        <v>324</v>
      </c>
      <c r="B113" s="2" t="s">
        <v>309</v>
      </c>
      <c r="C113" s="17">
        <v>1425900</v>
      </c>
      <c r="D113" s="330">
        <f t="shared" si="13"/>
        <v>0.18747616136817508</v>
      </c>
      <c r="E113" s="111"/>
      <c r="F113" s="17">
        <v>21300</v>
      </c>
      <c r="G113" s="330">
        <f t="shared" si="9"/>
        <v>0.11518324607329844</v>
      </c>
      <c r="H113" s="17">
        <v>13241</v>
      </c>
      <c r="I113" s="47">
        <f t="shared" ref="I113:I126" si="15">(H113/H101-1)</f>
        <v>3.7858598526414822E-2</v>
      </c>
      <c r="J113" s="17">
        <v>7536</v>
      </c>
      <c r="K113" s="330">
        <f t="shared" si="10"/>
        <v>-1.4644351464435101E-2</v>
      </c>
      <c r="L113" s="17">
        <v>1869</v>
      </c>
      <c r="M113" s="330">
        <f t="shared" si="11"/>
        <v>-8.4880636604774962E-3</v>
      </c>
      <c r="N113" s="17">
        <v>546</v>
      </c>
      <c r="O113" s="330">
        <f t="shared" si="14"/>
        <v>0.4521276595744681</v>
      </c>
    </row>
    <row r="114" spans="1:15" s="99" customFormat="1" ht="13.5">
      <c r="A114" s="361"/>
      <c r="B114" s="10" t="s">
        <v>310</v>
      </c>
      <c r="C114" s="340">
        <v>1184807</v>
      </c>
      <c r="D114" s="328">
        <f t="shared" si="13"/>
        <v>2.9967818042412029E-2</v>
      </c>
      <c r="E114" s="111"/>
      <c r="F114" s="340">
        <v>16400</v>
      </c>
      <c r="G114" s="328">
        <f t="shared" si="9"/>
        <v>-0.22274881516587675</v>
      </c>
      <c r="H114" s="340">
        <v>10098</v>
      </c>
      <c r="I114" s="328">
        <f t="shared" si="15"/>
        <v>-0.19454414931801867</v>
      </c>
      <c r="J114" s="340">
        <v>4080</v>
      </c>
      <c r="K114" s="328">
        <f t="shared" si="10"/>
        <v>-0.2837078651685393</v>
      </c>
      <c r="L114" s="340">
        <v>1243</v>
      </c>
      <c r="M114" s="328">
        <f t="shared" si="11"/>
        <v>-0.31590533847000546</v>
      </c>
      <c r="N114" s="340">
        <v>257</v>
      </c>
      <c r="O114" s="328">
        <f t="shared" si="14"/>
        <v>-0.38809523809523805</v>
      </c>
    </row>
    <row r="115" spans="1:15" s="99" customFormat="1" ht="13.5">
      <c r="A115" s="361"/>
      <c r="B115" s="10" t="s">
        <v>12</v>
      </c>
      <c r="C115" s="340">
        <v>1113946</v>
      </c>
      <c r="D115" s="328">
        <f t="shared" si="13"/>
        <v>9.322715888481499E-2</v>
      </c>
      <c r="E115" s="111"/>
      <c r="F115" s="340">
        <v>16300</v>
      </c>
      <c r="G115" s="328">
        <f t="shared" si="9"/>
        <v>-3.5502958579881616E-2</v>
      </c>
      <c r="H115" s="340">
        <v>9395</v>
      </c>
      <c r="I115" s="328">
        <f t="shared" si="15"/>
        <v>-3.8171986003605607E-3</v>
      </c>
      <c r="J115" s="340">
        <v>5200</v>
      </c>
      <c r="K115" s="328">
        <f t="shared" si="10"/>
        <v>-4.692082111436946E-2</v>
      </c>
      <c r="L115" s="340">
        <v>1419</v>
      </c>
      <c r="M115" s="328">
        <f t="shared" si="11"/>
        <v>0.22012037833190035</v>
      </c>
      <c r="N115" s="340">
        <v>332</v>
      </c>
      <c r="O115" s="328">
        <f t="shared" si="14"/>
        <v>-5.4131054131054124E-2</v>
      </c>
    </row>
    <row r="116" spans="1:15" s="99" customFormat="1" ht="13.5">
      <c r="A116" s="361"/>
      <c r="B116" s="46" t="s">
        <v>13</v>
      </c>
      <c r="C116" s="343">
        <v>1097420</v>
      </c>
      <c r="D116" s="328">
        <f t="shared" si="13"/>
        <v>7.733312390479509E-2</v>
      </c>
      <c r="E116" s="111"/>
      <c r="F116" s="343">
        <v>14900</v>
      </c>
      <c r="G116" s="328">
        <f t="shared" si="9"/>
        <v>4.9295774647887258E-2</v>
      </c>
      <c r="H116" s="343">
        <v>9645</v>
      </c>
      <c r="I116" s="47">
        <f t="shared" si="15"/>
        <v>2.6172997127353881E-2</v>
      </c>
      <c r="J116" s="343">
        <v>3808</v>
      </c>
      <c r="K116" s="328">
        <f t="shared" si="10"/>
        <v>4.3859649122806932E-2</v>
      </c>
      <c r="L116" s="343">
        <v>1173</v>
      </c>
      <c r="M116" s="328">
        <f t="shared" si="11"/>
        <v>-4.6341463414634188E-2</v>
      </c>
      <c r="N116" s="343">
        <v>354</v>
      </c>
      <c r="O116" s="328">
        <f t="shared" si="14"/>
        <v>0.21232876712328763</v>
      </c>
    </row>
    <row r="117" spans="1:15" s="99" customFormat="1" ht="13.5">
      <c r="A117" s="361"/>
      <c r="B117" s="10" t="s">
        <v>14</v>
      </c>
      <c r="C117" s="340">
        <v>1185405</v>
      </c>
      <c r="D117" s="328">
        <f t="shared" si="13"/>
        <v>8.0637221386571853E-2</v>
      </c>
      <c r="E117" s="111"/>
      <c r="F117" s="343">
        <v>13800</v>
      </c>
      <c r="G117" s="328">
        <f t="shared" ref="G117:G124" si="16">(F117/F105-1)</f>
        <v>6.1538461538461542E-2</v>
      </c>
      <c r="H117" s="340">
        <v>11525</v>
      </c>
      <c r="I117" s="47">
        <f t="shared" si="15"/>
        <v>0.27319929297392842</v>
      </c>
      <c r="J117" s="340">
        <v>2656</v>
      </c>
      <c r="K117" s="328">
        <f t="shared" si="10"/>
        <v>-0.12169312169312174</v>
      </c>
      <c r="L117" s="340">
        <v>1179</v>
      </c>
      <c r="M117" s="328">
        <f t="shared" si="11"/>
        <v>5.0802139037433136E-2</v>
      </c>
      <c r="N117" s="340">
        <v>329</v>
      </c>
      <c r="O117" s="328">
        <f t="shared" si="14"/>
        <v>0.12286689419795227</v>
      </c>
    </row>
    <row r="118" spans="1:15" s="99" customFormat="1" ht="13.5">
      <c r="A118" s="361"/>
      <c r="B118" s="46" t="s">
        <v>15</v>
      </c>
      <c r="C118" s="343">
        <v>1221491</v>
      </c>
      <c r="D118" s="328">
        <f t="shared" si="13"/>
        <v>0.10116355486881949</v>
      </c>
      <c r="E118" s="111"/>
      <c r="F118" s="343">
        <v>14700</v>
      </c>
      <c r="G118" s="328">
        <f t="shared" si="16"/>
        <v>0.11363636363636354</v>
      </c>
      <c r="H118" s="343">
        <v>11435</v>
      </c>
      <c r="I118" s="47">
        <f t="shared" si="15"/>
        <v>0.10280644227987268</v>
      </c>
      <c r="J118" s="343">
        <v>2896</v>
      </c>
      <c r="K118" s="328">
        <f t="shared" si="10"/>
        <v>0</v>
      </c>
      <c r="L118" s="343">
        <v>1183</v>
      </c>
      <c r="M118" s="328">
        <f t="shared" si="11"/>
        <v>-0.31260894828588026</v>
      </c>
      <c r="N118" s="343">
        <v>320</v>
      </c>
      <c r="O118" s="328">
        <f t="shared" si="14"/>
        <v>-0.14666666666666661</v>
      </c>
    </row>
    <row r="119" spans="1:15" s="99" customFormat="1" ht="13.5">
      <c r="A119" s="361"/>
      <c r="B119" s="10" t="s">
        <v>16</v>
      </c>
      <c r="C119" s="340">
        <v>1417422</v>
      </c>
      <c r="D119" s="328">
        <f t="shared" si="13"/>
        <v>8.5799337836616321E-2</v>
      </c>
      <c r="E119" s="111"/>
      <c r="F119" s="340">
        <v>15700</v>
      </c>
      <c r="G119" s="328">
        <f t="shared" si="16"/>
        <v>1.2903225806451646E-2</v>
      </c>
      <c r="H119" s="340">
        <v>13071</v>
      </c>
      <c r="I119" s="47">
        <f t="shared" si="15"/>
        <v>0.14748485646563081</v>
      </c>
      <c r="J119" s="340">
        <v>3808</v>
      </c>
      <c r="K119" s="328">
        <f t="shared" si="10"/>
        <v>-0.10188679245283017</v>
      </c>
      <c r="L119" s="340">
        <v>1275</v>
      </c>
      <c r="M119" s="328">
        <f t="shared" si="11"/>
        <v>-0.17529107373868047</v>
      </c>
      <c r="N119" s="340">
        <v>321</v>
      </c>
      <c r="O119" s="328">
        <f t="shared" si="14"/>
        <v>-0.15748031496062997</v>
      </c>
    </row>
    <row r="120" spans="1:15" s="99" customFormat="1" ht="13.5">
      <c r="A120" s="361"/>
      <c r="B120" s="46" t="s">
        <v>17</v>
      </c>
      <c r="C120" s="343">
        <v>1407186</v>
      </c>
      <c r="D120" s="328">
        <f t="shared" si="13"/>
        <v>5.4347541042564687E-2</v>
      </c>
      <c r="E120" s="111"/>
      <c r="F120" s="343">
        <v>15200</v>
      </c>
      <c r="G120" s="328">
        <f t="shared" si="16"/>
        <v>-2.5641025641025661E-2</v>
      </c>
      <c r="H120" s="343">
        <v>13389</v>
      </c>
      <c r="I120" s="47">
        <f t="shared" si="15"/>
        <v>4.5199063231850189E-2</v>
      </c>
      <c r="J120" s="343">
        <v>2912</v>
      </c>
      <c r="K120" s="328">
        <f t="shared" si="10"/>
        <v>-4.2105263157894757E-2</v>
      </c>
      <c r="L120" s="343">
        <v>1337</v>
      </c>
      <c r="M120" s="328">
        <f t="shared" si="11"/>
        <v>-0.21167452830188682</v>
      </c>
      <c r="N120" s="343">
        <v>352</v>
      </c>
      <c r="O120" s="328">
        <f t="shared" si="14"/>
        <v>-4.8648648648648596E-2</v>
      </c>
    </row>
    <row r="121" spans="1:15" s="99" customFormat="1" ht="13.5">
      <c r="A121" s="361"/>
      <c r="B121" s="46" t="s">
        <v>18</v>
      </c>
      <c r="C121" s="343">
        <v>1195238</v>
      </c>
      <c r="D121" s="328">
        <f t="shared" si="13"/>
        <v>0.12789265732385022</v>
      </c>
      <c r="E121" s="111"/>
      <c r="F121" s="343">
        <v>16000</v>
      </c>
      <c r="G121" s="328">
        <f t="shared" si="16"/>
        <v>0.15107913669064743</v>
      </c>
      <c r="H121" s="343">
        <v>10848</v>
      </c>
      <c r="I121" s="47">
        <f t="shared" si="15"/>
        <v>0.22770484382073342</v>
      </c>
      <c r="J121" s="343">
        <v>3504</v>
      </c>
      <c r="K121" s="328">
        <f t="shared" si="10"/>
        <v>0.2303370786516854</v>
      </c>
      <c r="L121" s="343">
        <v>1756</v>
      </c>
      <c r="M121" s="328">
        <f t="shared" si="11"/>
        <v>7.4584050487664921E-3</v>
      </c>
      <c r="N121" s="343">
        <v>365</v>
      </c>
      <c r="O121" s="328">
        <f t="shared" si="14"/>
        <v>0.14779874213836486</v>
      </c>
    </row>
    <row r="122" spans="1:15" s="99" customFormat="1" ht="17.25" customHeight="1">
      <c r="A122" s="361"/>
      <c r="B122" s="10" t="s">
        <v>19</v>
      </c>
      <c r="C122" s="340">
        <v>1239143</v>
      </c>
      <c r="D122" s="328">
        <f t="shared" si="13"/>
        <v>7.3090785647356729E-2</v>
      </c>
      <c r="E122" s="111"/>
      <c r="F122" s="340">
        <v>16300</v>
      </c>
      <c r="G122" s="328">
        <f t="shared" si="16"/>
        <v>-6.0975609756097615E-3</v>
      </c>
      <c r="H122" s="340">
        <v>11381</v>
      </c>
      <c r="I122" s="47">
        <f t="shared" si="15"/>
        <v>0.4041949413942012</v>
      </c>
      <c r="J122" s="340">
        <v>4224</v>
      </c>
      <c r="K122" s="328">
        <f t="shared" si="10"/>
        <v>4.3478260869565188E-2</v>
      </c>
      <c r="L122" s="340">
        <v>1410</v>
      </c>
      <c r="M122" s="328">
        <f t="shared" si="11"/>
        <v>-0.1715628672150411</v>
      </c>
      <c r="N122" s="340">
        <v>352</v>
      </c>
      <c r="O122" s="328">
        <f t="shared" si="14"/>
        <v>-3.2967032967032961E-2</v>
      </c>
    </row>
    <row r="123" spans="1:15" s="99" customFormat="1" ht="13.5">
      <c r="A123" s="361"/>
      <c r="B123" s="10" t="s">
        <v>20</v>
      </c>
      <c r="C123" s="340">
        <v>1154064</v>
      </c>
      <c r="D123" s="328">
        <f t="shared" si="13"/>
        <v>3.2673258467182678E-2</v>
      </c>
      <c r="E123" s="111"/>
      <c r="F123" s="340">
        <v>16800</v>
      </c>
      <c r="G123" s="328">
        <f t="shared" si="16"/>
        <v>-2.3255813953488413E-2</v>
      </c>
      <c r="H123" s="340">
        <v>12350</v>
      </c>
      <c r="I123" s="47">
        <f t="shared" si="15"/>
        <v>4.3691371587932126E-2</v>
      </c>
      <c r="J123" s="340">
        <v>4832</v>
      </c>
      <c r="K123" s="328">
        <f t="shared" si="10"/>
        <v>3.4246575342465668E-2</v>
      </c>
      <c r="L123" s="340">
        <v>1477</v>
      </c>
      <c r="M123" s="328">
        <f t="shared" si="11"/>
        <v>-0.26663356504468716</v>
      </c>
      <c r="N123" s="340">
        <v>364</v>
      </c>
      <c r="O123" s="328">
        <f t="shared" si="14"/>
        <v>-0.21551724137931039</v>
      </c>
    </row>
    <row r="124" spans="1:15" s="99" customFormat="1" ht="13.5">
      <c r="A124" s="362"/>
      <c r="B124" s="29" t="s">
        <v>21</v>
      </c>
      <c r="C124" s="340">
        <v>1204463</v>
      </c>
      <c r="D124" s="328">
        <f t="shared" si="13"/>
        <v>2.9481952528697317E-2</v>
      </c>
      <c r="E124" s="111"/>
      <c r="F124" s="340">
        <v>20100</v>
      </c>
      <c r="G124" s="328">
        <f t="shared" si="16"/>
        <v>-2.8985507246376829E-2</v>
      </c>
      <c r="H124" s="340">
        <v>13580</v>
      </c>
      <c r="I124" s="47">
        <f t="shared" si="15"/>
        <v>5.4921152800434969E-2</v>
      </c>
      <c r="J124" s="340">
        <v>5536</v>
      </c>
      <c r="K124" s="328">
        <f>(J124/J112-1)</f>
        <v>-2.5352112676056304E-2</v>
      </c>
      <c r="L124" s="340">
        <v>1550</v>
      </c>
      <c r="M124" s="328">
        <f t="shared" si="11"/>
        <v>-0.1511500547645126</v>
      </c>
      <c r="N124" s="340">
        <v>333</v>
      </c>
      <c r="O124" s="328">
        <f t="shared" si="14"/>
        <v>-0.16749999999999998</v>
      </c>
    </row>
    <row r="125" spans="1:15" s="99" customFormat="1" ht="13.5">
      <c r="A125" s="360" t="s">
        <v>326</v>
      </c>
      <c r="B125" s="2" t="s">
        <v>309</v>
      </c>
      <c r="C125" s="17">
        <v>1468903</v>
      </c>
      <c r="D125" s="330">
        <f>(C125-C113)/C113</f>
        <v>3.0158496388246019E-2</v>
      </c>
      <c r="E125" s="111"/>
      <c r="F125" s="17">
        <v>22000</v>
      </c>
      <c r="G125" s="330">
        <f t="shared" ref="G125:G130" si="17">(F125-F113)/F113</f>
        <v>3.2863849765258218E-2</v>
      </c>
      <c r="H125" s="17">
        <v>13829</v>
      </c>
      <c r="I125" s="330">
        <f t="shared" si="15"/>
        <v>4.4407522090476492E-2</v>
      </c>
      <c r="J125" s="17">
        <v>8080</v>
      </c>
      <c r="K125" s="330">
        <f>(J125-J113)/J113</f>
        <v>7.2186836518046707E-2</v>
      </c>
      <c r="L125" s="17">
        <v>1723</v>
      </c>
      <c r="M125" s="330">
        <f>(L125-L113)/L113</f>
        <v>-7.811663991439273E-2</v>
      </c>
      <c r="N125" s="17">
        <v>410</v>
      </c>
      <c r="O125" s="330">
        <f t="shared" ref="M125:O156" si="18">(N125-N113)/N113</f>
        <v>-0.24908424908424909</v>
      </c>
    </row>
    <row r="126" spans="1:15" s="99" customFormat="1" ht="13.5">
      <c r="A126" s="361"/>
      <c r="B126" s="10" t="s">
        <v>310</v>
      </c>
      <c r="C126" s="3">
        <v>1312683</v>
      </c>
      <c r="D126" s="328">
        <f t="shared" ref="D126:D136" si="19">C126/C114-1</f>
        <v>0.10792981472931884</v>
      </c>
      <c r="E126" s="111"/>
      <c r="F126" s="340">
        <v>18700</v>
      </c>
      <c r="G126" s="328">
        <f t="shared" si="17"/>
        <v>0.1402439024390244</v>
      </c>
      <c r="H126" s="340">
        <v>11053</v>
      </c>
      <c r="I126" s="328">
        <f t="shared" si="15"/>
        <v>9.4573182808476819E-2</v>
      </c>
      <c r="J126" s="340">
        <v>5376</v>
      </c>
      <c r="K126" s="328">
        <f t="shared" ref="K126:K162" si="20">J126/J114-1</f>
        <v>0.31764705882352939</v>
      </c>
      <c r="L126" s="340">
        <v>1169</v>
      </c>
      <c r="M126" s="328">
        <f>(L126-L114)/L114</f>
        <v>-5.9533386967015288E-2</v>
      </c>
      <c r="N126" s="340">
        <v>376</v>
      </c>
      <c r="O126" s="328">
        <f t="shared" si="18"/>
        <v>0.46303501945525294</v>
      </c>
    </row>
    <row r="127" spans="1:15" s="99" customFormat="1" ht="13.5">
      <c r="A127" s="361"/>
      <c r="B127" s="10" t="s">
        <v>12</v>
      </c>
      <c r="C127" s="3">
        <v>1150959</v>
      </c>
      <c r="D127" s="328">
        <f t="shared" si="19"/>
        <v>3.3226924824004023E-2</v>
      </c>
      <c r="E127" s="111"/>
      <c r="F127" s="340">
        <v>16300</v>
      </c>
      <c r="G127" s="328">
        <f t="shared" si="17"/>
        <v>0</v>
      </c>
      <c r="H127" s="340">
        <v>10732</v>
      </c>
      <c r="I127" s="328">
        <f t="shared" ref="I127:I190" si="21">(H127-H115)/H115</f>
        <v>0.14230973922299095</v>
      </c>
      <c r="J127" s="340">
        <v>5312</v>
      </c>
      <c r="K127" s="328">
        <f t="shared" si="20"/>
        <v>2.1538461538461506E-2</v>
      </c>
      <c r="L127" s="340">
        <v>1138</v>
      </c>
      <c r="M127" s="328">
        <f>(L127-L115)/L115</f>
        <v>-0.19802677942212826</v>
      </c>
      <c r="N127" s="340">
        <v>367</v>
      </c>
      <c r="O127" s="328">
        <f t="shared" si="18"/>
        <v>0.10542168674698796</v>
      </c>
    </row>
    <row r="128" spans="1:15" s="99" customFormat="1" ht="13.5">
      <c r="A128" s="361"/>
      <c r="B128" s="46" t="s">
        <v>13</v>
      </c>
      <c r="C128" s="3">
        <v>1179885</v>
      </c>
      <c r="D128" s="328">
        <f t="shared" si="19"/>
        <v>7.514442966229895E-2</v>
      </c>
      <c r="E128" s="111"/>
      <c r="F128" s="343">
        <v>14800</v>
      </c>
      <c r="G128" s="328">
        <f t="shared" si="17"/>
        <v>-6.7114093959731542E-3</v>
      </c>
      <c r="H128" s="343">
        <v>9339</v>
      </c>
      <c r="I128" s="328">
        <f t="shared" si="21"/>
        <v>-3.1726283048211505E-2</v>
      </c>
      <c r="J128" s="343">
        <v>3696</v>
      </c>
      <c r="K128" s="328">
        <f t="shared" si="20"/>
        <v>-2.9411764705882359E-2</v>
      </c>
      <c r="L128" s="343">
        <v>870</v>
      </c>
      <c r="M128" s="328">
        <f>(L128-L116)/L116</f>
        <v>-0.25831202046035806</v>
      </c>
      <c r="N128" s="343">
        <v>400</v>
      </c>
      <c r="O128" s="328">
        <f t="shared" si="18"/>
        <v>0.12994350282485875</v>
      </c>
    </row>
    <row r="129" spans="1:15" s="99" customFormat="1" ht="13.5">
      <c r="A129" s="361"/>
      <c r="B129" s="10" t="s">
        <v>14</v>
      </c>
      <c r="C129" s="3">
        <v>1223003</v>
      </c>
      <c r="D129" s="328">
        <f t="shared" si="19"/>
        <v>3.1717429907921701E-2</v>
      </c>
      <c r="E129" s="111"/>
      <c r="F129" s="340">
        <v>14800</v>
      </c>
      <c r="G129" s="328">
        <f t="shared" si="17"/>
        <v>7.2463768115942032E-2</v>
      </c>
      <c r="H129" s="340">
        <v>9075</v>
      </c>
      <c r="I129" s="328">
        <f t="shared" si="21"/>
        <v>-0.21258134490238612</v>
      </c>
      <c r="J129" s="340">
        <v>3184</v>
      </c>
      <c r="K129" s="328">
        <f t="shared" si="20"/>
        <v>0.1987951807228916</v>
      </c>
      <c r="L129" s="343"/>
      <c r="M129" s="47"/>
      <c r="N129" s="340">
        <v>534</v>
      </c>
      <c r="O129" s="328">
        <f t="shared" si="18"/>
        <v>0.62310030395136773</v>
      </c>
    </row>
    <row r="130" spans="1:15" s="99" customFormat="1" ht="13.5">
      <c r="A130" s="361"/>
      <c r="B130" s="46" t="s">
        <v>15</v>
      </c>
      <c r="C130" s="3">
        <v>1270439</v>
      </c>
      <c r="D130" s="328">
        <f t="shared" si="19"/>
        <v>4.0072337823201298E-2</v>
      </c>
      <c r="E130" s="111"/>
      <c r="F130" s="343">
        <v>12700</v>
      </c>
      <c r="G130" s="328">
        <f t="shared" si="17"/>
        <v>-0.1360544217687075</v>
      </c>
      <c r="H130" s="343">
        <v>9465</v>
      </c>
      <c r="I130" s="328">
        <f t="shared" si="21"/>
        <v>-0.17227809357236554</v>
      </c>
      <c r="J130" s="343">
        <v>2608</v>
      </c>
      <c r="K130" s="328">
        <f t="shared" si="20"/>
        <v>-9.9447513812154664E-2</v>
      </c>
      <c r="L130" s="343"/>
      <c r="M130" s="47"/>
      <c r="N130" s="343">
        <v>460</v>
      </c>
      <c r="O130" s="328">
        <f t="shared" si="18"/>
        <v>0.4375</v>
      </c>
    </row>
    <row r="131" spans="1:15" s="99" customFormat="1" ht="13.5">
      <c r="A131" s="361"/>
      <c r="B131" s="10" t="s">
        <v>16</v>
      </c>
      <c r="C131" s="3">
        <v>1454795</v>
      </c>
      <c r="D131" s="328">
        <f t="shared" si="19"/>
        <v>2.6366882974865558E-2</v>
      </c>
      <c r="E131" s="111"/>
      <c r="F131" s="340">
        <v>15600</v>
      </c>
      <c r="G131" s="328">
        <f t="shared" ref="G131:G147" si="22">(F131-F119)/F119</f>
        <v>-6.369426751592357E-3</v>
      </c>
      <c r="H131" s="340">
        <v>10099</v>
      </c>
      <c r="I131" s="328">
        <f t="shared" si="21"/>
        <v>-0.22737357508989367</v>
      </c>
      <c r="J131" s="340">
        <v>3904</v>
      </c>
      <c r="K131" s="328">
        <f t="shared" si="20"/>
        <v>2.5210084033613356E-2</v>
      </c>
      <c r="L131" s="343"/>
      <c r="M131" s="47"/>
      <c r="N131" s="340">
        <v>471</v>
      </c>
      <c r="O131" s="328">
        <f t="shared" si="18"/>
        <v>0.46728971962616822</v>
      </c>
    </row>
    <row r="132" spans="1:15" s="99" customFormat="1" ht="13.5">
      <c r="A132" s="361"/>
      <c r="B132" s="46" t="s">
        <v>17</v>
      </c>
      <c r="C132" s="3">
        <v>1547193</v>
      </c>
      <c r="D132" s="328">
        <f t="shared" si="19"/>
        <v>9.9494309920650226E-2</v>
      </c>
      <c r="E132" s="111"/>
      <c r="F132" s="343">
        <v>16500</v>
      </c>
      <c r="G132" s="328">
        <f t="shared" si="22"/>
        <v>8.5526315789473686E-2</v>
      </c>
      <c r="H132" s="343">
        <v>10618</v>
      </c>
      <c r="I132" s="328">
        <f t="shared" si="21"/>
        <v>-0.20696093808350138</v>
      </c>
      <c r="J132" s="343">
        <v>3200</v>
      </c>
      <c r="K132" s="328">
        <f t="shared" si="20"/>
        <v>9.8901098901098994E-2</v>
      </c>
      <c r="L132" s="343"/>
      <c r="M132" s="47"/>
      <c r="N132" s="343">
        <v>317</v>
      </c>
      <c r="O132" s="328">
        <f t="shared" si="18"/>
        <v>-9.9431818181818177E-2</v>
      </c>
    </row>
    <row r="133" spans="1:15" s="99" customFormat="1" ht="13.5">
      <c r="A133" s="361"/>
      <c r="B133" s="46" t="s">
        <v>18</v>
      </c>
      <c r="C133" s="3">
        <v>1321293</v>
      </c>
      <c r="D133" s="328">
        <f t="shared" si="19"/>
        <v>0.10546435103301599</v>
      </c>
      <c r="E133" s="111"/>
      <c r="F133" s="343">
        <v>15600</v>
      </c>
      <c r="G133" s="328">
        <f t="shared" si="22"/>
        <v>-2.5000000000000001E-2</v>
      </c>
      <c r="H133" s="343">
        <v>9602</v>
      </c>
      <c r="I133" s="328">
        <f t="shared" si="21"/>
        <v>-0.11485988200589971</v>
      </c>
      <c r="J133" s="343">
        <v>3520</v>
      </c>
      <c r="K133" s="328">
        <f t="shared" si="20"/>
        <v>4.5662100456620447E-3</v>
      </c>
      <c r="L133" s="343"/>
      <c r="M133" s="47"/>
      <c r="N133" s="343">
        <v>470</v>
      </c>
      <c r="O133" s="328">
        <f t="shared" si="18"/>
        <v>0.28767123287671231</v>
      </c>
    </row>
    <row r="134" spans="1:15" s="99" customFormat="1" ht="13.5">
      <c r="A134" s="361"/>
      <c r="B134" s="10" t="s">
        <v>19</v>
      </c>
      <c r="C134" s="157">
        <v>1432100</v>
      </c>
      <c r="D134" s="328">
        <f t="shared" si="19"/>
        <v>0.15571810517430196</v>
      </c>
      <c r="E134" s="111"/>
      <c r="F134" s="340">
        <v>15900</v>
      </c>
      <c r="G134" s="328">
        <f t="shared" si="22"/>
        <v>-2.4539877300613498E-2</v>
      </c>
      <c r="H134" s="340">
        <v>12557</v>
      </c>
      <c r="I134" s="328">
        <f t="shared" si="21"/>
        <v>0.10333011158949126</v>
      </c>
      <c r="J134" s="340">
        <v>4400</v>
      </c>
      <c r="K134" s="328">
        <f t="shared" si="20"/>
        <v>4.1666666666666741E-2</v>
      </c>
      <c r="L134" s="343"/>
      <c r="M134" s="47"/>
      <c r="N134" s="340">
        <v>591</v>
      </c>
      <c r="O134" s="328">
        <f t="shared" si="18"/>
        <v>0.67897727272727271</v>
      </c>
    </row>
    <row r="135" spans="1:15" s="99" customFormat="1" ht="13.5">
      <c r="A135" s="361"/>
      <c r="B135" s="10" t="s">
        <v>20</v>
      </c>
      <c r="C135" s="157">
        <v>1288754</v>
      </c>
      <c r="D135" s="328">
        <f t="shared" si="19"/>
        <v>0.11670929861775425</v>
      </c>
      <c r="E135" s="111"/>
      <c r="F135" s="340">
        <v>18000</v>
      </c>
      <c r="G135" s="328">
        <f t="shared" si="22"/>
        <v>7.1428571428571425E-2</v>
      </c>
      <c r="H135" s="340">
        <v>16227</v>
      </c>
      <c r="I135" s="328">
        <f t="shared" si="21"/>
        <v>0.31392712550607288</v>
      </c>
      <c r="J135" s="340">
        <v>5456</v>
      </c>
      <c r="K135" s="328">
        <f t="shared" si="20"/>
        <v>0.12913907284768222</v>
      </c>
      <c r="L135" s="343"/>
      <c r="M135" s="47"/>
      <c r="N135" s="340">
        <v>569</v>
      </c>
      <c r="O135" s="328">
        <f t="shared" si="18"/>
        <v>0.56318681318681318</v>
      </c>
    </row>
    <row r="136" spans="1:15" s="99" customFormat="1" ht="13.5">
      <c r="A136" s="362"/>
      <c r="B136" s="29" t="s">
        <v>21</v>
      </c>
      <c r="C136" s="180">
        <v>1430677</v>
      </c>
      <c r="D136" s="334">
        <f t="shared" si="19"/>
        <v>0.18781315822901989</v>
      </c>
      <c r="E136" s="111"/>
      <c r="F136" s="341">
        <v>23600</v>
      </c>
      <c r="G136" s="334">
        <f t="shared" si="22"/>
        <v>0.17412935323383086</v>
      </c>
      <c r="H136" s="92">
        <v>19485</v>
      </c>
      <c r="I136" s="324">
        <f t="shared" si="21"/>
        <v>0.43483063328424154</v>
      </c>
      <c r="J136" s="341">
        <v>6752</v>
      </c>
      <c r="K136" s="334">
        <f t="shared" si="20"/>
        <v>0.21965317919075145</v>
      </c>
      <c r="L136" s="344"/>
      <c r="M136" s="57"/>
      <c r="N136" s="341">
        <v>711</v>
      </c>
      <c r="O136" s="334">
        <f t="shared" si="18"/>
        <v>1.1351351351351351</v>
      </c>
    </row>
    <row r="137" spans="1:15" s="99" customFormat="1" ht="13.5">
      <c r="A137" s="360" t="s">
        <v>330</v>
      </c>
      <c r="B137" s="2" t="s">
        <v>309</v>
      </c>
      <c r="C137" s="331">
        <v>1834538</v>
      </c>
      <c r="D137" s="330">
        <f t="shared" ref="D137:D148" si="23">(C137-C125)/C125</f>
        <v>0.24891704898145078</v>
      </c>
      <c r="E137" s="111"/>
      <c r="F137" s="342">
        <v>24500</v>
      </c>
      <c r="G137" s="47">
        <f t="shared" si="22"/>
        <v>0.11363636363636363</v>
      </c>
      <c r="H137" s="342">
        <v>21145</v>
      </c>
      <c r="I137" s="47">
        <f t="shared" si="21"/>
        <v>0.52903319112010994</v>
      </c>
      <c r="J137" s="342">
        <v>10112</v>
      </c>
      <c r="K137" s="47">
        <f t="shared" si="20"/>
        <v>0.25148514851485149</v>
      </c>
      <c r="L137" s="342">
        <v>1756</v>
      </c>
      <c r="M137" s="47">
        <f t="shared" si="18"/>
        <v>1.9152640742890307E-2</v>
      </c>
      <c r="N137" s="342">
        <v>561</v>
      </c>
      <c r="O137" s="47">
        <f t="shared" si="18"/>
        <v>0.36829268292682926</v>
      </c>
    </row>
    <row r="138" spans="1:15" s="99" customFormat="1" ht="13.5">
      <c r="A138" s="361"/>
      <c r="B138" s="10" t="s">
        <v>310</v>
      </c>
      <c r="C138" s="157">
        <v>1445609</v>
      </c>
      <c r="D138" s="328">
        <f t="shared" si="23"/>
        <v>0.10126283344874581</v>
      </c>
      <c r="E138" s="111"/>
      <c r="F138" s="50">
        <v>21000</v>
      </c>
      <c r="G138" s="47">
        <f t="shared" si="22"/>
        <v>0.12299465240641712</v>
      </c>
      <c r="H138" s="50">
        <v>13536</v>
      </c>
      <c r="I138" s="47">
        <f t="shared" si="21"/>
        <v>0.22464489278928798</v>
      </c>
      <c r="J138" s="343">
        <v>6000</v>
      </c>
      <c r="K138" s="47">
        <f t="shared" si="20"/>
        <v>0.1160714285714286</v>
      </c>
      <c r="L138" s="50">
        <v>828</v>
      </c>
      <c r="M138" s="47">
        <f t="shared" si="18"/>
        <v>-0.2917023096663815</v>
      </c>
      <c r="N138" s="156">
        <v>371</v>
      </c>
      <c r="O138" s="47">
        <f t="shared" si="18"/>
        <v>-1.3297872340425532E-2</v>
      </c>
    </row>
    <row r="139" spans="1:15" s="99" customFormat="1" ht="13.5">
      <c r="A139" s="361"/>
      <c r="B139" s="10" t="s">
        <v>12</v>
      </c>
      <c r="C139" s="157">
        <v>1416683</v>
      </c>
      <c r="D139" s="328">
        <f t="shared" si="23"/>
        <v>0.23087182080334748</v>
      </c>
      <c r="E139" s="111"/>
      <c r="F139" s="50">
        <v>19200</v>
      </c>
      <c r="G139" s="47">
        <f t="shared" si="22"/>
        <v>0.17791411042944785</v>
      </c>
      <c r="H139" s="194">
        <v>14989</v>
      </c>
      <c r="I139" s="47">
        <f t="shared" si="21"/>
        <v>0.39666418188594854</v>
      </c>
      <c r="J139" s="343">
        <v>6352</v>
      </c>
      <c r="K139" s="47">
        <f t="shared" si="20"/>
        <v>0.19578313253012047</v>
      </c>
      <c r="L139" s="50">
        <v>820</v>
      </c>
      <c r="M139" s="47">
        <f t="shared" si="18"/>
        <v>-0.27943760984182775</v>
      </c>
      <c r="N139" s="156">
        <v>850</v>
      </c>
      <c r="O139" s="47">
        <f t="shared" si="18"/>
        <v>1.3160762942779292</v>
      </c>
    </row>
    <row r="140" spans="1:15" s="99" customFormat="1" ht="13.5">
      <c r="A140" s="361"/>
      <c r="B140" s="46" t="s">
        <v>13</v>
      </c>
      <c r="C140" s="157">
        <v>1495460</v>
      </c>
      <c r="D140" s="328">
        <f t="shared" si="23"/>
        <v>0.26746250693923562</v>
      </c>
      <c r="E140" s="111"/>
      <c r="F140" s="50">
        <v>16700</v>
      </c>
      <c r="G140" s="47">
        <f t="shared" si="22"/>
        <v>0.12837837837837837</v>
      </c>
      <c r="H140" s="194">
        <v>17359</v>
      </c>
      <c r="I140" s="47">
        <f t="shared" si="21"/>
        <v>0.85876432166184813</v>
      </c>
      <c r="J140" s="343">
        <v>4416</v>
      </c>
      <c r="K140" s="47">
        <f t="shared" si="20"/>
        <v>0.19480519480519476</v>
      </c>
      <c r="L140" s="50">
        <v>813</v>
      </c>
      <c r="M140" s="47">
        <f t="shared" si="18"/>
        <v>-6.5517241379310351E-2</v>
      </c>
      <c r="N140" s="156">
        <v>474</v>
      </c>
      <c r="O140" s="47">
        <f t="shared" si="18"/>
        <v>0.185</v>
      </c>
    </row>
    <row r="141" spans="1:15" s="99" customFormat="1" ht="13.5">
      <c r="A141" s="361"/>
      <c r="B141" s="10" t="s">
        <v>14</v>
      </c>
      <c r="C141" s="157">
        <v>1579265</v>
      </c>
      <c r="D141" s="328">
        <f t="shared" si="23"/>
        <v>0.29130100253229141</v>
      </c>
      <c r="E141" s="111"/>
      <c r="F141" s="50">
        <v>16100</v>
      </c>
      <c r="G141" s="47">
        <f t="shared" si="22"/>
        <v>8.7837837837837843E-2</v>
      </c>
      <c r="H141" s="194">
        <v>16237</v>
      </c>
      <c r="I141" s="47">
        <f t="shared" si="21"/>
        <v>0.78920110192837467</v>
      </c>
      <c r="J141" s="343">
        <v>3584</v>
      </c>
      <c r="K141" s="47">
        <f t="shared" si="20"/>
        <v>0.12562814070351758</v>
      </c>
      <c r="L141" s="50">
        <v>960</v>
      </c>
      <c r="M141" s="318" t="s">
        <v>325</v>
      </c>
      <c r="N141" s="156">
        <v>502</v>
      </c>
      <c r="O141" s="47">
        <f t="shared" si="18"/>
        <v>-5.9925093632958802E-2</v>
      </c>
    </row>
    <row r="142" spans="1:15" s="99" customFormat="1" ht="13.5">
      <c r="A142" s="361"/>
      <c r="B142" s="46" t="s">
        <v>15</v>
      </c>
      <c r="C142" s="157">
        <v>1373551</v>
      </c>
      <c r="D142" s="328">
        <f t="shared" si="23"/>
        <v>8.116249579869636E-2</v>
      </c>
      <c r="E142" s="111"/>
      <c r="F142" s="50">
        <v>12700</v>
      </c>
      <c r="G142" s="47">
        <f t="shared" si="22"/>
        <v>0</v>
      </c>
      <c r="H142" s="50">
        <v>13985</v>
      </c>
      <c r="I142" s="47">
        <f t="shared" si="21"/>
        <v>0.47754886423666137</v>
      </c>
      <c r="J142" s="343">
        <v>2912</v>
      </c>
      <c r="K142" s="47">
        <f t="shared" si="20"/>
        <v>0.1165644171779141</v>
      </c>
      <c r="L142" s="50">
        <v>886</v>
      </c>
      <c r="M142" s="318" t="s">
        <v>325</v>
      </c>
      <c r="N142" s="156">
        <v>496</v>
      </c>
      <c r="O142" s="47">
        <f t="shared" si="18"/>
        <v>7.8260869565217397E-2</v>
      </c>
    </row>
    <row r="143" spans="1:15" s="99" customFormat="1" ht="13.5">
      <c r="A143" s="361"/>
      <c r="B143" s="10" t="s">
        <v>16</v>
      </c>
      <c r="C143" s="157">
        <v>1675332</v>
      </c>
      <c r="D143" s="328">
        <f t="shared" si="23"/>
        <v>0.1515931797950914</v>
      </c>
      <c r="E143" s="111"/>
      <c r="F143" s="50">
        <v>15900</v>
      </c>
      <c r="G143" s="47">
        <f t="shared" si="22"/>
        <v>1.9230769230769232E-2</v>
      </c>
      <c r="H143" s="50">
        <v>15321</v>
      </c>
      <c r="I143" s="47">
        <f t="shared" si="21"/>
        <v>0.51708089909892063</v>
      </c>
      <c r="J143" s="343">
        <v>3936</v>
      </c>
      <c r="K143" s="47">
        <f t="shared" si="20"/>
        <v>8.1967213114753079E-3</v>
      </c>
      <c r="L143" s="50">
        <v>985</v>
      </c>
      <c r="M143" s="318" t="s">
        <v>325</v>
      </c>
      <c r="N143" s="156">
        <v>520</v>
      </c>
      <c r="O143" s="47">
        <f t="shared" si="18"/>
        <v>0.1040339702760085</v>
      </c>
    </row>
    <row r="144" spans="1:15" s="99" customFormat="1" ht="13.5">
      <c r="A144" s="361"/>
      <c r="B144" s="46" t="s">
        <v>17</v>
      </c>
      <c r="C144" s="157">
        <v>1835249</v>
      </c>
      <c r="D144" s="328">
        <f t="shared" si="23"/>
        <v>0.18617974615965815</v>
      </c>
      <c r="E144" s="111"/>
      <c r="F144" s="50">
        <v>16700</v>
      </c>
      <c r="G144" s="47">
        <f t="shared" si="22"/>
        <v>1.2121212121212121E-2</v>
      </c>
      <c r="H144" s="50">
        <v>8479</v>
      </c>
      <c r="I144" s="47">
        <f t="shared" si="21"/>
        <v>-0.20145036730080995</v>
      </c>
      <c r="J144" s="343">
        <v>3296</v>
      </c>
      <c r="K144" s="47">
        <f t="shared" si="20"/>
        <v>3.0000000000000027E-2</v>
      </c>
      <c r="L144" s="50">
        <v>1103</v>
      </c>
      <c r="M144" s="318" t="s">
        <v>325</v>
      </c>
      <c r="N144" s="156">
        <v>327</v>
      </c>
      <c r="O144" s="47">
        <f t="shared" si="18"/>
        <v>3.1545741324921134E-2</v>
      </c>
    </row>
    <row r="145" spans="1:29" s="99" customFormat="1" ht="13.5">
      <c r="A145" s="361"/>
      <c r="B145" s="46" t="s">
        <v>18</v>
      </c>
      <c r="C145" s="157">
        <v>1511657</v>
      </c>
      <c r="D145" s="328">
        <f t="shared" si="23"/>
        <v>0.14407402445937426</v>
      </c>
      <c r="E145" s="111"/>
      <c r="F145" s="50">
        <v>15500</v>
      </c>
      <c r="G145" s="47">
        <f t="shared" si="22"/>
        <v>-6.41025641025641E-3</v>
      </c>
      <c r="H145" s="50">
        <v>12632</v>
      </c>
      <c r="I145" s="47">
        <f t="shared" si="21"/>
        <v>0.31555925848781502</v>
      </c>
      <c r="J145" s="343">
        <v>3200</v>
      </c>
      <c r="K145" s="47">
        <f t="shared" si="20"/>
        <v>-9.0909090909090939E-2</v>
      </c>
      <c r="L145" s="50">
        <v>768</v>
      </c>
      <c r="M145" s="318" t="s">
        <v>325</v>
      </c>
      <c r="N145" s="156">
        <v>538</v>
      </c>
      <c r="O145" s="47">
        <f t="shared" si="18"/>
        <v>0.14468085106382977</v>
      </c>
    </row>
    <row r="146" spans="1:29" s="99" customFormat="1" ht="13.5">
      <c r="A146" s="361"/>
      <c r="B146" s="10" t="s">
        <v>19</v>
      </c>
      <c r="C146" s="157">
        <v>1735308</v>
      </c>
      <c r="D146" s="350">
        <f t="shared" si="23"/>
        <v>0.21172264506668528</v>
      </c>
      <c r="E146" s="111"/>
      <c r="F146" s="50">
        <v>18800</v>
      </c>
      <c r="G146" s="47">
        <f t="shared" si="22"/>
        <v>0.18238993710691823</v>
      </c>
      <c r="H146" s="50">
        <v>14370</v>
      </c>
      <c r="I146" s="47">
        <f t="shared" si="21"/>
        <v>0.14438161981364975</v>
      </c>
      <c r="J146" s="343">
        <v>5264</v>
      </c>
      <c r="K146" s="47">
        <f t="shared" si="20"/>
        <v>0.1963636363636363</v>
      </c>
      <c r="L146" s="50">
        <v>1057</v>
      </c>
      <c r="M146" s="318" t="s">
        <v>325</v>
      </c>
      <c r="N146" s="156">
        <v>637</v>
      </c>
      <c r="O146" s="47">
        <f t="shared" si="18"/>
        <v>7.7834179357021999E-2</v>
      </c>
    </row>
    <row r="147" spans="1:29" s="99" customFormat="1" ht="13.5">
      <c r="A147" s="361"/>
      <c r="B147" s="10" t="s">
        <v>20</v>
      </c>
      <c r="C147" s="157">
        <v>1626063</v>
      </c>
      <c r="D147" s="350">
        <f t="shared" si="23"/>
        <v>0.26173265029633275</v>
      </c>
      <c r="E147" s="111"/>
      <c r="F147" s="50">
        <v>22800</v>
      </c>
      <c r="G147" s="47">
        <f t="shared" si="22"/>
        <v>0.26666666666666666</v>
      </c>
      <c r="H147" s="50">
        <v>16848</v>
      </c>
      <c r="I147" s="47">
        <f t="shared" si="21"/>
        <v>3.8269550748752081E-2</v>
      </c>
      <c r="J147" s="343">
        <v>6880</v>
      </c>
      <c r="K147" s="47">
        <f t="shared" si="20"/>
        <v>0.26099706744868034</v>
      </c>
      <c r="L147" s="50">
        <v>1170</v>
      </c>
      <c r="M147" s="318" t="s">
        <v>325</v>
      </c>
      <c r="N147" s="156">
        <v>781</v>
      </c>
      <c r="O147" s="47">
        <f t="shared" si="18"/>
        <v>0.37258347978910367</v>
      </c>
    </row>
    <row r="148" spans="1:29" s="105" customFormat="1" ht="13.5">
      <c r="A148" s="361"/>
      <c r="B148" s="141" t="s">
        <v>21</v>
      </c>
      <c r="C148" s="255">
        <v>1781715</v>
      </c>
      <c r="D148" s="350">
        <f t="shared" si="23"/>
        <v>0.2453649565904813</v>
      </c>
      <c r="E148" s="111"/>
      <c r="F148" s="50">
        <v>30100</v>
      </c>
      <c r="G148" s="47">
        <f t="shared" ref="G148:G161" si="24">F148/F136-1</f>
        <v>0.27542372881355925</v>
      </c>
      <c r="H148" s="50">
        <v>17721</v>
      </c>
      <c r="I148" s="47">
        <f t="shared" si="21"/>
        <v>-9.0531177829099307E-2</v>
      </c>
      <c r="J148" s="343">
        <v>9040</v>
      </c>
      <c r="K148" s="47">
        <f t="shared" si="20"/>
        <v>0.33886255924170605</v>
      </c>
      <c r="L148" s="50">
        <v>1181</v>
      </c>
      <c r="M148" s="319" t="s">
        <v>325</v>
      </c>
      <c r="N148" s="156">
        <v>643</v>
      </c>
      <c r="O148" s="47">
        <f t="shared" si="18"/>
        <v>-9.5639943741209557E-2</v>
      </c>
    </row>
    <row r="149" spans="1:29" s="105" customFormat="1" ht="13.5">
      <c r="A149" s="360" t="s">
        <v>331</v>
      </c>
      <c r="B149" s="150" t="s">
        <v>309</v>
      </c>
      <c r="C149" s="242">
        <v>2112337</v>
      </c>
      <c r="D149" s="278">
        <f t="shared" ref="D149:D153" si="25">C149/C137-1</f>
        <v>0.15142722581925261</v>
      </c>
      <c r="E149" s="111"/>
      <c r="F149" s="147">
        <v>28100</v>
      </c>
      <c r="G149" s="144">
        <f t="shared" si="24"/>
        <v>0.14693877551020407</v>
      </c>
      <c r="H149" s="147">
        <v>17125</v>
      </c>
      <c r="I149" s="144">
        <f t="shared" si="21"/>
        <v>-0.19011586663513833</v>
      </c>
      <c r="J149" s="342">
        <v>12752</v>
      </c>
      <c r="K149" s="144">
        <f t="shared" si="20"/>
        <v>0.26107594936708867</v>
      </c>
      <c r="L149" s="147">
        <v>1392</v>
      </c>
      <c r="M149" s="47">
        <f t="shared" si="18"/>
        <v>-0.2072892938496583</v>
      </c>
      <c r="N149" s="151">
        <v>650</v>
      </c>
      <c r="O149" s="144">
        <f t="shared" si="18"/>
        <v>0.1586452762923351</v>
      </c>
    </row>
    <row r="150" spans="1:29" s="105" customFormat="1" ht="13.5">
      <c r="A150" s="361"/>
      <c r="B150" s="141" t="s">
        <v>310</v>
      </c>
      <c r="C150" s="250">
        <v>1876928</v>
      </c>
      <c r="D150" s="350">
        <f t="shared" si="25"/>
        <v>0.29836491056710357</v>
      </c>
      <c r="E150" s="111"/>
      <c r="F150" s="50">
        <v>28200</v>
      </c>
      <c r="G150" s="47">
        <f t="shared" si="24"/>
        <v>0.34285714285714275</v>
      </c>
      <c r="H150" s="50">
        <v>13638</v>
      </c>
      <c r="I150" s="47">
        <f t="shared" si="21"/>
        <v>7.535460992907801E-3</v>
      </c>
      <c r="J150" s="343">
        <v>8800</v>
      </c>
      <c r="K150" s="47">
        <f t="shared" si="20"/>
        <v>0.46666666666666656</v>
      </c>
      <c r="L150" s="50">
        <v>1038</v>
      </c>
      <c r="M150" s="47">
        <f t="shared" si="18"/>
        <v>0.25362318840579712</v>
      </c>
      <c r="N150" s="156">
        <v>503</v>
      </c>
      <c r="O150" s="47">
        <f t="shared" ref="O150:O162" si="26">(N150-N138)/N138</f>
        <v>0.35579514824797842</v>
      </c>
    </row>
    <row r="151" spans="1:29" s="105" customFormat="1" ht="13.5">
      <c r="A151" s="361"/>
      <c r="B151" s="67" t="s">
        <v>313</v>
      </c>
      <c r="C151" s="243">
        <v>1569162</v>
      </c>
      <c r="D151" s="320">
        <f t="shared" si="25"/>
        <v>0.1076309943720648</v>
      </c>
      <c r="E151" s="111"/>
      <c r="F151" s="50">
        <v>24400</v>
      </c>
      <c r="G151" s="47">
        <f t="shared" si="24"/>
        <v>0.27083333333333326</v>
      </c>
      <c r="H151" s="50">
        <v>12743</v>
      </c>
      <c r="I151" s="47">
        <f t="shared" si="21"/>
        <v>-0.14984321836013076</v>
      </c>
      <c r="J151" s="343">
        <v>7328</v>
      </c>
      <c r="K151" s="47">
        <f t="shared" si="20"/>
        <v>0.1536523929471032</v>
      </c>
      <c r="L151" s="50">
        <v>782</v>
      </c>
      <c r="M151" s="47">
        <f t="shared" si="18"/>
        <v>-4.6341463414634146E-2</v>
      </c>
      <c r="N151" s="156">
        <v>680</v>
      </c>
      <c r="O151" s="47">
        <f t="shared" si="26"/>
        <v>-0.2</v>
      </c>
    </row>
    <row r="152" spans="1:29" s="105" customFormat="1" ht="13.5">
      <c r="A152" s="361"/>
      <c r="B152" s="67" t="s">
        <v>314</v>
      </c>
      <c r="C152" s="243">
        <v>1636597</v>
      </c>
      <c r="D152" s="320">
        <f t="shared" si="25"/>
        <v>9.4376980995813931E-2</v>
      </c>
      <c r="E152" s="111"/>
      <c r="F152" s="50">
        <v>20600</v>
      </c>
      <c r="G152" s="47">
        <f t="shared" si="24"/>
        <v>0.23353293413173648</v>
      </c>
      <c r="H152" s="50">
        <v>13564</v>
      </c>
      <c r="I152" s="47">
        <f t="shared" si="21"/>
        <v>-0.21861858401981682</v>
      </c>
      <c r="J152" s="343">
        <v>5952</v>
      </c>
      <c r="K152" s="47">
        <f t="shared" si="20"/>
        <v>0.34782608695652173</v>
      </c>
      <c r="L152" s="50">
        <v>1047</v>
      </c>
      <c r="M152" s="47">
        <f t="shared" si="18"/>
        <v>0.28782287822878228</v>
      </c>
      <c r="N152" s="156">
        <v>596</v>
      </c>
      <c r="O152" s="47">
        <f t="shared" si="26"/>
        <v>0.25738396624472576</v>
      </c>
    </row>
    <row r="153" spans="1:29" s="105" customFormat="1" ht="13.5">
      <c r="A153" s="361"/>
      <c r="B153" s="141" t="s">
        <v>315</v>
      </c>
      <c r="C153" s="243">
        <v>1656728</v>
      </c>
      <c r="D153" s="320">
        <f t="shared" si="25"/>
        <v>4.9050032768408025E-2</v>
      </c>
      <c r="E153" s="111"/>
      <c r="F153" s="50">
        <v>18900</v>
      </c>
      <c r="G153" s="47">
        <f t="shared" si="24"/>
        <v>0.17391304347826098</v>
      </c>
      <c r="H153" s="50">
        <v>13850</v>
      </c>
      <c r="I153" s="47">
        <f t="shared" si="21"/>
        <v>-0.14700991562480753</v>
      </c>
      <c r="J153" s="343">
        <v>4864</v>
      </c>
      <c r="K153" s="47">
        <f t="shared" si="20"/>
        <v>0.35714285714285721</v>
      </c>
      <c r="L153" s="50">
        <v>864</v>
      </c>
      <c r="M153" s="47">
        <f t="shared" si="18"/>
        <v>-0.1</v>
      </c>
      <c r="N153" s="156">
        <v>720</v>
      </c>
      <c r="O153" s="47">
        <f t="shared" si="26"/>
        <v>0.43426294820717132</v>
      </c>
    </row>
    <row r="154" spans="1:29" s="105" customFormat="1" ht="13.5">
      <c r="A154" s="361"/>
      <c r="B154" s="141" t="s">
        <v>15</v>
      </c>
      <c r="C154" s="243">
        <v>1778317</v>
      </c>
      <c r="D154" s="320">
        <f t="shared" ref="D154:D160" si="27">C154/C142-1</f>
        <v>0.29468581800020521</v>
      </c>
      <c r="E154" s="111"/>
      <c r="F154" s="50">
        <v>17800</v>
      </c>
      <c r="G154" s="47">
        <f t="shared" si="24"/>
        <v>0.40157480314960625</v>
      </c>
      <c r="H154" s="50">
        <v>18556</v>
      </c>
      <c r="I154" s="47">
        <f t="shared" si="21"/>
        <v>0.32685019663925635</v>
      </c>
      <c r="J154" s="343">
        <v>3776</v>
      </c>
      <c r="K154" s="47">
        <f t="shared" si="20"/>
        <v>0.29670329670329676</v>
      </c>
      <c r="L154" s="50">
        <v>758</v>
      </c>
      <c r="M154" s="47">
        <f t="shared" si="18"/>
        <v>-0.14446952595936793</v>
      </c>
      <c r="N154" s="156">
        <v>646</v>
      </c>
      <c r="O154" s="47">
        <f t="shared" si="26"/>
        <v>0.30241935483870969</v>
      </c>
    </row>
    <row r="155" spans="1:29" s="105" customFormat="1" ht="13.5">
      <c r="A155" s="361"/>
      <c r="B155" s="141" t="s">
        <v>16</v>
      </c>
      <c r="C155" s="243">
        <v>2086068</v>
      </c>
      <c r="D155" s="320">
        <f t="shared" si="27"/>
        <v>0.24516692810738405</v>
      </c>
      <c r="E155" s="111"/>
      <c r="F155" s="50">
        <v>20700</v>
      </c>
      <c r="G155" s="47">
        <f t="shared" si="24"/>
        <v>0.30188679245283012</v>
      </c>
      <c r="H155" s="50">
        <v>21092</v>
      </c>
      <c r="I155" s="47">
        <f t="shared" si="21"/>
        <v>0.37667254095685659</v>
      </c>
      <c r="J155" s="343">
        <v>5504</v>
      </c>
      <c r="K155" s="47">
        <f t="shared" si="20"/>
        <v>0.39837398373983746</v>
      </c>
      <c r="L155" s="50">
        <v>1021</v>
      </c>
      <c r="M155" s="47">
        <f t="shared" si="18"/>
        <v>3.654822335025381E-2</v>
      </c>
      <c r="N155" s="156">
        <v>680</v>
      </c>
      <c r="O155" s="47">
        <f t="shared" si="26"/>
        <v>0.30769230769230771</v>
      </c>
    </row>
    <row r="156" spans="1:29" s="155" customFormat="1">
      <c r="A156" s="361"/>
      <c r="B156" s="141" t="s">
        <v>318</v>
      </c>
      <c r="C156" s="243">
        <v>2064241</v>
      </c>
      <c r="D156" s="320">
        <f t="shared" si="27"/>
        <v>0.1247743494207052</v>
      </c>
      <c r="E156" s="142"/>
      <c r="F156" s="133">
        <v>21100</v>
      </c>
      <c r="G156" s="47">
        <f t="shared" si="24"/>
        <v>0.26347305389221565</v>
      </c>
      <c r="H156" s="133">
        <v>21528</v>
      </c>
      <c r="I156" s="47">
        <f t="shared" si="21"/>
        <v>1.5389786531430594</v>
      </c>
      <c r="J156" s="316">
        <v>4368</v>
      </c>
      <c r="K156" s="47">
        <f t="shared" si="20"/>
        <v>0.32524271844660202</v>
      </c>
      <c r="L156" s="133">
        <v>1057</v>
      </c>
      <c r="M156" s="47">
        <f t="shared" si="18"/>
        <v>-4.1704442429737081E-2</v>
      </c>
      <c r="N156" s="134">
        <v>632</v>
      </c>
      <c r="O156" s="47">
        <f t="shared" si="26"/>
        <v>0.93272171253822633</v>
      </c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132"/>
    </row>
    <row r="157" spans="1:29" s="155" customFormat="1">
      <c r="A157" s="361"/>
      <c r="B157" s="141" t="s">
        <v>18</v>
      </c>
      <c r="C157" s="243">
        <v>1904524</v>
      </c>
      <c r="D157" s="320">
        <f t="shared" si="27"/>
        <v>0.25989162885495842</v>
      </c>
      <c r="E157" s="142"/>
      <c r="F157" s="133">
        <v>22000</v>
      </c>
      <c r="G157" s="47">
        <f t="shared" si="24"/>
        <v>0.41935483870967749</v>
      </c>
      <c r="H157" s="133">
        <v>19840</v>
      </c>
      <c r="I157" s="47">
        <f t="shared" si="21"/>
        <v>0.57061431285623809</v>
      </c>
      <c r="J157" s="316">
        <v>5328</v>
      </c>
      <c r="K157" s="47">
        <f t="shared" si="20"/>
        <v>0.66500000000000004</v>
      </c>
      <c r="L157" s="133">
        <v>1169</v>
      </c>
      <c r="M157" s="47">
        <f t="shared" ref="M157:M160" si="28">(L157-L145)/L145</f>
        <v>0.52213541666666663</v>
      </c>
      <c r="N157" s="134">
        <v>609</v>
      </c>
      <c r="O157" s="47">
        <f t="shared" si="26"/>
        <v>0.13197026022304834</v>
      </c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132"/>
    </row>
    <row r="158" spans="1:29" s="155" customFormat="1">
      <c r="A158" s="361"/>
      <c r="B158" s="141" t="s">
        <v>19</v>
      </c>
      <c r="C158" s="243">
        <v>1865552</v>
      </c>
      <c r="D158" s="320">
        <f t="shared" si="27"/>
        <v>7.5055263964667995E-2</v>
      </c>
      <c r="E158" s="142"/>
      <c r="F158" s="133">
        <v>21900</v>
      </c>
      <c r="G158" s="47">
        <f t="shared" si="24"/>
        <v>0.16489361702127669</v>
      </c>
      <c r="H158" s="133">
        <v>20332</v>
      </c>
      <c r="I158" s="47">
        <f t="shared" si="21"/>
        <v>0.4148921363952679</v>
      </c>
      <c r="J158" s="316">
        <v>5840</v>
      </c>
      <c r="K158" s="47">
        <f t="shared" si="20"/>
        <v>0.10942249240121571</v>
      </c>
      <c r="L158" s="133">
        <v>1029</v>
      </c>
      <c r="M158" s="47">
        <f t="shared" si="28"/>
        <v>-2.6490066225165563E-2</v>
      </c>
      <c r="N158" s="134">
        <v>761</v>
      </c>
      <c r="O158" s="47">
        <f t="shared" si="26"/>
        <v>0.19466248037676609</v>
      </c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132"/>
    </row>
    <row r="159" spans="1:29" s="155" customFormat="1">
      <c r="A159" s="361"/>
      <c r="B159" s="141" t="s">
        <v>20</v>
      </c>
      <c r="C159" s="243">
        <v>1825701</v>
      </c>
      <c r="D159" s="320">
        <f t="shared" si="27"/>
        <v>0.12277384086594423</v>
      </c>
      <c r="E159" s="142"/>
      <c r="F159" s="133">
        <v>26200</v>
      </c>
      <c r="G159" s="47">
        <f t="shared" si="24"/>
        <v>0.14912280701754388</v>
      </c>
      <c r="H159" s="133">
        <v>24764</v>
      </c>
      <c r="I159" s="47">
        <f t="shared" si="21"/>
        <v>0.4698480531813865</v>
      </c>
      <c r="J159" s="316">
        <v>8752</v>
      </c>
      <c r="K159" s="47">
        <f t="shared" si="20"/>
        <v>0.27209302325581386</v>
      </c>
      <c r="L159" s="133">
        <v>1089</v>
      </c>
      <c r="M159" s="47">
        <f t="shared" si="28"/>
        <v>-6.9230769230769235E-2</v>
      </c>
      <c r="N159" s="134">
        <v>794</v>
      </c>
      <c r="O159" s="47">
        <f t="shared" si="26"/>
        <v>1.6645326504481434E-2</v>
      </c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132"/>
    </row>
    <row r="160" spans="1:29" s="155" customFormat="1">
      <c r="A160" s="361"/>
      <c r="B160" s="141" t="s">
        <v>21</v>
      </c>
      <c r="C160" s="243">
        <v>2007035</v>
      </c>
      <c r="D160" s="320">
        <f t="shared" si="27"/>
        <v>0.12646242524758455</v>
      </c>
      <c r="E160" s="142"/>
      <c r="F160" s="133">
        <v>30200</v>
      </c>
      <c r="G160" s="320">
        <f t="shared" si="24"/>
        <v>3.3222591362125353E-3</v>
      </c>
      <c r="H160" s="133">
        <v>31124</v>
      </c>
      <c r="I160" s="47">
        <f t="shared" si="21"/>
        <v>0.7563342926471418</v>
      </c>
      <c r="J160" s="316">
        <v>9120</v>
      </c>
      <c r="K160" s="320">
        <f t="shared" si="20"/>
        <v>8.8495575221239076E-3</v>
      </c>
      <c r="L160" s="133">
        <v>1195</v>
      </c>
      <c r="M160" s="47">
        <f t="shared" si="28"/>
        <v>1.1854360711261643E-2</v>
      </c>
      <c r="N160" s="134">
        <v>800</v>
      </c>
      <c r="O160" s="320">
        <f t="shared" si="26"/>
        <v>0.24416796267496113</v>
      </c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132"/>
    </row>
    <row r="161" spans="1:29" s="155" customFormat="1">
      <c r="A161" s="360" t="s">
        <v>332</v>
      </c>
      <c r="B161" s="162" t="s">
        <v>309</v>
      </c>
      <c r="C161" s="242">
        <v>2343048</v>
      </c>
      <c r="D161" s="278">
        <f>C161/C149-1</f>
        <v>0.10922073513837982</v>
      </c>
      <c r="E161" s="142"/>
      <c r="F161" s="149">
        <v>32400</v>
      </c>
      <c r="G161" s="144">
        <f t="shared" si="24"/>
        <v>0.15302491103202853</v>
      </c>
      <c r="H161" s="149">
        <v>30831</v>
      </c>
      <c r="I161" s="144">
        <f t="shared" si="21"/>
        <v>0.80035036496350365</v>
      </c>
      <c r="J161" s="315">
        <v>12592</v>
      </c>
      <c r="K161" s="278">
        <f t="shared" si="20"/>
        <v>-1.2547051442910906E-2</v>
      </c>
      <c r="L161" s="149"/>
      <c r="M161" s="278"/>
      <c r="N161" s="154">
        <v>749</v>
      </c>
      <c r="O161" s="144">
        <f t="shared" si="26"/>
        <v>0.15230769230769231</v>
      </c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132"/>
    </row>
    <row r="162" spans="1:29" s="155" customFormat="1">
      <c r="A162" s="361"/>
      <c r="B162" s="141" t="s">
        <v>310</v>
      </c>
      <c r="C162" s="243">
        <v>2231269</v>
      </c>
      <c r="D162" s="320">
        <f>C162/C150-1</f>
        <v>0.18878774252395414</v>
      </c>
      <c r="E162" s="142"/>
      <c r="F162" s="133">
        <v>29800</v>
      </c>
      <c r="G162" s="320">
        <f t="shared" ref="G162" si="29">F162/F150-1</f>
        <v>5.6737588652482351E-2</v>
      </c>
      <c r="H162" s="133">
        <v>30313</v>
      </c>
      <c r="I162" s="320">
        <f t="shared" si="21"/>
        <v>1.2226866109400205</v>
      </c>
      <c r="J162" s="316">
        <v>8768</v>
      </c>
      <c r="K162" s="320">
        <f t="shared" si="20"/>
        <v>-3.6363636363636598E-3</v>
      </c>
      <c r="L162" s="133"/>
      <c r="M162" s="320"/>
      <c r="N162" s="134">
        <v>633</v>
      </c>
      <c r="O162" s="47">
        <f t="shared" si="26"/>
        <v>0.25844930417495032</v>
      </c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132"/>
    </row>
    <row r="163" spans="1:29" s="155" customFormat="1">
      <c r="A163" s="361"/>
      <c r="B163" s="141" t="s">
        <v>313</v>
      </c>
      <c r="C163" s="256">
        <v>1940542</v>
      </c>
      <c r="D163" s="320">
        <f>C163/C151-1</f>
        <v>0.23667409738446388</v>
      </c>
      <c r="E163" s="142"/>
      <c r="F163" s="133">
        <v>23700</v>
      </c>
      <c r="G163" s="320">
        <f>F163/F151-1</f>
        <v>-2.8688524590163911E-2</v>
      </c>
      <c r="H163" s="133">
        <v>28712</v>
      </c>
      <c r="I163" s="320">
        <f t="shared" si="21"/>
        <v>1.2531585968767167</v>
      </c>
      <c r="J163" s="316">
        <v>7584</v>
      </c>
      <c r="K163" s="320">
        <f>J163/J151-1</f>
        <v>3.4934497816593968E-2</v>
      </c>
      <c r="L163" s="133"/>
      <c r="M163" s="320"/>
      <c r="N163" s="134">
        <v>732</v>
      </c>
      <c r="O163" s="320">
        <f t="shared" ref="O163" si="30">N163/N150-1</f>
        <v>0.45526838966202776</v>
      </c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132"/>
    </row>
    <row r="164" spans="1:29" s="155" customFormat="1">
      <c r="A164" s="361"/>
      <c r="B164" s="141" t="s">
        <v>13</v>
      </c>
      <c r="C164" s="243">
        <v>2003943</v>
      </c>
      <c r="D164" s="320">
        <f>C164/C151-1</f>
        <v>0.27707846608571973</v>
      </c>
      <c r="E164" s="142"/>
      <c r="F164" s="133">
        <v>22900</v>
      </c>
      <c r="G164" s="320">
        <f>F164/F152-1</f>
        <v>0.11165048543689315</v>
      </c>
      <c r="H164" s="133">
        <v>27463</v>
      </c>
      <c r="I164" s="320">
        <f t="shared" si="21"/>
        <v>1.0246977292833972</v>
      </c>
      <c r="J164" s="316">
        <v>6512</v>
      </c>
      <c r="K164" s="320">
        <f>J164/J152-1</f>
        <v>9.4086021505376261E-2</v>
      </c>
      <c r="L164" s="133"/>
      <c r="M164" s="320"/>
      <c r="N164" s="134">
        <v>634</v>
      </c>
      <c r="O164" s="320">
        <f t="shared" ref="O164:O196" si="31">N164/N152-1</f>
        <v>6.3758389261745041E-2</v>
      </c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132"/>
    </row>
    <row r="165" spans="1:29" s="155" customFormat="1">
      <c r="A165" s="361"/>
      <c r="B165" s="141" t="s">
        <v>14</v>
      </c>
      <c r="C165" s="243">
        <v>2003834</v>
      </c>
      <c r="D165" s="320">
        <f>C165/C153-1</f>
        <v>0.2095129677291625</v>
      </c>
      <c r="E165" s="142"/>
      <c r="F165" s="133">
        <v>20000</v>
      </c>
      <c r="G165" s="320">
        <f>F165/F153-1</f>
        <v>5.8201058201058142E-2</v>
      </c>
      <c r="H165" s="133">
        <v>24987</v>
      </c>
      <c r="I165" s="320">
        <f t="shared" si="21"/>
        <v>0.80411552346570392</v>
      </c>
      <c r="J165" s="316">
        <v>5008</v>
      </c>
      <c r="K165" s="320">
        <f>J165/J153-1</f>
        <v>2.960526315789469E-2</v>
      </c>
      <c r="L165" s="133"/>
      <c r="M165" s="320"/>
      <c r="N165" s="134">
        <v>640</v>
      </c>
      <c r="O165" s="320">
        <f t="shared" si="31"/>
        <v>-0.11111111111111116</v>
      </c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132"/>
    </row>
    <row r="166" spans="1:29" s="155" customFormat="1">
      <c r="A166" s="361"/>
      <c r="B166" s="141" t="s">
        <v>316</v>
      </c>
      <c r="C166" s="243">
        <v>2098126</v>
      </c>
      <c r="D166" s="320">
        <f t="shared" ref="D166:D168" si="32">C166/C154-1</f>
        <v>0.17983801538195943</v>
      </c>
      <c r="E166" s="142"/>
      <c r="F166" s="133">
        <v>17800</v>
      </c>
      <c r="G166" s="320">
        <f>F166/F154-1</f>
        <v>0</v>
      </c>
      <c r="H166" s="133">
        <v>27975</v>
      </c>
      <c r="I166" s="320">
        <f t="shared" si="21"/>
        <v>0.50759862039232595</v>
      </c>
      <c r="J166" s="316">
        <v>3968</v>
      </c>
      <c r="K166" s="320">
        <f>J166/J154-1</f>
        <v>5.0847457627118731E-2</v>
      </c>
      <c r="L166" s="133"/>
      <c r="M166" s="320"/>
      <c r="N166" s="134">
        <v>733</v>
      </c>
      <c r="O166" s="320">
        <f t="shared" si="31"/>
        <v>0.1346749226006192</v>
      </c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132"/>
    </row>
    <row r="167" spans="1:29" s="155" customFormat="1">
      <c r="A167" s="361"/>
      <c r="B167" s="141" t="s">
        <v>317</v>
      </c>
      <c r="C167" s="243">
        <v>2389447</v>
      </c>
      <c r="D167" s="320">
        <f t="shared" si="32"/>
        <v>0.14543102142403797</v>
      </c>
      <c r="E167" s="142"/>
      <c r="F167" s="133">
        <v>20200</v>
      </c>
      <c r="G167" s="320">
        <f t="shared" ref="G167:G168" si="33">F167/F155-1</f>
        <v>-2.4154589371980673E-2</v>
      </c>
      <c r="H167" s="133">
        <v>29941</v>
      </c>
      <c r="I167" s="320">
        <f t="shared" si="21"/>
        <v>0.41954295467475822</v>
      </c>
      <c r="J167" s="316">
        <v>6000</v>
      </c>
      <c r="K167" s="320">
        <f t="shared" ref="K167:K168" si="34">J167/J155-1</f>
        <v>9.011627906976738E-2</v>
      </c>
      <c r="L167" s="133"/>
      <c r="M167" s="320"/>
      <c r="N167" s="134">
        <v>703</v>
      </c>
      <c r="O167" s="320">
        <f t="shared" si="31"/>
        <v>3.3823529411764808E-2</v>
      </c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132"/>
    </row>
    <row r="168" spans="1:29" s="155" customFormat="1">
      <c r="A168" s="361"/>
      <c r="B168" s="141" t="s">
        <v>318</v>
      </c>
      <c r="C168" s="243">
        <v>2385301</v>
      </c>
      <c r="D168" s="320">
        <f t="shared" si="32"/>
        <v>0.15553416485768867</v>
      </c>
      <c r="E168" s="142"/>
      <c r="F168" s="133">
        <v>21100</v>
      </c>
      <c r="G168" s="320">
        <f t="shared" si="33"/>
        <v>0</v>
      </c>
      <c r="H168" s="133">
        <v>30963</v>
      </c>
      <c r="I168" s="320">
        <f t="shared" si="21"/>
        <v>0.4382664437012263</v>
      </c>
      <c r="J168" s="316">
        <v>4688</v>
      </c>
      <c r="K168" s="320">
        <f t="shared" si="34"/>
        <v>7.3260073260073222E-2</v>
      </c>
      <c r="L168" s="133"/>
      <c r="M168" s="320"/>
      <c r="N168" s="134">
        <v>672</v>
      </c>
      <c r="O168" s="320">
        <f t="shared" si="31"/>
        <v>6.3291139240506222E-2</v>
      </c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132"/>
    </row>
    <row r="169" spans="1:29" s="155" customFormat="1">
      <c r="A169" s="361"/>
      <c r="B169" s="141" t="s">
        <v>319</v>
      </c>
      <c r="C169" s="243">
        <v>2236500</v>
      </c>
      <c r="D169" s="320">
        <f>C169/C156-1</f>
        <v>8.3449074018004721E-2</v>
      </c>
      <c r="E169" s="142"/>
      <c r="F169" s="133">
        <v>26200</v>
      </c>
      <c r="G169" s="320">
        <f>F169/F157-1</f>
        <v>0.19090909090909092</v>
      </c>
      <c r="H169" s="133">
        <v>25691</v>
      </c>
      <c r="I169" s="320">
        <f t="shared" si="21"/>
        <v>0.2949092741935484</v>
      </c>
      <c r="J169" s="316">
        <v>6688</v>
      </c>
      <c r="K169" s="320">
        <f>J169/J156-1</f>
        <v>0.53113553113553102</v>
      </c>
      <c r="L169" s="133"/>
      <c r="M169" s="320"/>
      <c r="N169" s="134">
        <v>803</v>
      </c>
      <c r="O169" s="320">
        <f t="shared" si="31"/>
        <v>0.31855500821018068</v>
      </c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132"/>
    </row>
    <row r="170" spans="1:29" s="155" customFormat="1">
      <c r="A170" s="361"/>
      <c r="B170" s="141" t="s">
        <v>320</v>
      </c>
      <c r="C170" s="243">
        <v>2231748</v>
      </c>
      <c r="D170" s="320">
        <f t="shared" ref="D170:D172" si="35">C170/C158-1</f>
        <v>0.19629364391879722</v>
      </c>
      <c r="E170" s="142"/>
      <c r="F170" s="133">
        <v>27800</v>
      </c>
      <c r="G170" s="320">
        <f>F170/F158-1</f>
        <v>0.26940639269406397</v>
      </c>
      <c r="H170" s="133">
        <v>24411</v>
      </c>
      <c r="I170" s="320">
        <f t="shared" si="21"/>
        <v>0.20061971276805035</v>
      </c>
      <c r="J170" s="316">
        <v>8928</v>
      </c>
      <c r="K170" s="320">
        <f>J170/J158-1</f>
        <v>0.52876712328767117</v>
      </c>
      <c r="L170" s="133"/>
      <c r="M170" s="320"/>
      <c r="N170" s="134">
        <v>968</v>
      </c>
      <c r="O170" s="320">
        <f t="shared" si="31"/>
        <v>0.27201051248357433</v>
      </c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132"/>
    </row>
    <row r="171" spans="1:29" s="155" customFormat="1">
      <c r="A171" s="361"/>
      <c r="B171" s="67" t="s">
        <v>321</v>
      </c>
      <c r="C171" s="243">
        <v>2227747</v>
      </c>
      <c r="D171" s="320">
        <f t="shared" si="35"/>
        <v>0.22021459154593215</v>
      </c>
      <c r="E171" s="142"/>
      <c r="F171" s="133">
        <v>27200</v>
      </c>
      <c r="G171" s="320">
        <f t="shared" ref="G171:G187" si="36">F171/F159-1</f>
        <v>3.8167938931297662E-2</v>
      </c>
      <c r="H171" s="133">
        <v>24388</v>
      </c>
      <c r="I171" s="320">
        <f t="shared" si="21"/>
        <v>-1.5183330641253432E-2</v>
      </c>
      <c r="J171" s="316">
        <v>9312</v>
      </c>
      <c r="K171" s="320">
        <f t="shared" ref="K171:K194" si="37">J171/J159-1</f>
        <v>6.3985374771480696E-2</v>
      </c>
      <c r="L171" s="133"/>
      <c r="M171" s="320"/>
      <c r="N171" s="134">
        <v>771</v>
      </c>
      <c r="O171" s="320">
        <f t="shared" si="31"/>
        <v>-2.8967254408060472E-2</v>
      </c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132"/>
    </row>
    <row r="172" spans="1:29" s="155" customFormat="1">
      <c r="A172" s="362"/>
      <c r="B172" s="225" t="s">
        <v>307</v>
      </c>
      <c r="C172" s="251">
        <v>2404942</v>
      </c>
      <c r="D172" s="321">
        <f t="shared" si="35"/>
        <v>0.19825613404848452</v>
      </c>
      <c r="E172" s="142"/>
      <c r="F172" s="220">
        <v>32700</v>
      </c>
      <c r="G172" s="321">
        <f t="shared" si="36"/>
        <v>8.2781456953642474E-2</v>
      </c>
      <c r="H172" s="220">
        <v>29092</v>
      </c>
      <c r="I172" s="321">
        <f t="shared" si="21"/>
        <v>-6.5287238144197401E-2</v>
      </c>
      <c r="J172" s="317">
        <v>11120</v>
      </c>
      <c r="K172" s="321">
        <f t="shared" si="37"/>
        <v>0.2192982456140351</v>
      </c>
      <c r="L172" s="220"/>
      <c r="M172" s="321"/>
      <c r="N172" s="221">
        <v>833</v>
      </c>
      <c r="O172" s="321">
        <f t="shared" si="31"/>
        <v>4.1250000000000009E-2</v>
      </c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132"/>
    </row>
    <row r="173" spans="1:29" s="155" customFormat="1">
      <c r="A173" s="413" t="s">
        <v>366</v>
      </c>
      <c r="B173" s="150" t="s">
        <v>309</v>
      </c>
      <c r="C173" s="242">
        <v>2866780</v>
      </c>
      <c r="D173" s="278">
        <f>C173/C161-1</f>
        <v>0.22352593715536351</v>
      </c>
      <c r="E173" s="142"/>
      <c r="F173" s="149">
        <v>34500</v>
      </c>
      <c r="G173" s="278">
        <f t="shared" si="36"/>
        <v>6.4814814814814881E-2</v>
      </c>
      <c r="H173" s="149">
        <v>28750</v>
      </c>
      <c r="I173" s="278">
        <f t="shared" si="21"/>
        <v>-6.7496999772955785E-2</v>
      </c>
      <c r="J173" s="315">
        <v>14016</v>
      </c>
      <c r="K173" s="278">
        <f t="shared" si="37"/>
        <v>0.1130876747141043</v>
      </c>
      <c r="L173" s="149"/>
      <c r="M173" s="278"/>
      <c r="N173" s="154">
        <v>792</v>
      </c>
      <c r="O173" s="278">
        <f t="shared" si="31"/>
        <v>5.7409879839786404E-2</v>
      </c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132"/>
    </row>
    <row r="174" spans="1:29" s="155" customFormat="1">
      <c r="A174" s="414"/>
      <c r="B174" s="67" t="s">
        <v>310</v>
      </c>
      <c r="C174" s="243">
        <v>2311009</v>
      </c>
      <c r="D174" s="320">
        <f t="shared" ref="D174:D184" si="38">C174/C162-1</f>
        <v>3.5737510806630679E-2</v>
      </c>
      <c r="E174" s="142"/>
      <c r="F174" s="133">
        <v>26600</v>
      </c>
      <c r="G174" s="320">
        <f t="shared" si="36"/>
        <v>-0.10738255033557043</v>
      </c>
      <c r="H174" s="133">
        <v>22365</v>
      </c>
      <c r="I174" s="320">
        <f t="shared" si="21"/>
        <v>-0.26219773694454523</v>
      </c>
      <c r="J174" s="316">
        <v>8560</v>
      </c>
      <c r="K174" s="320">
        <f t="shared" si="37"/>
        <v>-2.3722627737226332E-2</v>
      </c>
      <c r="L174" s="133"/>
      <c r="M174" s="320"/>
      <c r="N174" s="134">
        <v>553</v>
      </c>
      <c r="O174" s="320">
        <f t="shared" si="31"/>
        <v>-0.12638230647709325</v>
      </c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132"/>
    </row>
    <row r="175" spans="1:29" s="155" customFormat="1">
      <c r="A175" s="414"/>
      <c r="B175" s="67" t="s">
        <v>313</v>
      </c>
      <c r="C175" s="243">
        <v>2252565</v>
      </c>
      <c r="D175" s="320">
        <f t="shared" si="38"/>
        <v>0.16079167572770903</v>
      </c>
      <c r="E175" s="142"/>
      <c r="F175" s="133">
        <v>26300</v>
      </c>
      <c r="G175" s="320">
        <f t="shared" si="36"/>
        <v>0.10970464135021096</v>
      </c>
      <c r="H175" s="133">
        <v>25081</v>
      </c>
      <c r="I175" s="320">
        <f t="shared" si="21"/>
        <v>-0.12646280300919477</v>
      </c>
      <c r="J175" s="316">
        <v>9136</v>
      </c>
      <c r="K175" s="320">
        <f t="shared" si="37"/>
        <v>0.20464135021097052</v>
      </c>
      <c r="L175" s="133"/>
      <c r="M175" s="320"/>
      <c r="N175" s="134">
        <v>720</v>
      </c>
      <c r="O175" s="320">
        <f t="shared" si="31"/>
        <v>-1.6393442622950838E-2</v>
      </c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132"/>
    </row>
    <row r="176" spans="1:29" s="155" customFormat="1">
      <c r="A176" s="414"/>
      <c r="B176" s="67" t="s">
        <v>314</v>
      </c>
      <c r="C176" s="243">
        <v>2230200</v>
      </c>
      <c r="D176" s="320">
        <f t="shared" si="38"/>
        <v>0.11290590600630845</v>
      </c>
      <c r="E176" s="142"/>
      <c r="F176" s="133">
        <v>21600</v>
      </c>
      <c r="G176" s="320">
        <f t="shared" si="36"/>
        <v>-5.6768558951965087E-2</v>
      </c>
      <c r="H176" s="133">
        <v>21928</v>
      </c>
      <c r="I176" s="320">
        <f t="shared" si="21"/>
        <v>-0.20154389542293266</v>
      </c>
      <c r="J176" s="316">
        <v>6432</v>
      </c>
      <c r="K176" s="320">
        <f t="shared" si="37"/>
        <v>-1.2285012285012331E-2</v>
      </c>
      <c r="L176" s="133"/>
      <c r="M176" s="320"/>
      <c r="N176" s="134">
        <v>760</v>
      </c>
      <c r="O176" s="320">
        <f t="shared" si="31"/>
        <v>0.19873817034700325</v>
      </c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</row>
    <row r="177" spans="1:29" s="155" customFormat="1">
      <c r="A177" s="414"/>
      <c r="B177" s="67" t="s">
        <v>14</v>
      </c>
      <c r="C177" s="243">
        <v>2331565</v>
      </c>
      <c r="D177" s="320">
        <f t="shared" si="38"/>
        <v>0.1635519708718387</v>
      </c>
      <c r="E177" s="142"/>
      <c r="F177" s="133">
        <v>20000</v>
      </c>
      <c r="G177" s="320">
        <f t="shared" si="36"/>
        <v>0</v>
      </c>
      <c r="H177" s="133">
        <v>22076</v>
      </c>
      <c r="I177" s="320">
        <f t="shared" si="21"/>
        <v>-0.11650058030175692</v>
      </c>
      <c r="J177" s="316">
        <v>5024</v>
      </c>
      <c r="K177" s="320">
        <f t="shared" si="37"/>
        <v>3.1948881789136685E-3</v>
      </c>
      <c r="L177" s="133"/>
      <c r="M177" s="320"/>
      <c r="N177" s="134">
        <v>598</v>
      </c>
      <c r="O177" s="320">
        <f t="shared" si="31"/>
        <v>-6.5625000000000044E-2</v>
      </c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</row>
    <row r="178" spans="1:29" s="155" customFormat="1">
      <c r="A178" s="414"/>
      <c r="B178" s="67" t="s">
        <v>316</v>
      </c>
      <c r="C178" s="243">
        <v>2323986</v>
      </c>
      <c r="D178" s="320">
        <f t="shared" si="38"/>
        <v>0.10764844437369359</v>
      </c>
      <c r="E178" s="142"/>
      <c r="F178" s="133">
        <v>19800</v>
      </c>
      <c r="G178" s="320">
        <f t="shared" si="36"/>
        <v>0.11235955056179781</v>
      </c>
      <c r="H178" s="133">
        <v>24026</v>
      </c>
      <c r="I178" s="320">
        <f t="shared" si="21"/>
        <v>-0.14116175156389635</v>
      </c>
      <c r="J178" s="316">
        <v>3840</v>
      </c>
      <c r="K178" s="320">
        <f t="shared" si="37"/>
        <v>-3.2258064516129004E-2</v>
      </c>
      <c r="L178" s="133"/>
      <c r="M178" s="320"/>
      <c r="N178" s="134">
        <v>683</v>
      </c>
      <c r="O178" s="320">
        <f t="shared" si="31"/>
        <v>-6.8212824010913997E-2</v>
      </c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132"/>
    </row>
    <row r="179" spans="1:29" s="155" customFormat="1">
      <c r="A179" s="414"/>
      <c r="B179" s="67" t="s">
        <v>317</v>
      </c>
      <c r="C179" s="243">
        <v>2495297</v>
      </c>
      <c r="D179" s="320">
        <f t="shared" si="38"/>
        <v>4.4298952853944806E-2</v>
      </c>
      <c r="E179" s="142"/>
      <c r="F179" s="133">
        <v>22000</v>
      </c>
      <c r="G179" s="320">
        <f t="shared" si="36"/>
        <v>8.9108910891089188E-2</v>
      </c>
      <c r="H179" s="133">
        <v>23454</v>
      </c>
      <c r="I179" s="320">
        <f t="shared" si="21"/>
        <v>-0.21665943021275175</v>
      </c>
      <c r="J179" s="316">
        <v>5456</v>
      </c>
      <c r="K179" s="320">
        <f t="shared" si="37"/>
        <v>-9.0666666666666673E-2</v>
      </c>
      <c r="L179" s="133"/>
      <c r="M179" s="320"/>
      <c r="N179" s="134">
        <v>712</v>
      </c>
      <c r="O179" s="320">
        <f t="shared" si="31"/>
        <v>1.2802275960170695E-2</v>
      </c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132"/>
    </row>
    <row r="180" spans="1:29" s="155" customFormat="1">
      <c r="A180" s="414"/>
      <c r="B180" s="67" t="s">
        <v>318</v>
      </c>
      <c r="C180" s="243">
        <v>2519860</v>
      </c>
      <c r="D180" s="320">
        <f t="shared" si="38"/>
        <v>5.6411748454388011E-2</v>
      </c>
      <c r="E180" s="142"/>
      <c r="F180" s="133">
        <v>23800</v>
      </c>
      <c r="G180" s="320">
        <f t="shared" si="36"/>
        <v>0.12796208530805697</v>
      </c>
      <c r="H180" s="133">
        <v>27350</v>
      </c>
      <c r="I180" s="320">
        <f t="shared" si="21"/>
        <v>-0.11668765946452217</v>
      </c>
      <c r="J180" s="316">
        <v>4640</v>
      </c>
      <c r="K180" s="320">
        <f t="shared" si="37"/>
        <v>-1.0238907849829393E-2</v>
      </c>
      <c r="L180" s="133"/>
      <c r="M180" s="320"/>
      <c r="N180" s="134">
        <v>685</v>
      </c>
      <c r="O180" s="320">
        <f t="shared" si="31"/>
        <v>1.9345238095238138E-2</v>
      </c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132"/>
    </row>
    <row r="181" spans="1:29" s="155" customFormat="1">
      <c r="A181" s="414"/>
      <c r="B181" s="67" t="s">
        <v>319</v>
      </c>
      <c r="C181" s="243">
        <v>2225756</v>
      </c>
      <c r="D181" s="320">
        <f t="shared" si="38"/>
        <v>-4.8039347194276383E-3</v>
      </c>
      <c r="E181" s="142"/>
      <c r="F181" s="133">
        <v>21400</v>
      </c>
      <c r="G181" s="320">
        <f t="shared" si="36"/>
        <v>-0.18320610687022898</v>
      </c>
      <c r="H181" s="133">
        <v>22339</v>
      </c>
      <c r="I181" s="320">
        <f t="shared" si="21"/>
        <v>-0.13047370674555292</v>
      </c>
      <c r="J181" s="316">
        <v>5360</v>
      </c>
      <c r="K181" s="320">
        <f t="shared" si="37"/>
        <v>-0.19856459330143539</v>
      </c>
      <c r="L181" s="133"/>
      <c r="M181" s="320"/>
      <c r="N181" s="134">
        <v>585</v>
      </c>
      <c r="O181" s="320">
        <f t="shared" si="31"/>
        <v>-0.2714819427148194</v>
      </c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132"/>
    </row>
    <row r="182" spans="1:29" s="155" customFormat="1">
      <c r="A182" s="414"/>
      <c r="B182" s="67" t="s">
        <v>320</v>
      </c>
      <c r="C182" s="243">
        <v>2347876</v>
      </c>
      <c r="D182" s="320">
        <f t="shared" si="38"/>
        <v>5.2034548703527417E-2</v>
      </c>
      <c r="E182" s="142"/>
      <c r="F182" s="133">
        <v>19300</v>
      </c>
      <c r="G182" s="320">
        <f t="shared" si="36"/>
        <v>-0.30575539568345322</v>
      </c>
      <c r="H182" s="133">
        <v>15552</v>
      </c>
      <c r="I182" s="320">
        <f t="shared" si="21"/>
        <v>-0.36291016345090327</v>
      </c>
      <c r="J182" s="316">
        <v>6720</v>
      </c>
      <c r="K182" s="320">
        <f t="shared" si="37"/>
        <v>-0.24731182795698925</v>
      </c>
      <c r="L182" s="133"/>
      <c r="M182" s="320"/>
      <c r="N182" s="134">
        <v>772</v>
      </c>
      <c r="O182" s="320">
        <f t="shared" si="31"/>
        <v>-0.2024793388429752</v>
      </c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132"/>
    </row>
    <row r="183" spans="1:29" s="155" customFormat="1">
      <c r="A183" s="414"/>
      <c r="B183" s="67" t="s">
        <v>321</v>
      </c>
      <c r="C183" s="243">
        <v>2295810</v>
      </c>
      <c r="D183" s="320">
        <f t="shared" si="38"/>
        <v>3.0552392170206E-2</v>
      </c>
      <c r="E183" s="142"/>
      <c r="F183" s="133">
        <v>24100</v>
      </c>
      <c r="G183" s="320">
        <f t="shared" si="36"/>
        <v>-0.11397058823529416</v>
      </c>
      <c r="H183" s="133">
        <v>531</v>
      </c>
      <c r="I183" s="320">
        <f t="shared" si="21"/>
        <v>-0.97822699688371328</v>
      </c>
      <c r="J183" s="316">
        <v>8839</v>
      </c>
      <c r="K183" s="320">
        <f t="shared" si="37"/>
        <v>-5.0794673539518942E-2</v>
      </c>
      <c r="L183" s="133"/>
      <c r="M183" s="320"/>
      <c r="N183" s="134">
        <v>699</v>
      </c>
      <c r="O183" s="320">
        <f t="shared" si="31"/>
        <v>-9.3385214007782102E-2</v>
      </c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132"/>
    </row>
    <row r="184" spans="1:29" s="155" customFormat="1">
      <c r="A184" s="415"/>
      <c r="B184" s="225" t="s">
        <v>307</v>
      </c>
      <c r="C184" s="244">
        <v>2495279</v>
      </c>
      <c r="D184" s="321">
        <f t="shared" si="38"/>
        <v>3.7563068049042414E-2</v>
      </c>
      <c r="E184" s="142"/>
      <c r="F184" s="220">
        <v>28600</v>
      </c>
      <c r="G184" s="321">
        <f t="shared" si="36"/>
        <v>-0.12538226299694188</v>
      </c>
      <c r="H184" s="220">
        <v>7125</v>
      </c>
      <c r="I184" s="321">
        <f t="shared" si="21"/>
        <v>-0.75508730922590406</v>
      </c>
      <c r="J184" s="317">
        <v>9830</v>
      </c>
      <c r="K184" s="321">
        <f t="shared" si="37"/>
        <v>-0.11600719424460426</v>
      </c>
      <c r="L184" s="220"/>
      <c r="M184" s="321"/>
      <c r="N184" s="221">
        <v>617</v>
      </c>
      <c r="O184" s="321">
        <f t="shared" si="31"/>
        <v>-0.25930372148859548</v>
      </c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132"/>
    </row>
    <row r="185" spans="1:29" s="155" customFormat="1">
      <c r="A185" s="414" t="s">
        <v>367</v>
      </c>
      <c r="B185" s="67" t="s">
        <v>309</v>
      </c>
      <c r="C185" s="243">
        <v>2912331</v>
      </c>
      <c r="D185" s="320">
        <f t="shared" ref="D185:D195" si="39">C185/C173-1</f>
        <v>1.588925554105991E-2</v>
      </c>
      <c r="E185" s="142"/>
      <c r="F185" s="133">
        <v>29800</v>
      </c>
      <c r="G185" s="320">
        <f t="shared" si="36"/>
        <v>-0.13623188405797104</v>
      </c>
      <c r="H185" s="133">
        <v>14551</v>
      </c>
      <c r="I185" s="320">
        <f t="shared" si="21"/>
        <v>-0.49387826086956521</v>
      </c>
      <c r="J185" s="316">
        <v>13700</v>
      </c>
      <c r="K185" s="320">
        <f t="shared" si="37"/>
        <v>-2.2545662100456609E-2</v>
      </c>
      <c r="L185" s="133"/>
      <c r="M185" s="320"/>
      <c r="N185" s="134">
        <v>766</v>
      </c>
      <c r="O185" s="278">
        <f t="shared" si="31"/>
        <v>-3.2828282828282873E-2</v>
      </c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132"/>
    </row>
    <row r="186" spans="1:29" s="155" customFormat="1">
      <c r="A186" s="414"/>
      <c r="B186" s="67" t="s">
        <v>310</v>
      </c>
      <c r="C186" s="243">
        <v>2617946</v>
      </c>
      <c r="D186" s="320">
        <f t="shared" si="39"/>
        <v>0.13281514697692653</v>
      </c>
      <c r="E186" s="142"/>
      <c r="F186" s="133">
        <v>30900</v>
      </c>
      <c r="G186" s="320">
        <f t="shared" si="36"/>
        <v>0.16165413533834583</v>
      </c>
      <c r="H186" s="133">
        <v>15287</v>
      </c>
      <c r="I186" s="320">
        <f t="shared" si="21"/>
        <v>-0.31647663760339817</v>
      </c>
      <c r="J186" s="316">
        <v>10385</v>
      </c>
      <c r="K186" s="320">
        <f t="shared" si="37"/>
        <v>0.21320093457943923</v>
      </c>
      <c r="L186" s="133"/>
      <c r="M186" s="320"/>
      <c r="N186" s="134">
        <v>677</v>
      </c>
      <c r="O186" s="320">
        <f t="shared" si="31"/>
        <v>0.22423146473779387</v>
      </c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132"/>
    </row>
    <row r="187" spans="1:29" s="155" customFormat="1">
      <c r="A187" s="414"/>
      <c r="B187" s="67" t="s">
        <v>313</v>
      </c>
      <c r="C187" s="243">
        <v>2334153</v>
      </c>
      <c r="D187" s="320">
        <f t="shared" si="39"/>
        <v>3.6220042484900627E-2</v>
      </c>
      <c r="E187" s="142"/>
      <c r="F187" s="133">
        <v>26100</v>
      </c>
      <c r="G187" s="320">
        <f t="shared" si="36"/>
        <v>-7.6045627376425395E-3</v>
      </c>
      <c r="H187" s="133">
        <v>13370</v>
      </c>
      <c r="I187" s="320">
        <f t="shared" si="21"/>
        <v>-0.46692715601451296</v>
      </c>
      <c r="J187" s="316">
        <v>8737</v>
      </c>
      <c r="K187" s="320">
        <f t="shared" si="37"/>
        <v>-4.3673380035026299E-2</v>
      </c>
      <c r="L187" s="133"/>
      <c r="M187" s="320"/>
      <c r="N187" s="134">
        <v>586</v>
      </c>
      <c r="O187" s="320">
        <f t="shared" si="31"/>
        <v>-0.18611111111111112</v>
      </c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132"/>
    </row>
    <row r="188" spans="1:29" s="155" customFormat="1">
      <c r="A188" s="414"/>
      <c r="B188" s="67" t="s">
        <v>13</v>
      </c>
      <c r="C188" s="243">
        <v>2246417</v>
      </c>
      <c r="D188" s="320">
        <f t="shared" si="39"/>
        <v>7.2715451529010711E-3</v>
      </c>
      <c r="E188" s="142"/>
      <c r="F188" s="133">
        <v>16700</v>
      </c>
      <c r="G188" s="320">
        <f>F188/F176-1</f>
        <v>-0.22685185185185186</v>
      </c>
      <c r="H188" s="133">
        <v>17182</v>
      </c>
      <c r="I188" s="320">
        <f t="shared" si="21"/>
        <v>-0.21643560744253923</v>
      </c>
      <c r="J188" s="316">
        <v>5380</v>
      </c>
      <c r="K188" s="320">
        <f t="shared" si="37"/>
        <v>-0.16355721393034828</v>
      </c>
      <c r="L188" s="133"/>
      <c r="M188" s="320"/>
      <c r="N188" s="134">
        <v>648</v>
      </c>
      <c r="O188" s="320">
        <f t="shared" si="31"/>
        <v>-0.14736842105263159</v>
      </c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132"/>
    </row>
    <row r="189" spans="1:29" s="155" customFormat="1">
      <c r="A189" s="414"/>
      <c r="B189" s="67" t="s">
        <v>14</v>
      </c>
      <c r="C189" s="243">
        <v>2401204</v>
      </c>
      <c r="D189" s="320">
        <f t="shared" si="39"/>
        <v>2.9867921331809377E-2</v>
      </c>
      <c r="E189" s="142"/>
      <c r="F189" s="133">
        <v>18800</v>
      </c>
      <c r="G189" s="320">
        <f>F189/F177-1</f>
        <v>-6.0000000000000053E-2</v>
      </c>
      <c r="H189" s="133">
        <v>17750</v>
      </c>
      <c r="I189" s="320">
        <f t="shared" si="21"/>
        <v>-0.19595941293712629</v>
      </c>
      <c r="J189" s="316">
        <v>4344</v>
      </c>
      <c r="K189" s="320">
        <f t="shared" si="37"/>
        <v>-0.13535031847133761</v>
      </c>
      <c r="L189" s="133"/>
      <c r="M189" s="320"/>
      <c r="N189" s="134">
        <v>813</v>
      </c>
      <c r="O189" s="320">
        <f t="shared" si="31"/>
        <v>0.35953177257525093</v>
      </c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132"/>
    </row>
    <row r="190" spans="1:29" s="155" customFormat="1">
      <c r="A190" s="414"/>
      <c r="B190" s="67" t="s">
        <v>316</v>
      </c>
      <c r="C190" s="243">
        <v>2495798</v>
      </c>
      <c r="D190" s="320">
        <f t="shared" si="39"/>
        <v>7.3929877374476538E-2</v>
      </c>
      <c r="E190" s="142"/>
      <c r="F190" s="133">
        <v>19200</v>
      </c>
      <c r="G190" s="320">
        <f>F190/F178-1</f>
        <v>-3.0303030303030276E-2</v>
      </c>
      <c r="H190" s="133">
        <v>21270</v>
      </c>
      <c r="I190" s="320">
        <f t="shared" si="21"/>
        <v>-0.11470906517938899</v>
      </c>
      <c r="J190" s="316">
        <v>3927</v>
      </c>
      <c r="K190" s="320">
        <f t="shared" si="37"/>
        <v>2.2656250000000044E-2</v>
      </c>
      <c r="L190" s="133"/>
      <c r="M190" s="320"/>
      <c r="N190" s="134">
        <v>547</v>
      </c>
      <c r="O190" s="320">
        <f t="shared" si="31"/>
        <v>-0.19912152269399708</v>
      </c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132"/>
    </row>
    <row r="191" spans="1:29" s="155" customFormat="1">
      <c r="A191" s="414"/>
      <c r="B191" s="67" t="s">
        <v>317</v>
      </c>
      <c r="C191" s="243">
        <v>2642585</v>
      </c>
      <c r="D191" s="320">
        <f t="shared" si="39"/>
        <v>5.9026240162994625E-2</v>
      </c>
      <c r="E191" s="142"/>
      <c r="F191" s="133">
        <v>20900</v>
      </c>
      <c r="G191" s="320">
        <f>F191/F179-1</f>
        <v>-5.0000000000000044E-2</v>
      </c>
      <c r="H191" s="133">
        <v>23648</v>
      </c>
      <c r="I191" s="320">
        <f t="shared" ref="I191" si="40">(H191-H179)/H179</f>
        <v>8.2715101901594604E-3</v>
      </c>
      <c r="J191" s="316">
        <v>5294</v>
      </c>
      <c r="K191" s="320">
        <f t="shared" si="37"/>
        <v>-2.9692082111436924E-2</v>
      </c>
      <c r="L191" s="133"/>
      <c r="M191" s="320"/>
      <c r="N191" s="134">
        <v>602</v>
      </c>
      <c r="O191" s="320">
        <f t="shared" si="31"/>
        <v>-0.1544943820224719</v>
      </c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132"/>
    </row>
    <row r="192" spans="1:29" s="155" customFormat="1">
      <c r="A192" s="414"/>
      <c r="B192" s="67" t="s">
        <v>336</v>
      </c>
      <c r="C192" s="243">
        <v>2427634</v>
      </c>
      <c r="D192" s="320">
        <f t="shared" si="39"/>
        <v>-3.659965236163909E-2</v>
      </c>
      <c r="E192" s="142"/>
      <c r="F192" s="133">
        <v>21000</v>
      </c>
      <c r="G192" s="320">
        <f t="shared" ref="G192:G193" si="41">F192/F180-1</f>
        <v>-0.11764705882352944</v>
      </c>
      <c r="H192" s="133"/>
      <c r="I192" s="320"/>
      <c r="J192" s="316">
        <v>4460</v>
      </c>
      <c r="K192" s="320">
        <f t="shared" si="37"/>
        <v>-3.8793103448275912E-2</v>
      </c>
      <c r="L192" s="133"/>
      <c r="M192" s="320"/>
      <c r="N192" s="134">
        <v>627</v>
      </c>
      <c r="O192" s="320">
        <f t="shared" si="31"/>
        <v>-8.4671532846715358E-2</v>
      </c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132"/>
    </row>
    <row r="193" spans="1:29" s="155" customFormat="1">
      <c r="A193" s="414"/>
      <c r="B193" s="67" t="s">
        <v>305</v>
      </c>
      <c r="C193" s="243">
        <v>2049830</v>
      </c>
      <c r="D193" s="320">
        <f t="shared" si="39"/>
        <v>-7.9041008987508099E-2</v>
      </c>
      <c r="E193" s="142"/>
      <c r="F193" s="133">
        <v>20000</v>
      </c>
      <c r="G193" s="320">
        <f t="shared" si="41"/>
        <v>-6.5420560747663559E-2</v>
      </c>
      <c r="H193" s="133"/>
      <c r="I193" s="320"/>
      <c r="J193" s="316">
        <v>4992</v>
      </c>
      <c r="K193" s="320">
        <f t="shared" si="37"/>
        <v>-6.8656716417910491E-2</v>
      </c>
      <c r="L193" s="133"/>
      <c r="M193" s="320"/>
      <c r="N193" s="134">
        <v>741</v>
      </c>
      <c r="O193" s="320">
        <f t="shared" si="31"/>
        <v>0.26666666666666661</v>
      </c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132"/>
    </row>
    <row r="194" spans="1:29" s="155" customFormat="1">
      <c r="A194" s="414"/>
      <c r="B194" s="67" t="s">
        <v>27</v>
      </c>
      <c r="C194" s="243">
        <v>2153847</v>
      </c>
      <c r="D194" s="320">
        <f t="shared" si="39"/>
        <v>-8.2640224611521207E-2</v>
      </c>
      <c r="E194" s="142"/>
      <c r="F194" s="133"/>
      <c r="G194" s="320"/>
      <c r="H194" s="133"/>
      <c r="I194" s="320"/>
      <c r="J194" s="316">
        <v>5944</v>
      </c>
      <c r="K194" s="320">
        <f t="shared" si="37"/>
        <v>-0.11547619047619051</v>
      </c>
      <c r="L194" s="133"/>
      <c r="M194" s="320"/>
      <c r="N194" s="134">
        <v>255</v>
      </c>
      <c r="O194" s="320">
        <f t="shared" si="31"/>
        <v>-0.66968911917098439</v>
      </c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132"/>
    </row>
    <row r="195" spans="1:29" s="155" customFormat="1" ht="17.25" thickBot="1">
      <c r="A195" s="414"/>
      <c r="B195" s="67" t="s">
        <v>45</v>
      </c>
      <c r="C195" s="243">
        <v>2090192</v>
      </c>
      <c r="D195" s="320">
        <f t="shared" si="39"/>
        <v>-8.956228956228951E-2</v>
      </c>
      <c r="E195" s="142"/>
      <c r="F195" s="133"/>
      <c r="G195" s="320"/>
      <c r="H195" s="133"/>
      <c r="I195" s="320"/>
      <c r="J195" s="316"/>
      <c r="K195" s="320"/>
      <c r="L195" s="133"/>
      <c r="M195" s="320"/>
      <c r="N195" s="134"/>
      <c r="O195" s="320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132"/>
    </row>
    <row r="196" spans="1:29" s="155" customFormat="1" ht="17.25" hidden="1" thickBot="1">
      <c r="A196" s="432"/>
      <c r="B196" s="67" t="s">
        <v>43</v>
      </c>
      <c r="C196" s="243"/>
      <c r="D196" s="320"/>
      <c r="E196" s="142"/>
      <c r="F196" s="133"/>
      <c r="G196" s="320"/>
      <c r="H196" s="133"/>
      <c r="I196" s="320">
        <f t="shared" ref="I196" si="42">(H196-H184)/H184</f>
        <v>-1</v>
      </c>
      <c r="J196" s="316"/>
      <c r="K196" s="320"/>
      <c r="L196" s="133"/>
      <c r="M196" s="320"/>
      <c r="N196" s="134"/>
      <c r="O196" s="320">
        <f t="shared" si="31"/>
        <v>-1</v>
      </c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132"/>
    </row>
    <row r="197" spans="1:29" ht="17.25" customHeight="1">
      <c r="A197" s="325" t="s">
        <v>57</v>
      </c>
      <c r="B197" s="62" t="s">
        <v>7</v>
      </c>
      <c r="C197" s="64">
        <v>5508242</v>
      </c>
      <c r="D197" s="63">
        <v>0.26900000000000002</v>
      </c>
      <c r="E197" s="145"/>
      <c r="F197" s="184" t="s">
        <v>8</v>
      </c>
      <c r="G197" s="183" t="s">
        <v>8</v>
      </c>
      <c r="H197" s="184" t="s">
        <v>8</v>
      </c>
      <c r="I197" s="183" t="s">
        <v>8</v>
      </c>
      <c r="J197" s="184" t="s">
        <v>8</v>
      </c>
      <c r="K197" s="183" t="s">
        <v>8</v>
      </c>
      <c r="L197" s="184">
        <v>586</v>
      </c>
      <c r="M197" s="183" t="s">
        <v>8</v>
      </c>
      <c r="N197" s="184">
        <v>3386</v>
      </c>
      <c r="O197" s="183" t="s">
        <v>8</v>
      </c>
    </row>
    <row r="198" spans="1:29" ht="17.25" customHeight="1">
      <c r="A198" s="314" t="s">
        <v>39</v>
      </c>
      <c r="B198" s="40" t="s">
        <v>7</v>
      </c>
      <c r="C198" s="340">
        <v>6084476</v>
      </c>
      <c r="D198" s="328">
        <f t="shared" ref="D198:D206" si="43">C198/C197-1</f>
        <v>0.10461305077010041</v>
      </c>
      <c r="E198" s="145"/>
      <c r="F198" s="332" t="s">
        <v>8</v>
      </c>
      <c r="G198" s="318" t="s">
        <v>8</v>
      </c>
      <c r="H198" s="332" t="s">
        <v>8</v>
      </c>
      <c r="I198" s="318" t="s">
        <v>8</v>
      </c>
      <c r="J198" s="332" t="s">
        <v>8</v>
      </c>
      <c r="K198" s="318" t="s">
        <v>8</v>
      </c>
      <c r="L198" s="332">
        <v>350</v>
      </c>
      <c r="M198" s="318">
        <f t="shared" ref="M198:M208" si="44">L198/L197-1</f>
        <v>-0.40273037542662116</v>
      </c>
      <c r="N198" s="332">
        <v>8143</v>
      </c>
      <c r="O198" s="318">
        <f t="shared" ref="O198:O205" si="45">N198/N197-1</f>
        <v>1.404902539870053</v>
      </c>
    </row>
    <row r="199" spans="1:29" ht="17.25" customHeight="1">
      <c r="A199" s="314" t="s">
        <v>22</v>
      </c>
      <c r="B199" s="40" t="s">
        <v>7</v>
      </c>
      <c r="C199" s="340">
        <v>7123407</v>
      </c>
      <c r="D199" s="328">
        <f t="shared" si="43"/>
        <v>0.17075110494313717</v>
      </c>
      <c r="E199" s="145"/>
      <c r="F199" s="332" t="s">
        <v>8</v>
      </c>
      <c r="G199" s="318" t="s">
        <v>8</v>
      </c>
      <c r="H199" s="332" t="s">
        <v>8</v>
      </c>
      <c r="I199" s="318" t="s">
        <v>8</v>
      </c>
      <c r="J199" s="332" t="s">
        <v>8</v>
      </c>
      <c r="K199" s="318" t="s">
        <v>8</v>
      </c>
      <c r="L199" s="332">
        <v>497</v>
      </c>
      <c r="M199" s="318">
        <f t="shared" si="44"/>
        <v>0.41999999999999993</v>
      </c>
      <c r="N199" s="332">
        <v>6992</v>
      </c>
      <c r="O199" s="318">
        <f t="shared" si="45"/>
        <v>-0.14134839739653693</v>
      </c>
    </row>
    <row r="200" spans="1:29" ht="17.25" customHeight="1">
      <c r="A200" s="314" t="s">
        <v>23</v>
      </c>
      <c r="B200" s="40" t="s">
        <v>7</v>
      </c>
      <c r="C200" s="340">
        <v>7086133</v>
      </c>
      <c r="D200" s="328">
        <f t="shared" si="43"/>
        <v>-5.2326084975911069E-3</v>
      </c>
      <c r="E200" s="145"/>
      <c r="F200" s="332" t="s">
        <v>8</v>
      </c>
      <c r="G200" s="318" t="s">
        <v>8</v>
      </c>
      <c r="H200" s="332" t="s">
        <v>8</v>
      </c>
      <c r="I200" s="318" t="s">
        <v>8</v>
      </c>
      <c r="J200" s="332" t="s">
        <v>8</v>
      </c>
      <c r="K200" s="318" t="s">
        <v>8</v>
      </c>
      <c r="L200" s="332">
        <v>312</v>
      </c>
      <c r="M200" s="318">
        <f t="shared" si="44"/>
        <v>-0.37223340040241448</v>
      </c>
      <c r="N200" s="332">
        <v>8380</v>
      </c>
      <c r="O200" s="318">
        <f t="shared" si="45"/>
        <v>0.19851258581235709</v>
      </c>
    </row>
    <row r="201" spans="1:29" ht="17.25" customHeight="1">
      <c r="A201" s="314" t="s">
        <v>9</v>
      </c>
      <c r="B201" s="40" t="s">
        <v>7</v>
      </c>
      <c r="C201" s="340">
        <v>8825585</v>
      </c>
      <c r="D201" s="328">
        <f t="shared" si="43"/>
        <v>0.24547267176610998</v>
      </c>
      <c r="E201" s="111"/>
      <c r="F201" s="343">
        <f>SUM(F5:F16)</f>
        <v>211800</v>
      </c>
      <c r="G201" s="318" t="s">
        <v>8</v>
      </c>
      <c r="H201" s="343">
        <f>SUM(H5:H16)</f>
        <v>68192</v>
      </c>
      <c r="I201" s="318" t="s">
        <v>8</v>
      </c>
      <c r="J201" s="343">
        <f>SUM(J5:J16)</f>
        <v>113908</v>
      </c>
      <c r="K201" s="318" t="s">
        <v>8</v>
      </c>
      <c r="L201" s="343">
        <f>SUM(L5:L16)</f>
        <v>5673</v>
      </c>
      <c r="M201" s="318">
        <f t="shared" si="44"/>
        <v>17.182692307692307</v>
      </c>
      <c r="N201" s="343">
        <v>9132</v>
      </c>
      <c r="O201" s="318">
        <f t="shared" si="45"/>
        <v>8.9737470167064348E-2</v>
      </c>
    </row>
    <row r="202" spans="1:29" ht="17.25" customHeight="1">
      <c r="A202" s="314" t="s">
        <v>10</v>
      </c>
      <c r="B202" s="40" t="s">
        <v>7</v>
      </c>
      <c r="C202" s="340">
        <f>SUM(C17:C28)</f>
        <v>10080143</v>
      </c>
      <c r="D202" s="328">
        <f t="shared" si="43"/>
        <v>0.14215012375950153</v>
      </c>
      <c r="E202" s="111"/>
      <c r="F202" s="343">
        <f>SUM(F17:F28)</f>
        <v>250500</v>
      </c>
      <c r="G202" s="47">
        <f>(F202-F201)/F201</f>
        <v>0.18271954674220964</v>
      </c>
      <c r="H202" s="343">
        <f>SUM(H17:H28)</f>
        <v>69952</v>
      </c>
      <c r="I202" s="47">
        <f>(H202-H201)/H201</f>
        <v>2.5809479117785077E-2</v>
      </c>
      <c r="J202" s="343">
        <f>SUM(J17:J28)</f>
        <v>112005</v>
      </c>
      <c r="K202" s="47">
        <f>J202/J201-1</f>
        <v>-1.6706464866383386E-2</v>
      </c>
      <c r="L202" s="343">
        <f>SUM(L17:L28)</f>
        <v>2169</v>
      </c>
      <c r="M202" s="318">
        <f t="shared" si="44"/>
        <v>-0.61766261237440512</v>
      </c>
      <c r="N202" s="343">
        <v>8775</v>
      </c>
      <c r="O202" s="318">
        <f t="shared" si="45"/>
        <v>-3.9093298291721368E-2</v>
      </c>
    </row>
    <row r="203" spans="1:29" ht="17.25" customHeight="1">
      <c r="A203" s="314" t="s">
        <v>11</v>
      </c>
      <c r="B203" s="40" t="s">
        <v>7</v>
      </c>
      <c r="C203" s="340">
        <f>SUM(C29:C40)</f>
        <v>11609879</v>
      </c>
      <c r="D203" s="328">
        <f t="shared" si="43"/>
        <v>0.15175737090237718</v>
      </c>
      <c r="E203" s="111"/>
      <c r="F203" s="343">
        <f>SUM(F29:F40)</f>
        <v>260900</v>
      </c>
      <c r="G203" s="47">
        <f>(F203-SUM(F17:F28))/SUM(F17:F28)</f>
        <v>4.1516966067864272E-2</v>
      </c>
      <c r="H203" s="343">
        <f>SUM(H29:H40)</f>
        <v>82891</v>
      </c>
      <c r="I203" s="47">
        <f>(H203-SUM(H17:H28))/SUM(H17:H28)</f>
        <v>0.1849696935041171</v>
      </c>
      <c r="J203" s="343">
        <f>SUM(J29:J40)</f>
        <v>111361</v>
      </c>
      <c r="K203" s="47">
        <f>(J203-SUM(J17:J28))/SUM(J17:J28)</f>
        <v>-5.7497433150305787E-3</v>
      </c>
      <c r="L203" s="343">
        <f>SUM(L29:L40)</f>
        <v>11756</v>
      </c>
      <c r="M203" s="318">
        <f t="shared" si="44"/>
        <v>4.4200092208390966</v>
      </c>
      <c r="N203" s="343">
        <v>11257</v>
      </c>
      <c r="O203" s="318">
        <f t="shared" si="45"/>
        <v>0.28284900284900294</v>
      </c>
    </row>
    <row r="204" spans="1:29" ht="17.25" customHeight="1">
      <c r="A204" s="314" t="s">
        <v>25</v>
      </c>
      <c r="B204" s="40" t="s">
        <v>7</v>
      </c>
      <c r="C204" s="340">
        <f>SUM(SUM(C41:C52))</f>
        <v>13324977</v>
      </c>
      <c r="D204" s="328">
        <f t="shared" si="43"/>
        <v>0.147727465548952</v>
      </c>
      <c r="E204" s="111"/>
      <c r="F204" s="332">
        <f>SUM(F41:F52)</f>
        <v>253200</v>
      </c>
      <c r="G204" s="47">
        <f>(F204-SUM(F29:F40))/SUM(F29:F40)</f>
        <v>-2.9513223457263319E-2</v>
      </c>
      <c r="H204" s="332">
        <f>SUM(H41:H52)</f>
        <v>108319</v>
      </c>
      <c r="I204" s="47">
        <f>(H204-SUM(H29:H40))/SUM(H29:H40)</f>
        <v>0.3067643049305715</v>
      </c>
      <c r="J204" s="332">
        <f>SUM(J41:J52)</f>
        <v>99453</v>
      </c>
      <c r="K204" s="47">
        <f>(J204-SUM(J29:J40))/SUM(J29:J40)</f>
        <v>-0.10693151103168973</v>
      </c>
      <c r="L204" s="332">
        <f>SUM(L41:L52)</f>
        <v>14342</v>
      </c>
      <c r="M204" s="318">
        <f t="shared" si="44"/>
        <v>0.21997277985709429</v>
      </c>
      <c r="N204" s="332">
        <v>9984</v>
      </c>
      <c r="O204" s="318">
        <f t="shared" si="45"/>
        <v>-0.11308519143643958</v>
      </c>
    </row>
    <row r="205" spans="1:29" ht="17.25" customHeight="1">
      <c r="A205" s="314" t="s">
        <v>387</v>
      </c>
      <c r="B205" s="40" t="s">
        <v>388</v>
      </c>
      <c r="C205" s="340">
        <f>SUM(C53:C64)</f>
        <v>11996094</v>
      </c>
      <c r="D205" s="328">
        <f t="shared" si="43"/>
        <v>-9.9728727486734114E-2</v>
      </c>
      <c r="E205" s="111"/>
      <c r="F205" s="343">
        <f>SUM(F53:F64)</f>
        <v>218300</v>
      </c>
      <c r="G205" s="47">
        <f>F205/F204-1</f>
        <v>-0.13783570300157977</v>
      </c>
      <c r="H205" s="343">
        <f>SUM(H53:H64)</f>
        <v>111116</v>
      </c>
      <c r="I205" s="47">
        <f>H205/H204-1</f>
        <v>2.5821877971547114E-2</v>
      </c>
      <c r="J205" s="343">
        <f>SUM(J53:J64)</f>
        <v>79061</v>
      </c>
      <c r="K205" s="47">
        <f>J205/J204-1</f>
        <v>-0.20504157742853413</v>
      </c>
      <c r="L205" s="343">
        <f>SUM(L53:L64)</f>
        <v>14186</v>
      </c>
      <c r="M205" s="318">
        <f t="shared" si="44"/>
        <v>-1.0877144052433452E-2</v>
      </c>
      <c r="N205" s="343">
        <v>7421</v>
      </c>
      <c r="O205" s="318">
        <f t="shared" si="45"/>
        <v>-0.25671073717948723</v>
      </c>
    </row>
    <row r="206" spans="1:29" ht="17.25" customHeight="1">
      <c r="A206" s="314" t="s">
        <v>389</v>
      </c>
      <c r="B206" s="40" t="s">
        <v>388</v>
      </c>
      <c r="C206" s="340">
        <f>SUM(C65:C76)</f>
        <v>9494111</v>
      </c>
      <c r="D206" s="328">
        <f t="shared" si="43"/>
        <v>-0.20856647171987819</v>
      </c>
      <c r="E206" s="111"/>
      <c r="F206" s="343">
        <f>SUM(F65:F76)</f>
        <v>181000</v>
      </c>
      <c r="G206" s="47">
        <f>F206/F205-1</f>
        <v>-0.17086578103527261</v>
      </c>
      <c r="H206" s="343">
        <f>SUM(H65:H76)</f>
        <v>89132</v>
      </c>
      <c r="I206" s="47">
        <f>H206/H205-1</f>
        <v>-0.1978472947190324</v>
      </c>
      <c r="J206" s="343">
        <f>SUM(J65:J76)</f>
        <v>52921</v>
      </c>
      <c r="K206" s="47">
        <f>J206/J205-1</f>
        <v>-0.33063077876576319</v>
      </c>
      <c r="L206" s="343">
        <f>SUM(L65:L76)</f>
        <v>13009</v>
      </c>
      <c r="M206" s="318">
        <f t="shared" si="44"/>
        <v>-8.2969124488932788E-2</v>
      </c>
      <c r="N206" s="343">
        <v>4904</v>
      </c>
      <c r="O206" s="318">
        <f>N206/N205-1</f>
        <v>-0.33917261824551947</v>
      </c>
    </row>
    <row r="207" spans="1:29" ht="17.25" customHeight="1">
      <c r="A207" s="314" t="s">
        <v>390</v>
      </c>
      <c r="B207" s="40" t="s">
        <v>388</v>
      </c>
      <c r="C207" s="340">
        <f>SUM(C77:C88)</f>
        <v>12488364</v>
      </c>
      <c r="D207" s="328">
        <f>C207/SUM(C65:C76)-1</f>
        <v>0.31538002873570781</v>
      </c>
      <c r="E207" s="111"/>
      <c r="F207" s="343">
        <f>SUM(F77:F88)</f>
        <v>214000</v>
      </c>
      <c r="G207" s="47">
        <f>F207/SUM(F65:F76)-1</f>
        <v>0.18232044198895037</v>
      </c>
      <c r="H207" s="343">
        <f>SUM(H77:H88)</f>
        <v>115773</v>
      </c>
      <c r="I207" s="47">
        <f>H207/SUM(H65:H76)-1</f>
        <v>0.29889377552394203</v>
      </c>
      <c r="J207" s="343">
        <f>SUM(J77:J88)</f>
        <v>67309</v>
      </c>
      <c r="K207" s="47">
        <f>J207/SUM(J65:J76)-1</f>
        <v>0.27187694865932244</v>
      </c>
      <c r="L207" s="343">
        <f>SUM(L77:L88)</f>
        <v>15144</v>
      </c>
      <c r="M207" s="318">
        <f t="shared" si="44"/>
        <v>0.16411714966561619</v>
      </c>
      <c r="N207" s="343">
        <v>6327</v>
      </c>
      <c r="O207" s="318">
        <f>N207/N206-1</f>
        <v>0.29017128874388254</v>
      </c>
    </row>
    <row r="208" spans="1:29" ht="17.25" customHeight="1">
      <c r="A208" s="314" t="s">
        <v>391</v>
      </c>
      <c r="B208" s="67" t="s">
        <v>388</v>
      </c>
      <c r="C208" s="343">
        <v>12693733</v>
      </c>
      <c r="D208" s="339">
        <f>C208/SUM(C77:C88)-1</f>
        <v>1.6444828161639169E-2</v>
      </c>
      <c r="E208" s="111"/>
      <c r="F208" s="343">
        <f>SUM(F89:F100)</f>
        <v>198000</v>
      </c>
      <c r="G208" s="47">
        <f>F208/SUM(F77:F88)-1</f>
        <v>-7.4766355140186924E-2</v>
      </c>
      <c r="H208" s="343">
        <f>SUM(H89:H100)</f>
        <v>107503</v>
      </c>
      <c r="I208" s="47">
        <f>H208/SUM(H77:H88)-1</f>
        <v>-7.1432890224836565E-2</v>
      </c>
      <c r="J208" s="343">
        <f>SUM(J89:J100)</f>
        <v>52787</v>
      </c>
      <c r="K208" s="47">
        <f>J208/SUM(J77:J88)-1</f>
        <v>-0.21575123683311292</v>
      </c>
      <c r="L208" s="343">
        <f>SUM(L89:L100)</f>
        <v>15681</v>
      </c>
      <c r="M208" s="47">
        <f t="shared" si="44"/>
        <v>3.5459587955626093E-2</v>
      </c>
      <c r="N208" s="343">
        <f>SUM(N89:N100)</f>
        <v>5101</v>
      </c>
      <c r="O208" s="47">
        <f>N208/N207-1</f>
        <v>-0.19377272008850954</v>
      </c>
    </row>
    <row r="209" spans="1:29" ht="17.25" customHeight="1">
      <c r="A209" s="314" t="s">
        <v>392</v>
      </c>
      <c r="B209" s="40" t="s">
        <v>388</v>
      </c>
      <c r="C209" s="340">
        <f>SUM(C101:C112)</f>
        <v>13736976</v>
      </c>
      <c r="D209" s="328">
        <f>C209/SUM(C89:C100)-1</f>
        <v>8.2185673828179651E-2</v>
      </c>
      <c r="E209" s="111"/>
      <c r="F209" s="343">
        <f>SUM(F101:F112)</f>
        <v>196800</v>
      </c>
      <c r="G209" s="47">
        <f>F209/SUM(F89:F100)-1</f>
        <v>-6.0606060606060996E-3</v>
      </c>
      <c r="H209" s="343">
        <f>SUM(H101:H112)</f>
        <v>129394</v>
      </c>
      <c r="I209" s="47">
        <f>H209/SUM(H89:H100)-1</f>
        <v>0.20363152656204941</v>
      </c>
      <c r="J209" s="343">
        <f>SUM(J101:J112)</f>
        <v>52896</v>
      </c>
      <c r="K209" s="47">
        <f>J209/SUM(J89:J100)-1</f>
        <v>2.0649023433800817E-3</v>
      </c>
      <c r="L209" s="343">
        <f>SUM(L101:L112)</f>
        <v>19465</v>
      </c>
      <c r="M209" s="47">
        <f>L209/SUM(L89:L100)-1</f>
        <v>0.24131114087111794</v>
      </c>
      <c r="N209" s="343">
        <f>SUM(N101:N112)</f>
        <v>4404</v>
      </c>
      <c r="O209" s="47">
        <f>N209/SUM(N89:N100)-1</f>
        <v>-0.13663987453440507</v>
      </c>
    </row>
    <row r="210" spans="1:29" ht="17.25" customHeight="1" thickBot="1">
      <c r="A210" s="314" t="s">
        <v>393</v>
      </c>
      <c r="B210" s="40" t="s">
        <v>388</v>
      </c>
      <c r="C210" s="340">
        <f>SUM(C113:C124)</f>
        <v>14846485</v>
      </c>
      <c r="D210" s="328">
        <f>C210/SUM(C101:C112)-1</f>
        <v>8.0768067149567635E-2</v>
      </c>
      <c r="E210" s="111"/>
      <c r="F210" s="343">
        <f>SUM(F113:F124)</f>
        <v>197500</v>
      </c>
      <c r="G210" s="47">
        <f>F210/SUM(F101:F112)-1</f>
        <v>3.5569105691057867E-3</v>
      </c>
      <c r="H210" s="343">
        <f>SUM(H113:H124)</f>
        <v>139958</v>
      </c>
      <c r="I210" s="47">
        <f>H210/SUM(H101:H112)-1</f>
        <v>8.1642116326877678E-2</v>
      </c>
      <c r="J210" s="343">
        <f>SUM(J113:J124)</f>
        <v>50992</v>
      </c>
      <c r="K210" s="47">
        <f>J210/SUM(J101:J112)-1</f>
        <v>-3.59951603145795E-2</v>
      </c>
      <c r="L210" s="343">
        <f>SUM(L113:L124)</f>
        <v>16871</v>
      </c>
      <c r="M210" s="47">
        <f>L210/SUM(L101:L112)-1</f>
        <v>-0.13326483431800673</v>
      </c>
      <c r="N210" s="343">
        <f>SUM(N113:N124)</f>
        <v>4225</v>
      </c>
      <c r="O210" s="47">
        <f>N210/SUM(N101:N112)-1</f>
        <v>-4.0644868301544013E-2</v>
      </c>
    </row>
    <row r="211" spans="1:29" s="143" customFormat="1" ht="17.25" customHeight="1" thickBot="1">
      <c r="A211" s="179" t="s">
        <v>394</v>
      </c>
      <c r="B211" s="69" t="s">
        <v>388</v>
      </c>
      <c r="C211" s="82">
        <f>SUM(C125:C136)</f>
        <v>16080684</v>
      </c>
      <c r="D211" s="83">
        <f>C211/SUM(C113:C124)-1</f>
        <v>8.3130720840656869E-2</v>
      </c>
      <c r="E211" s="145"/>
      <c r="F211" s="82">
        <f>SUM(F125:F136)</f>
        <v>204500</v>
      </c>
      <c r="G211" s="83">
        <f>F211/SUM(F113:F124)-1</f>
        <v>3.5443037974683511E-2</v>
      </c>
      <c r="H211" s="82">
        <f>SUM(H125:H136)</f>
        <v>142081</v>
      </c>
      <c r="I211" s="83">
        <f>H211/SUM(H113:H124)-1</f>
        <v>1.5168836365195171E-2</v>
      </c>
      <c r="J211" s="82">
        <f>SUM(J125:J136)</f>
        <v>55488</v>
      </c>
      <c r="K211" s="83">
        <f>J211/SUM(J113:J124)-1</f>
        <v>8.8170693442108483E-2</v>
      </c>
      <c r="L211" s="82">
        <f>SUM(L125:L136)</f>
        <v>4900</v>
      </c>
      <c r="M211" s="83">
        <f>L211/SUM(L113:L116)-1</f>
        <v>-0.14095371669004209</v>
      </c>
      <c r="N211" s="82">
        <f>SUM(N125:N136)</f>
        <v>5676</v>
      </c>
      <c r="O211" s="83">
        <f>N211/SUM(N113:N124)-1</f>
        <v>0.34343195266272186</v>
      </c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</row>
    <row r="212" spans="1:29" ht="17.25" customHeight="1" thickBot="1">
      <c r="A212" s="179" t="s">
        <v>395</v>
      </c>
      <c r="B212" s="69" t="s">
        <v>388</v>
      </c>
      <c r="C212" s="82">
        <f>SUM(C137:C148)</f>
        <v>19310430</v>
      </c>
      <c r="D212" s="83">
        <f>C212/C211-1</f>
        <v>0.20084630728394393</v>
      </c>
      <c r="E212" s="111"/>
      <c r="F212" s="82">
        <f>SUM(F137:F148)</f>
        <v>230000</v>
      </c>
      <c r="G212" s="83">
        <f>F212/F211-1</f>
        <v>0.12469437652811743</v>
      </c>
      <c r="H212" s="82">
        <f>SUM(H137:H148)</f>
        <v>182622</v>
      </c>
      <c r="I212" s="83">
        <f>H212/H211-1</f>
        <v>0.28533723720976067</v>
      </c>
      <c r="J212" s="82">
        <f>SUM(J137:J148)</f>
        <v>64992</v>
      </c>
      <c r="K212" s="83">
        <f>J212/J211-1</f>
        <v>0.17128027681660907</v>
      </c>
      <c r="L212" s="82">
        <f>SUM(L137:L148)</f>
        <v>12327</v>
      </c>
      <c r="M212" s="121" t="s">
        <v>396</v>
      </c>
      <c r="N212" s="82">
        <f>SUM(N137:N148)</f>
        <v>6700</v>
      </c>
      <c r="O212" s="83">
        <f>N212/N211-1</f>
        <v>0.18040873854827333</v>
      </c>
    </row>
    <row r="213" spans="1:29" ht="17.25" customHeight="1" thickBot="1">
      <c r="A213" s="179" t="s">
        <v>397</v>
      </c>
      <c r="B213" s="69" t="s">
        <v>388</v>
      </c>
      <c r="C213" s="82">
        <f>SUM(C149:C160)</f>
        <v>22383190</v>
      </c>
      <c r="D213" s="83">
        <f>C213/SUM(C137:C148)-1</f>
        <v>0.15912436957644127</v>
      </c>
      <c r="E213" s="111"/>
      <c r="F213" s="82">
        <f>IFERROR(SUM(F149:F160),"-")</f>
        <v>280100</v>
      </c>
      <c r="G213" s="83">
        <f>IFERROR(F213/SUM(F137:F148)-1,"-")</f>
        <v>0.21782608695652184</v>
      </c>
      <c r="H213" s="82">
        <f>IFERROR(SUM(H149:H160),"-")</f>
        <v>228156</v>
      </c>
      <c r="I213" s="83">
        <f>IFERROR(H213/SUM(H137:H144)-1,"-")</f>
        <v>0.88479236024485552</v>
      </c>
      <c r="J213" s="82">
        <f>IFERROR(SUM(J149:J160),"-")</f>
        <v>82384</v>
      </c>
      <c r="K213" s="83">
        <f>IFERROR(J213/SUM(J137:J148)-1,"-")</f>
        <v>0.26760216642048262</v>
      </c>
      <c r="L213" s="82">
        <f>IFERROR(SUM(L149:L160),"-")</f>
        <v>12441</v>
      </c>
      <c r="M213" s="83">
        <f>IFERROR(L213/SUM(L137:L148)-1,"-")</f>
        <v>9.2479922122170599E-3</v>
      </c>
      <c r="N213" s="82">
        <f>IFERROR(SUM(N149:N160),"-")</f>
        <v>8071</v>
      </c>
      <c r="O213" s="83">
        <f>IFERROR(N213/SUM(N137:N148)-1,"-")</f>
        <v>0.2046268656716419</v>
      </c>
    </row>
    <row r="214" spans="1:29" ht="17.25" customHeight="1" thickBot="1">
      <c r="A214" s="179" t="s">
        <v>398</v>
      </c>
      <c r="B214" s="69" t="s">
        <v>388</v>
      </c>
      <c r="C214" s="82">
        <f>SUM(C161:C172)</f>
        <v>26496447</v>
      </c>
      <c r="D214" s="83">
        <f>C214/SUM(C149:C160)-1</f>
        <v>0.18376545076908157</v>
      </c>
      <c r="E214" s="111"/>
      <c r="F214" s="82">
        <f>SUM(F161:F172)</f>
        <v>301800</v>
      </c>
      <c r="G214" s="83">
        <f>F214/SUM(F149:F160)-1</f>
        <v>7.7472331310246334E-2</v>
      </c>
      <c r="H214" s="82">
        <f>IFERROR(SUM(H161:H172),"-")</f>
        <v>334767</v>
      </c>
      <c r="I214" s="83">
        <f>IFERROR(H214/SUM(H149:H160)-1,"-")</f>
        <v>0.46727239257350228</v>
      </c>
      <c r="J214" s="82">
        <f>SUM(J161:J172)</f>
        <v>91168</v>
      </c>
      <c r="K214" s="83">
        <f>J214/SUM(J149:J160)-1</f>
        <v>0.10662264517382014</v>
      </c>
      <c r="L214" s="82"/>
      <c r="M214" s="83"/>
      <c r="N214" s="82">
        <f>IFERROR(SUM(N161:N172),"-")</f>
        <v>8871</v>
      </c>
      <c r="O214" s="83">
        <f>IFERROR(N214/SUM(N149:N160)-1,"-")</f>
        <v>9.9120307272952513E-2</v>
      </c>
    </row>
    <row r="215" spans="1:29" ht="17.25" thickBot="1">
      <c r="A215" s="179" t="s">
        <v>399</v>
      </c>
      <c r="B215" s="69" t="s">
        <v>388</v>
      </c>
      <c r="C215" s="82">
        <f>SUM(C173:C184)</f>
        <v>28695983</v>
      </c>
      <c r="D215" s="83">
        <f ca="1">C215/SUM(OFFSET(C$161,0,0,COUNTIF(C$173:C$184,"&gt;0")))-1</f>
        <v>8.3012488429109021E-2</v>
      </c>
      <c r="F215" s="82">
        <f>SUM(F173:F184)</f>
        <v>288000</v>
      </c>
      <c r="G215" s="83">
        <f ca="1">F215/SUM(OFFSET(F$161,0,0,COUNTIF(F$173:F$184,"&gt;0")))-1</f>
        <v>-4.5725646123260466E-2</v>
      </c>
      <c r="H215" s="82">
        <f>SUM(H173:H184)</f>
        <v>240577</v>
      </c>
      <c r="I215" s="83">
        <f ca="1">H215/SUM(OFFSET(H$161,0,0,COUNTIF(H$173:H$184,"&gt;0")))-1</f>
        <v>-0.28135987119399464</v>
      </c>
      <c r="J215" s="82">
        <f>SUM(J173:J184)</f>
        <v>87853</v>
      </c>
      <c r="K215" s="83">
        <f ca="1">J215/SUM(OFFSET(J$161,0,0,COUNTIF(J$173:J$184,"&gt;0")))-1</f>
        <v>-3.6361442611442585E-2</v>
      </c>
      <c r="L215" s="82"/>
      <c r="M215" s="83"/>
      <c r="N215" s="82">
        <f>SUM(N173:N184)</f>
        <v>8176</v>
      </c>
      <c r="O215" s="83">
        <f ca="1">N215/SUM(OFFSET(N$161,0,0,COUNTIF(N$173:N$184,"&gt;0")))-1</f>
        <v>-7.834516965392857E-2</v>
      </c>
    </row>
    <row r="216" spans="1:29" ht="17.25" thickBot="1">
      <c r="A216" s="179" t="s">
        <v>400</v>
      </c>
      <c r="B216" s="69" t="s">
        <v>388</v>
      </c>
      <c r="C216" s="82">
        <f>SUM(C185:C196)</f>
        <v>26371937</v>
      </c>
      <c r="D216" s="83">
        <f ca="1">C216/SUM(OFFSET(C$173,0,0,COUNTIF(C$185:C$196,"&gt;0")))-1</f>
        <v>6.5354350783857207E-3</v>
      </c>
      <c r="F216" s="82">
        <f>SUM(F185:F196)</f>
        <v>203400</v>
      </c>
      <c r="G216" s="83">
        <f ca="1">IFERROR(F216/SUM(OFFSET(F$173,0,0,COUNTIF(F$185:F$196,"&gt;0")))-1,"-")</f>
        <v>-5.8333333333333348E-2</v>
      </c>
      <c r="H216" s="82">
        <f>SUM(H185:H196)</f>
        <v>123058</v>
      </c>
      <c r="I216" s="83">
        <f ca="1">IFERROR(H216/SUM(OFFSET(H$173,0,0,COUNTIF(H$185:H$196,"&gt;0")))-1,"-")</f>
        <v>-0.26611402671755724</v>
      </c>
      <c r="J216" s="82">
        <f>SUM(J185:J196)</f>
        <v>67163</v>
      </c>
      <c r="K216" s="83">
        <f ca="1">IFERROR(J216/SUM(OFFSET(J$173,0,0,COUNTIF(J$185:J$196,"&gt;0")))-1,"-")</f>
        <v>-2.9211956521739135E-2</v>
      </c>
      <c r="L216" s="82"/>
      <c r="M216" s="83"/>
      <c r="N216" s="82">
        <f>SUM(N185:N196)</f>
        <v>6262</v>
      </c>
      <c r="O216" s="83">
        <f ca="1">IFERROR(N216/SUM(OFFSET(N$173,0,0,COUNTIF(N$185:N$196,"&gt;0")))-1,"-")</f>
        <v>-8.7172011661807547E-2</v>
      </c>
    </row>
    <row r="218" spans="1:29">
      <c r="F218" s="234"/>
    </row>
  </sheetData>
  <mergeCells count="19">
    <mergeCell ref="A77:A88"/>
    <mergeCell ref="H2:I2"/>
    <mergeCell ref="C2:D2"/>
    <mergeCell ref="A185:A196"/>
    <mergeCell ref="A173:A184"/>
    <mergeCell ref="A161:A172"/>
    <mergeCell ref="A2:B4"/>
    <mergeCell ref="A41:A52"/>
    <mergeCell ref="A29:A40"/>
    <mergeCell ref="A17:A28"/>
    <mergeCell ref="A5:A16"/>
    <mergeCell ref="A65:A76"/>
    <mergeCell ref="A53:A64"/>
    <mergeCell ref="A149:A160"/>
    <mergeCell ref="A137:A148"/>
    <mergeCell ref="A125:A136"/>
    <mergeCell ref="A113:A124"/>
    <mergeCell ref="A101:A112"/>
    <mergeCell ref="A89:A100"/>
  </mergeCells>
  <phoneticPr fontId="4" type="noConversion"/>
  <pageMargins left="0.15748031496062992" right="0.15748031496062992" top="0.39370078740157483" bottom="0" header="0.11811023622047245" footer="0"/>
  <pageSetup paperSize="9" scale="70" orientation="landscape" r:id="rId1"/>
  <headerFooter alignWithMargins="0"/>
  <rowBreaks count="2" manualBreakCount="2">
    <brk id="64" max="14" man="1"/>
    <brk id="136" max="14" man="1"/>
  </rowBreaks>
  <ignoredErrors>
    <ignoredError sqref="E202:E210 F201:G201 C202:C216 L201 M201:O204 J201:K201 F211:F217 D207:D214 J202 L203:L204 H201:I201" formulaRange="1"/>
    <ignoredError sqref="G202 F202 G208:G210 F208:F210 F203:F207 G203:G207 M205:O207 M208:O210 J203:J204 J205:J210 K203:K204 K202:L202 K205:K210 L205:L210 G211:G214 L212:L213 J212:J213 J211 J214:O216 N211:O211 M211 M213:O213 K212:K213 K211 L211 H202:H216 N212:O212 I213:I216 I202:I212" formula="1" formulaRange="1"/>
    <ignoredError sqref="E211 G215:G2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10</vt:i4>
      </vt:variant>
    </vt:vector>
  </HeadingPairs>
  <TitlesOfParts>
    <vt:vector size="17" baseType="lpstr">
      <vt:lpstr>표지</vt:lpstr>
      <vt:lpstr>출처</vt:lpstr>
      <vt:lpstr>Asia</vt:lpstr>
      <vt:lpstr>Europe</vt:lpstr>
      <vt:lpstr>Africa</vt:lpstr>
      <vt:lpstr>America</vt:lpstr>
      <vt:lpstr>Oceania</vt:lpstr>
      <vt:lpstr>Africa!Print_Area</vt:lpstr>
      <vt:lpstr>America!Print_Area</vt:lpstr>
      <vt:lpstr>Asia!Print_Area</vt:lpstr>
      <vt:lpstr>Europe!Print_Area</vt:lpstr>
      <vt:lpstr>Oceania!Print_Area</vt:lpstr>
      <vt:lpstr>Africa!Print_Titles</vt:lpstr>
      <vt:lpstr>America!Print_Titles</vt:lpstr>
      <vt:lpstr>Asia!Print_Titles</vt:lpstr>
      <vt:lpstr>Europe!Print_Titles</vt:lpstr>
      <vt:lpstr>Oceania!Print_Titles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KTO</dc:creator>
  <cp:lastModifiedBy>admin</cp:lastModifiedBy>
  <cp:lastPrinted>2019-01-08T04:05:50Z</cp:lastPrinted>
  <dcterms:created xsi:type="dcterms:W3CDTF">2006-11-22T07:34:12Z</dcterms:created>
  <dcterms:modified xsi:type="dcterms:W3CDTF">2020-01-21T01:43:12Z</dcterms:modified>
</cp:coreProperties>
</file>