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a\Documents\"/>
    </mc:Choice>
  </mc:AlternateContent>
  <xr:revisionPtr revIDLastSave="0" documentId="13_ncr:1_{D59EB016-613A-4791-9DDF-D7E63971CA9E}" xr6:coauthVersionLast="47" xr6:coauthVersionMax="47" xr10:uidLastSave="{00000000-0000-0000-0000-000000000000}"/>
  <bookViews>
    <workbookView xWindow="-120" yWindow="-120" windowWidth="20730" windowHeight="11160" tabRatio="39" xr2:uid="{DF931C47-658D-40C9-BECA-07C573E90DB6}"/>
  </bookViews>
  <sheets>
    <sheet name="Planilha1" sheetId="1" r:id="rId1"/>
    <sheet name="Planilha2" sheetId="2" r:id="rId2"/>
  </sheets>
  <definedNames>
    <definedName name="aporte">Planilha1!$E$17</definedName>
    <definedName name="patrimonio">Planilha1!$E$20</definedName>
    <definedName name="qtt_anos">Planilha1!$E$18</definedName>
    <definedName name="rendimento_carteira">Planilha1!$E$13</definedName>
    <definedName name="salario">Planilha1!$E$12</definedName>
    <definedName name="sugestao_investimento">Planilha1!$E$14</definedName>
    <definedName name="taxa_mensal">Planilha1!$E$19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C35" i="1"/>
  <c r="C36" i="1"/>
  <c r="C37" i="1"/>
  <c r="C38" i="1"/>
  <c r="C39" i="1"/>
  <c r="C34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E31" i="1"/>
  <c r="E35" i="1" l="1"/>
  <c r="E39" i="1"/>
  <c r="E36" i="1"/>
  <c r="E34" i="1"/>
  <c r="E38" i="1"/>
  <c r="E37" i="1"/>
  <c r="E21" i="1"/>
  <c r="E14" i="1"/>
  <c r="D25" i="1"/>
  <c r="E25" i="1" s="1"/>
  <c r="D26" i="1"/>
  <c r="E26" i="1" s="1"/>
  <c r="D27" i="1"/>
  <c r="E27" i="1" s="1"/>
  <c r="D28" i="1"/>
  <c r="E28" i="1" s="1"/>
  <c r="D24" i="1"/>
  <c r="E24" i="1" s="1"/>
  <c r="E40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<sst xmlns="http://schemas.openxmlformats.org/spreadsheetml/2006/main" count="69" uniqueCount="33">
  <si>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</si>
  <si>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</si>
  <si>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</si>
  <si>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</si>
  <si>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</si>
  <si>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</si>
  <si>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</si>
  <si>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</si>
  <si>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</si>
  <si>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</si>
  <si>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</si>
  <si>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</si>
  <si>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</si>
  <si>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</si>
  <si>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</si>
  <si>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</si>
  <si>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CONSERVADOR</t>
  </si>
  <si>
    <t>AGRESSIVO</t>
  </si>
  <si>
    <t>MODERADO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</si>
  <si>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</si>
  <si>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</si>
  <si>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</si>
  <si>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</si>
  <si>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</si>
  <si>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</si>
  <si>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</si>
  <si>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</si>
  <si>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</si>
  <si>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</si>
  <si>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</si>
  <si>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%</t>
  </si>
  <si>
    <t>CHAVE COMPOSTA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</si>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</sst>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3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7" fillId="0" borderId="6" xfId="0" applyFont="1" applyBorder="1" applyAlignment="1">
      <alignment horizontal="center"/>
    </xf>
    <xf numFmtId="0" fontId="5" fillId="0" borderId="0" xfId="0" applyFont="1"/>
    <xf numFmtId="0" fontId="6" fillId="3" borderId="2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6" fillId="5" borderId="17" xfId="3" applyFont="1" applyFill="1" applyBorder="1" applyAlignment="1">
      <alignment horizontal="center" vertical="center"/>
    </xf>
    <xf numFmtId="0" fontId="6" fillId="5" borderId="18" xfId="3" applyFont="1" applyFill="1" applyBorder="1" applyAlignment="1">
      <alignment horizontal="center" vertical="center"/>
    </xf>
    <xf numFmtId="0" fontId="6" fillId="5" borderId="19" xfId="3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66" fontId="7" fillId="4" borderId="16" xfId="0" applyNumberFormat="1" applyFont="1" applyFill="1" applyBorder="1" applyAlignment="1">
      <alignment horizontal="center" vertical="center"/>
    </xf>
    <xf numFmtId="8" fontId="7" fillId="4" borderId="6" xfId="0" applyNumberFormat="1" applyFont="1" applyFill="1" applyBorder="1"/>
    <xf numFmtId="8" fontId="7" fillId="4" borderId="10" xfId="0" applyNumberFormat="1" applyFont="1" applyFill="1" applyBorder="1"/>
    <xf numFmtId="166" fontId="7" fillId="0" borderId="7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0" fontId="7" fillId="0" borderId="7" xfId="2" applyNumberFormat="1" applyFont="1" applyBorder="1" applyAlignment="1">
      <alignment horizontal="center" vertical="center"/>
    </xf>
    <xf numFmtId="8" fontId="8" fillId="4" borderId="7" xfId="0" applyNumberFormat="1" applyFont="1" applyFill="1" applyBorder="1" applyAlignment="1">
      <alignment horizontal="center" vertical="center"/>
    </xf>
    <xf numFmtId="8" fontId="8" fillId="4" borderId="8" xfId="0" applyNumberFormat="1" applyFont="1" applyFill="1" applyBorder="1" applyAlignment="1">
      <alignment horizontal="center" vertical="center"/>
    </xf>
    <xf numFmtId="8" fontId="7" fillId="4" borderId="7" xfId="0" applyNumberFormat="1" applyFont="1" applyFill="1" applyBorder="1" applyAlignment="1">
      <alignment horizontal="center"/>
    </xf>
    <xf numFmtId="8" fontId="7" fillId="4" borderId="8" xfId="0" applyNumberFormat="1" applyFont="1" applyFill="1" applyBorder="1" applyAlignment="1">
      <alignment horizontal="center"/>
    </xf>
    <xf numFmtId="0" fontId="7" fillId="4" borderId="22" xfId="0" applyFont="1" applyFill="1" applyBorder="1" applyAlignment="1">
      <alignment horizontal="left" indent="3"/>
    </xf>
    <xf numFmtId="0" fontId="7" fillId="4" borderId="23" xfId="0" applyFont="1" applyFill="1" applyBorder="1" applyAlignment="1">
      <alignment horizontal="left" indent="3"/>
    </xf>
    <xf numFmtId="0" fontId="7" fillId="4" borderId="14" xfId="0" applyFont="1" applyFill="1" applyBorder="1" applyAlignment="1">
      <alignment horizontal="left" indent="3"/>
    </xf>
    <xf numFmtId="0" fontId="7" fillId="4" borderId="20" xfId="0" applyFont="1" applyFill="1" applyBorder="1" applyAlignment="1">
      <alignment horizontal="left" indent="3"/>
    </xf>
    <xf numFmtId="0" fontId="7" fillId="4" borderId="24" xfId="0" applyFont="1" applyFill="1" applyBorder="1" applyAlignment="1">
      <alignment horizontal="left" indent="3"/>
    </xf>
    <xf numFmtId="0" fontId="7" fillId="4" borderId="21" xfId="0" applyFont="1" applyFill="1" applyBorder="1" applyAlignment="1">
      <alignment horizontal="left" indent="3"/>
    </xf>
    <xf numFmtId="0" fontId="7" fillId="0" borderId="5" xfId="0" applyFont="1" applyBorder="1" applyAlignment="1">
      <alignment horizontal="left" vertical="center" indent="3"/>
    </xf>
    <xf numFmtId="0" fontId="7" fillId="0" borderId="6" xfId="0" applyFont="1" applyBorder="1" applyAlignment="1">
      <alignment horizontal="left" vertical="center" indent="3"/>
    </xf>
    <xf numFmtId="0" fontId="9" fillId="4" borderId="5" xfId="0" applyFont="1" applyFill="1" applyBorder="1" applyAlignment="1">
      <alignment horizontal="left" vertical="center" indent="3"/>
    </xf>
    <xf numFmtId="0" fontId="9" fillId="4" borderId="6" xfId="0" applyFont="1" applyFill="1" applyBorder="1" applyAlignment="1">
      <alignment horizontal="left" vertical="center" indent="3"/>
    </xf>
    <xf numFmtId="0" fontId="9" fillId="4" borderId="9" xfId="0" applyFont="1" applyFill="1" applyBorder="1" applyAlignment="1">
      <alignment horizontal="left" vertical="center" indent="3"/>
    </xf>
    <xf numFmtId="0" fontId="9" fillId="4" borderId="10" xfId="0" applyFont="1" applyFill="1" applyBorder="1" applyAlignment="1">
      <alignment horizontal="left" vertical="center" indent="3"/>
    </xf>
    <xf numFmtId="0" fontId="7" fillId="4" borderId="5" xfId="0" applyFont="1" applyFill="1" applyBorder="1" applyAlignment="1">
      <alignment horizontal="left" vertical="center" indent="3"/>
    </xf>
    <xf numFmtId="0" fontId="7" fillId="4" borderId="6" xfId="0" applyFont="1" applyFill="1" applyBorder="1" applyAlignment="1">
      <alignment horizontal="left" vertical="center" indent="3"/>
    </xf>
    <xf numFmtId="0" fontId="7" fillId="4" borderId="25" xfId="0" applyFont="1" applyFill="1" applyBorder="1" applyAlignment="1">
      <alignment horizontal="left" vertical="center" indent="3"/>
    </xf>
    <xf numFmtId="0" fontId="7" fillId="4" borderId="26" xfId="0" applyFont="1" applyFill="1" applyBorder="1" applyAlignment="1">
      <alignment horizontal="left" vertical="center" indent="3"/>
    </xf>
    <xf numFmtId="166" fontId="7" fillId="6" borderId="15" xfId="1" applyNumberFormat="1" applyFont="1" applyFill="1" applyBorder="1" applyAlignment="1">
      <alignment horizontal="center" vertical="center"/>
    </xf>
    <xf numFmtId="10" fontId="7" fillId="6" borderId="15" xfId="2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2" xfId="4" applyFont="1" applyBorder="1" applyAlignment="1">
      <alignment horizontal="center" vertical="center"/>
    </xf>
    <xf numFmtId="0" fontId="10" fillId="2" borderId="3" xfId="4" applyFont="1" applyBorder="1" applyAlignment="1">
      <alignment horizontal="center" vertical="center"/>
    </xf>
    <xf numFmtId="0" fontId="10" fillId="2" borderId="4" xfId="4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0" borderId="5" xfId="0" applyFont="1" applyBorder="1"/>
    <xf numFmtId="166" fontId="7" fillId="0" borderId="7" xfId="0" applyNumberFormat="1" applyFont="1" applyBorder="1" applyAlignment="1">
      <alignment horizontal="center" vertical="center"/>
    </xf>
    <xf numFmtId="0" fontId="0" fillId="7" borderId="9" xfId="0" applyFill="1" applyBorder="1"/>
    <xf numFmtId="0" fontId="0" fillId="7" borderId="10" xfId="0" applyFill="1" applyBorder="1"/>
    <xf numFmtId="166" fontId="7" fillId="7" borderId="8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7" fillId="8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9" fontId="7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9" fontId="7" fillId="0" borderId="8" xfId="0" applyNumberFormat="1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</cellXfs>
  <cellStyles count="5">
    <cellStyle name="Moeda" xfId="1" builtinId="4"/>
    <cellStyle name="Neutro" xfId="4" builtinId="28"/>
    <cellStyle name="Normal" xfId="0" builtinId="0"/>
    <cellStyle name="Porcentagem" xfId="2" builtinId="5"/>
    <cellStyle name="Título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418-AD19-BEC56F2CE43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Planilha1!$D$34:$D$39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7A7-4418-AD19-BEC56F2CE43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Planilha1!$E$34:$E$39</c:f>
              <c:numCache>
                <c:formatCode>"R$"\ #,##0.00</c:formatCode>
                <c:ptCount val="6"/>
                <c:pt idx="0">
                  <c:v>254.51999999999998</c:v>
                </c:pt>
                <c:pt idx="1">
                  <c:v>424.2</c:v>
                </c:pt>
                <c:pt idx="2">
                  <c:v>84.84</c:v>
                </c:pt>
                <c:pt idx="3">
                  <c:v>84.84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7-4418-AD19-BEC56F2C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9524</xdr:rowOff>
    </xdr:from>
    <xdr:to>
      <xdr:col>16384</xdr:col>
      <xdr:colOff>9525</xdr:colOff>
      <xdr:row>9</xdr:row>
      <xdr:rowOff>114299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1FB2732-4181-E8A9-EEB6-F7769DC05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4"/>
          <a:ext cx="7634181" cy="1819275"/>
        </a:xfrm>
        <a:prstGeom prst="rect">
          <a:avLst/>
        </a:prstGeom>
      </xdr:spPr>
    </xdr:pic>
    <xdr:clientData/>
  </xdr:twoCellAnchor>
  <xdr:twoCellAnchor>
    <xdr:from>
      <xdr:col>1</xdr:col>
      <xdr:colOff>1028700</xdr:colOff>
      <xdr:row>40</xdr:row>
      <xdr:rowOff>14287</xdr:rowOff>
    </xdr:from>
    <xdr:to>
      <xdr:col>4</xdr:col>
      <xdr:colOff>1514475</xdr:colOff>
      <xdr:row>54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C9282B-6A79-8EED-9087-14040538F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8CB9-F3E2-4670-BD49-2D59BF4821A2}">
  <dimension ref="A10:L66"/>
  <sheetViews>
    <sheetView showGridLines="0" showRowColHeaders="0" tabSelected="1" zoomScaleNormal="100" workbookViewId="0">
      <selection activeCell="F16" sqref="F16"/>
    </sheetView>
  </sheetViews>
  <sheetFormatPr defaultColWidth="0" defaultRowHeight="15" x14ac:dyDescent="0.25"/>
  <cols>
    <col min="1" max="1" width="6.140625" customWidth="1"/>
    <col min="2" max="2" width="22.42578125" customWidth="1"/>
    <col min="3" max="3" width="14.7109375" customWidth="1"/>
    <col min="4" max="4" width="24.140625" customWidth="1"/>
    <col min="5" max="5" width="39.85546875" customWidth="1"/>
    <col min="6" max="6" width="7" customWidth="1"/>
    <col min="7" max="7" width="0.85546875" hidden="1" customWidth="1"/>
    <col min="8" max="8" width="10.5703125" hidden="1" customWidth="1"/>
    <col min="9" max="9" width="7.140625" hidden="1" customWidth="1"/>
    <col min="10" max="10" width="16.7109375" hidden="1" customWidth="1"/>
    <col min="11" max="11" width="9.140625" hidden="1" customWidth="1"/>
    <col min="12" max="12" width="6.28515625" hidden="1" customWidth="1"/>
    <col min="13" max="16384" width="9.140625" hidden="1"/>
  </cols>
  <sheetData>
    <row r="10" spans="2:5" ht="25.5" customHeight="1" thickBot="1" x14ac:dyDescent="0.3"/>
    <row r="11" spans="2:5" ht="24" x14ac:dyDescent="0.25">
      <c r="B11" s="12" t="s">
        <v>13</v>
      </c>
      <c r="C11" s="13"/>
      <c r="D11" s="13"/>
      <c r="E11" s="14"/>
    </row>
    <row r="12" spans="2:5" ht="17.25" x14ac:dyDescent="0.3">
      <c r="B12" s="26" t="s">
        <v>14</v>
      </c>
      <c r="C12" s="27"/>
      <c r="D12" s="28"/>
      <c r="E12" s="42">
        <v>2828</v>
      </c>
    </row>
    <row r="13" spans="2:5" ht="17.25" x14ac:dyDescent="0.3">
      <c r="B13" s="26" t="s">
        <v>15</v>
      </c>
      <c r="C13" s="27"/>
      <c r="D13" s="28"/>
      <c r="E13" s="43">
        <v>6.0000000000000001E-3</v>
      </c>
    </row>
    <row r="14" spans="2:5" ht="18" thickBot="1" x14ac:dyDescent="0.35">
      <c r="B14" s="29" t="s">
        <v>32</v>
      </c>
      <c r="C14" s="30"/>
      <c r="D14" s="31"/>
      <c r="E14" s="16">
        <f>E12*30%</f>
        <v>848.4</v>
      </c>
    </row>
    <row r="15" spans="2:5" ht="17.25" customHeight="1" thickBot="1" x14ac:dyDescent="0.3"/>
    <row r="16" spans="2:5" ht="24" x14ac:dyDescent="0.25">
      <c r="B16" s="5" t="s">
        <v>5</v>
      </c>
      <c r="C16" s="6"/>
      <c r="D16" s="6"/>
      <c r="E16" s="7"/>
    </row>
    <row r="17" spans="1:9" ht="17.25" x14ac:dyDescent="0.25">
      <c r="B17" s="32" t="s">
        <v>0</v>
      </c>
      <c r="C17" s="33"/>
      <c r="D17" s="33"/>
      <c r="E17" s="19">
        <v>848.4</v>
      </c>
    </row>
    <row r="18" spans="1:9" ht="17.25" x14ac:dyDescent="0.25">
      <c r="B18" s="32" t="s">
        <v>1</v>
      </c>
      <c r="C18" s="33"/>
      <c r="D18" s="33"/>
      <c r="E18" s="20">
        <v>10</v>
      </c>
    </row>
    <row r="19" spans="1:9" ht="17.25" x14ac:dyDescent="0.25">
      <c r="B19" s="32" t="s">
        <v>2</v>
      </c>
      <c r="C19" s="33"/>
      <c r="D19" s="33"/>
      <c r="E19" s="21">
        <v>1.0789999999999999E-2</v>
      </c>
    </row>
    <row r="20" spans="1:9" ht="17.25" x14ac:dyDescent="0.25">
      <c r="B20" s="34" t="s">
        <v>3</v>
      </c>
      <c r="C20" s="35"/>
      <c r="D20" s="35"/>
      <c r="E20" s="22">
        <f>FV(taxa_mensal,qtt_anos*12,aporte*-1)</f>
        <v>206402.3259105981</v>
      </c>
      <c r="I20" s="2"/>
    </row>
    <row r="21" spans="1:9" ht="18" thickBot="1" x14ac:dyDescent="0.3">
      <c r="B21" s="36" t="s">
        <v>4</v>
      </c>
      <c r="C21" s="37"/>
      <c r="D21" s="37"/>
      <c r="E21" s="23">
        <f>patrimonio*rendimento_carteira</f>
        <v>1238.4139554635885</v>
      </c>
    </row>
    <row r="22" spans="1:9" ht="15.75" thickBot="1" x14ac:dyDescent="0.3"/>
    <row r="23" spans="1:9" ht="24" x14ac:dyDescent="0.25">
      <c r="B23" s="9" t="s">
        <v>11</v>
      </c>
      <c r="C23" s="10"/>
      <c r="D23" s="11"/>
      <c r="E23" s="8" t="s">
        <v>12</v>
      </c>
    </row>
    <row r="24" spans="1:9" ht="17.25" x14ac:dyDescent="0.3">
      <c r="A24" s="4">
        <v>2</v>
      </c>
      <c r="B24" s="38" t="s">
        <v>6</v>
      </c>
      <c r="C24" s="39"/>
      <c r="D24" s="17">
        <f>FV($E$19,$A24*12,$E$17*-1)</f>
        <v>23099.918999322203</v>
      </c>
      <c r="E24" s="24">
        <f>D24*rendimento_carteira</f>
        <v>138.59951399593322</v>
      </c>
    </row>
    <row r="25" spans="1:9" ht="17.25" x14ac:dyDescent="0.3">
      <c r="A25" s="4">
        <v>5</v>
      </c>
      <c r="B25" s="38" t="s">
        <v>7</v>
      </c>
      <c r="C25" s="39"/>
      <c r="D25" s="17">
        <f t="shared" ref="D25:D28" si="0">FV($E$19,$A25*12,$E$17*-1)</f>
        <v>71076.333836316917</v>
      </c>
      <c r="E25" s="24">
        <f>D25*rendimento_carteira</f>
        <v>426.45800301790149</v>
      </c>
    </row>
    <row r="26" spans="1:9" ht="17.25" x14ac:dyDescent="0.3">
      <c r="A26" s="4">
        <v>10</v>
      </c>
      <c r="B26" s="38" t="s">
        <v>8</v>
      </c>
      <c r="C26" s="39"/>
      <c r="D26" s="17">
        <f t="shared" si="0"/>
        <v>206402.3259105981</v>
      </c>
      <c r="E26" s="24">
        <f>D26*rendimento_carteira</f>
        <v>1238.4139554635885</v>
      </c>
    </row>
    <row r="27" spans="1:9" ht="17.25" x14ac:dyDescent="0.3">
      <c r="A27" s="4">
        <v>20</v>
      </c>
      <c r="B27" s="38" t="s">
        <v>9</v>
      </c>
      <c r="C27" s="39"/>
      <c r="D27" s="17">
        <f t="shared" si="0"/>
        <v>954618.32264236314</v>
      </c>
      <c r="E27" s="24">
        <f>D27*rendimento_carteira</f>
        <v>5727.7099358541791</v>
      </c>
    </row>
    <row r="28" spans="1:9" ht="18" thickBot="1" x14ac:dyDescent="0.35">
      <c r="A28" s="4">
        <v>30</v>
      </c>
      <c r="B28" s="40" t="s">
        <v>10</v>
      </c>
      <c r="C28" s="41"/>
      <c r="D28" s="18">
        <f t="shared" si="0"/>
        <v>3666928.7353059999</v>
      </c>
      <c r="E28" s="25">
        <f>D28*rendimento_carteira</f>
        <v>22001.572411836001</v>
      </c>
    </row>
    <row r="29" spans="1:9" ht="15.75" thickBot="1" x14ac:dyDescent="0.3"/>
    <row r="30" spans="1:9" ht="17.25" x14ac:dyDescent="0.25">
      <c r="B30" s="47" t="s">
        <v>19</v>
      </c>
      <c r="C30" s="48"/>
      <c r="D30" s="48"/>
      <c r="E30" s="49" t="s">
        <v>16</v>
      </c>
    </row>
    <row r="31" spans="1:9" ht="18" thickBot="1" x14ac:dyDescent="0.3">
      <c r="B31" s="15" t="s">
        <v>20</v>
      </c>
      <c r="C31" s="50"/>
      <c r="D31" s="50"/>
      <c r="E31" s="51">
        <f>aporte</f>
        <v>848.4</v>
      </c>
    </row>
    <row r="32" spans="1:9" ht="15.75" thickBot="1" x14ac:dyDescent="0.3"/>
    <row r="33" spans="2:5" ht="17.25" x14ac:dyDescent="0.3">
      <c r="B33" s="72" t="s">
        <v>21</v>
      </c>
      <c r="C33" s="53" t="s">
        <v>22</v>
      </c>
      <c r="D33" s="53"/>
      <c r="E33" s="54" t="s">
        <v>23</v>
      </c>
    </row>
    <row r="34" spans="2:5" ht="17.25" x14ac:dyDescent="0.3">
      <c r="B34" s="55" t="s">
        <v>24</v>
      </c>
      <c r="C34" s="52">
        <f>VLOOKUP($E$30&amp;"-"&amp;$B34,Planilha2!$A:$D,4,FALSE)</f>
        <v>0.3</v>
      </c>
      <c r="D34" s="3"/>
      <c r="E34" s="56">
        <f>$C34*$E$31</f>
        <v>254.51999999999998</v>
      </c>
    </row>
    <row r="35" spans="2:5" ht="17.25" x14ac:dyDescent="0.3">
      <c r="B35" s="55" t="s">
        <v>25</v>
      </c>
      <c r="C35" s="52">
        <f>VLOOKUP($E$30&amp;"-"&amp;$B35,Planilha2!$A:$D,4,FALSE)</f>
        <v>0.5</v>
      </c>
      <c r="D35" s="3"/>
      <c r="E35" s="56">
        <f t="shared" ref="E35:E39" si="1">$C35*$E$31</f>
        <v>424.2</v>
      </c>
    </row>
    <row r="36" spans="2:5" ht="17.25" x14ac:dyDescent="0.3">
      <c r="B36" s="55" t="s">
        <v>26</v>
      </c>
      <c r="C36" s="52">
        <f>VLOOKUP($E$30&amp;"-"&amp;$B36,Planilha2!$A:$D,4,FALSE)</f>
        <v>0.1</v>
      </c>
      <c r="D36" s="3"/>
      <c r="E36" s="56">
        <f t="shared" si="1"/>
        <v>84.84</v>
      </c>
    </row>
    <row r="37" spans="2:5" ht="17.25" x14ac:dyDescent="0.3">
      <c r="B37" s="55" t="s">
        <v>27</v>
      </c>
      <c r="C37" s="52">
        <f>VLOOKUP($E$30&amp;"-"&amp;$B37,Planilha2!$A:$D,4,FALSE)</f>
        <v>0.1</v>
      </c>
      <c r="D37" s="3"/>
      <c r="E37" s="56">
        <f t="shared" si="1"/>
        <v>84.84</v>
      </c>
    </row>
    <row r="38" spans="2:5" ht="17.25" x14ac:dyDescent="0.3">
      <c r="B38" s="55" t="s">
        <v>28</v>
      </c>
      <c r="C38" s="52">
        <f>VLOOKUP($E$30&amp;"-"&amp;$B38,Planilha2!$A:$D,4,FALSE)</f>
        <v>0</v>
      </c>
      <c r="D38" s="3"/>
      <c r="E38" s="56">
        <f t="shared" si="1"/>
        <v>0</v>
      </c>
    </row>
    <row r="39" spans="2:5" ht="17.25" x14ac:dyDescent="0.3">
      <c r="B39" s="55" t="s">
        <v>29</v>
      </c>
      <c r="C39" s="52">
        <f>VLOOKUP($E$30&amp;"-"&amp;$B39,Planilha2!$A:$D,4,FALSE)</f>
        <v>0</v>
      </c>
      <c r="D39" s="3"/>
      <c r="E39" s="56">
        <f t="shared" si="1"/>
        <v>0</v>
      </c>
    </row>
    <row r="40" spans="2:5" ht="18" thickBot="1" x14ac:dyDescent="0.35">
      <c r="B40" s="57"/>
      <c r="C40" s="58"/>
      <c r="D40" s="58"/>
      <c r="E40" s="59">
        <f>SUM(E34:E39)</f>
        <v>848.40000000000009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</sheetData>
  <mergeCells count="20">
    <mergeCell ref="C34:D34"/>
    <mergeCell ref="C35:D35"/>
    <mergeCell ref="C36:D36"/>
    <mergeCell ref="C37:D37"/>
    <mergeCell ref="C38:D38"/>
    <mergeCell ref="C39:D39"/>
    <mergeCell ref="B14:D14"/>
    <mergeCell ref="B11:E11"/>
    <mergeCell ref="B23:D23"/>
    <mergeCell ref="B31:D31"/>
    <mergeCell ref="C33:D33"/>
    <mergeCell ref="B30:D30"/>
    <mergeCell ref="B12:D12"/>
    <mergeCell ref="B13:D13"/>
    <mergeCell ref="B16:E16"/>
    <mergeCell ref="B17:D17"/>
    <mergeCell ref="B18:D18"/>
    <mergeCell ref="B19:D19"/>
    <mergeCell ref="B20:D20"/>
    <mergeCell ref="B21:D21"/>
  </mergeCells>
  <dataValidations disablePrompts="1" count="1">
    <dataValidation type="list" allowBlank="1" showInputMessage="1" showErrorMessage="1" sqref="E30" xr:uid="{CFFE5A19-A95D-4624-8D7B-B9035A6AFDC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6C1C-EC0B-4BB8-93EC-8C5A94287D76}">
  <dimension ref="A1:F20"/>
  <sheetViews>
    <sheetView workbookViewId="0">
      <selection activeCell="G9" sqref="G9"/>
    </sheetView>
  </sheetViews>
  <sheetFormatPr defaultRowHeight="17.25" x14ac:dyDescent="0.25"/>
  <cols>
    <col min="1" max="1" width="33" style="45" bestFit="1" customWidth="1"/>
    <col min="2" max="2" width="21.7109375" style="45" bestFit="1" customWidth="1"/>
    <col min="3" max="3" width="21.7109375" bestFit="1" customWidth="1"/>
    <col min="4" max="4" width="10.42578125" style="46" customWidth="1"/>
  </cols>
  <sheetData>
    <row r="1" spans="1:6" ht="18" thickBot="1" x14ac:dyDescent="0.3"/>
    <row r="2" spans="1:6" x14ac:dyDescent="0.25">
      <c r="A2" s="60" t="s">
        <v>31</v>
      </c>
      <c r="B2" s="61" t="s">
        <v>19</v>
      </c>
      <c r="C2" s="62" t="s">
        <v>21</v>
      </c>
      <c r="D2" s="63" t="s">
        <v>30</v>
      </c>
    </row>
    <row r="3" spans="1:6" x14ac:dyDescent="0.3">
      <c r="A3" s="64" t="str">
        <f>$B3&amp;"-"&amp;$C3</f>
        <v>CONSERVADOR-PAPEL</v>
      </c>
      <c r="B3" s="65" t="s">
        <v>16</v>
      </c>
      <c r="C3" s="66" t="s">
        <v>24</v>
      </c>
      <c r="D3" s="67">
        <v>0.3</v>
      </c>
      <c r="E3" s="44"/>
    </row>
    <row r="4" spans="1:6" x14ac:dyDescent="0.3">
      <c r="A4" s="64" t="str">
        <f t="shared" ref="A4:A20" si="0">$B4&amp;"-"&amp;$C4</f>
        <v>CONSERVADOR-TIJOLO</v>
      </c>
      <c r="B4" s="65" t="s">
        <v>16</v>
      </c>
      <c r="C4" s="66" t="s">
        <v>25</v>
      </c>
      <c r="D4" s="67">
        <v>0.5</v>
      </c>
      <c r="E4" s="44"/>
    </row>
    <row r="5" spans="1:6" x14ac:dyDescent="0.3">
      <c r="A5" s="64" t="str">
        <f t="shared" si="0"/>
        <v>CONSERVADOR-HÍBRIDO</v>
      </c>
      <c r="B5" s="65" t="s">
        <v>16</v>
      </c>
      <c r="C5" s="66" t="s">
        <v>26</v>
      </c>
      <c r="D5" s="67">
        <v>0.1</v>
      </c>
      <c r="E5" s="44"/>
      <c r="F5" s="1"/>
    </row>
    <row r="6" spans="1:6" x14ac:dyDescent="0.3">
      <c r="A6" s="64" t="str">
        <f t="shared" si="0"/>
        <v>CONSERVADOR-FOFs</v>
      </c>
      <c r="B6" s="65" t="s">
        <v>16</v>
      </c>
      <c r="C6" s="66" t="s">
        <v>27</v>
      </c>
      <c r="D6" s="67">
        <v>0.1</v>
      </c>
      <c r="E6" s="44"/>
    </row>
    <row r="7" spans="1:6" x14ac:dyDescent="0.3">
      <c r="A7" s="64" t="str">
        <f t="shared" si="0"/>
        <v>CONSERVADOR-DESENVOLVIMENTO</v>
      </c>
      <c r="B7" s="65" t="s">
        <v>16</v>
      </c>
      <c r="C7" s="66" t="s">
        <v>28</v>
      </c>
      <c r="D7" s="67">
        <v>0</v>
      </c>
      <c r="E7" s="44"/>
    </row>
    <row r="8" spans="1:6" x14ac:dyDescent="0.3">
      <c r="A8" s="64" t="str">
        <f t="shared" si="0"/>
        <v>CONSERVADOR-HOTELARIAS</v>
      </c>
      <c r="B8" s="65" t="s">
        <v>16</v>
      </c>
      <c r="C8" s="66" t="s">
        <v>29</v>
      </c>
      <c r="D8" s="67">
        <v>0</v>
      </c>
      <c r="E8" s="44"/>
    </row>
    <row r="9" spans="1:6" x14ac:dyDescent="0.3">
      <c r="A9" s="64" t="str">
        <f t="shared" si="0"/>
        <v>MODERADO-PAPEL</v>
      </c>
      <c r="B9" s="65" t="s">
        <v>18</v>
      </c>
      <c r="C9" s="66" t="s">
        <v>24</v>
      </c>
      <c r="D9" s="67">
        <v>0.32</v>
      </c>
    </row>
    <row r="10" spans="1:6" x14ac:dyDescent="0.3">
      <c r="A10" s="64" t="str">
        <f t="shared" si="0"/>
        <v>MODERADO-TIJOLO</v>
      </c>
      <c r="B10" s="65" t="s">
        <v>18</v>
      </c>
      <c r="C10" s="66" t="s">
        <v>25</v>
      </c>
      <c r="D10" s="67">
        <v>0.35</v>
      </c>
    </row>
    <row r="11" spans="1:6" x14ac:dyDescent="0.3">
      <c r="A11" s="64" t="str">
        <f t="shared" si="0"/>
        <v>MODERADO-HÍBRIDO</v>
      </c>
      <c r="B11" s="65" t="s">
        <v>18</v>
      </c>
      <c r="C11" s="66" t="s">
        <v>26</v>
      </c>
      <c r="D11" s="67">
        <v>0.08</v>
      </c>
    </row>
    <row r="12" spans="1:6" x14ac:dyDescent="0.3">
      <c r="A12" s="64" t="str">
        <f t="shared" si="0"/>
        <v>MODERADO-FOFs</v>
      </c>
      <c r="B12" s="65" t="s">
        <v>18</v>
      </c>
      <c r="C12" s="66" t="s">
        <v>27</v>
      </c>
      <c r="D12" s="67">
        <v>0.05</v>
      </c>
    </row>
    <row r="13" spans="1:6" x14ac:dyDescent="0.3">
      <c r="A13" s="64" t="str">
        <f t="shared" si="0"/>
        <v>MODERADO-DESENVOLVIMENTO</v>
      </c>
      <c r="B13" s="65" t="s">
        <v>18</v>
      </c>
      <c r="C13" s="66" t="s">
        <v>28</v>
      </c>
      <c r="D13" s="67">
        <v>0.1</v>
      </c>
    </row>
    <row r="14" spans="1:6" x14ac:dyDescent="0.3">
      <c r="A14" s="64" t="str">
        <f t="shared" si="0"/>
        <v>MODERADO-HOTELARIAS</v>
      </c>
      <c r="B14" s="65" t="s">
        <v>18</v>
      </c>
      <c r="C14" s="66" t="s">
        <v>29</v>
      </c>
      <c r="D14" s="67">
        <v>0.1</v>
      </c>
    </row>
    <row r="15" spans="1:6" x14ac:dyDescent="0.3">
      <c r="A15" s="64" t="str">
        <f t="shared" si="0"/>
        <v>AGRESSIVO-PAPEL</v>
      </c>
      <c r="B15" s="65" t="s">
        <v>17</v>
      </c>
      <c r="C15" s="66" t="s">
        <v>24</v>
      </c>
      <c r="D15" s="67">
        <v>0.5</v>
      </c>
    </row>
    <row r="16" spans="1:6" x14ac:dyDescent="0.3">
      <c r="A16" s="64" t="str">
        <f t="shared" si="0"/>
        <v>AGRESSIVO-TIJOLO</v>
      </c>
      <c r="B16" s="65" t="s">
        <v>17</v>
      </c>
      <c r="C16" s="66" t="s">
        <v>25</v>
      </c>
      <c r="D16" s="67">
        <v>0.1</v>
      </c>
    </row>
    <row r="17" spans="1:4" x14ac:dyDescent="0.3">
      <c r="A17" s="64" t="str">
        <f t="shared" si="0"/>
        <v>AGRESSIVO-HÍBRIDO</v>
      </c>
      <c r="B17" s="65" t="s">
        <v>17</v>
      </c>
      <c r="C17" s="66" t="s">
        <v>26</v>
      </c>
      <c r="D17" s="67">
        <v>0.05</v>
      </c>
    </row>
    <row r="18" spans="1:4" x14ac:dyDescent="0.3">
      <c r="A18" s="64" t="str">
        <f t="shared" si="0"/>
        <v>AGRESSIVO-FOFs</v>
      </c>
      <c r="B18" s="65" t="s">
        <v>17</v>
      </c>
      <c r="C18" s="66" t="s">
        <v>27</v>
      </c>
      <c r="D18" s="67">
        <v>0.05</v>
      </c>
    </row>
    <row r="19" spans="1:4" x14ac:dyDescent="0.3">
      <c r="A19" s="64" t="str">
        <f t="shared" si="0"/>
        <v>AGRESSIVO-DESENVOLVIMENTO</v>
      </c>
      <c r="B19" s="65" t="s">
        <v>17</v>
      </c>
      <c r="C19" s="66" t="s">
        <v>28</v>
      </c>
      <c r="D19" s="67">
        <v>0.2</v>
      </c>
    </row>
    <row r="20" spans="1:4" ht="18" thickBot="1" x14ac:dyDescent="0.35">
      <c r="A20" s="68" t="str">
        <f t="shared" si="0"/>
        <v>AGRESSIVO-HOTELARIAS</v>
      </c>
      <c r="B20" s="69" t="s">
        <v>17</v>
      </c>
      <c r="C20" s="70" t="s">
        <v>29</v>
      </c>
      <c r="D20" s="7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qtt_anos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P. G.</dc:creator>
  <cp:lastModifiedBy>Bruna P. G.</cp:lastModifiedBy>
  <dcterms:created xsi:type="dcterms:W3CDTF">2025-06-19T11:14:46Z</dcterms:created>
  <dcterms:modified xsi:type="dcterms:W3CDTF">2025-06-20T21:24:01Z</dcterms:modified>
</cp:coreProperties>
</file>