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Tab 1" sheetId="2" state="visible" r:id="rId2"/>
    <sheet xmlns:r="http://schemas.openxmlformats.org/officeDocument/2006/relationships" name="Tab 2" sheetId="3" state="visible" r:id="rId3"/>
    <sheet xmlns:r="http://schemas.openxmlformats.org/officeDocument/2006/relationships" name="Tab 3" sheetId="4" state="visible" r:id="rId4"/>
    <sheet xmlns:r="http://schemas.openxmlformats.org/officeDocument/2006/relationships" name="Tab 4" sheetId="5" state="visible" r:id="rId5"/>
    <sheet xmlns:r="http://schemas.openxmlformats.org/officeDocument/2006/relationships" name="Tab 5" sheetId="6" state="visible" r:id="rId6"/>
    <sheet xmlns:r="http://schemas.openxmlformats.org/officeDocument/2006/relationships" name="Tab 6" sheetId="7" state="visible" r:id="rId7"/>
    <sheet xmlns:r="http://schemas.openxmlformats.org/officeDocument/2006/relationships" name="Tab 7" sheetId="8" state="visible" r:id="rId8"/>
    <sheet xmlns:r="http://schemas.openxmlformats.org/officeDocument/2006/relationships" name="Tab 8" sheetId="9" state="visible" r:id="rId9"/>
    <sheet xmlns:r="http://schemas.openxmlformats.org/officeDocument/2006/relationships" name="Tab 9" sheetId="10" state="visible" r:id="rId10"/>
    <sheet xmlns:r="http://schemas.openxmlformats.org/officeDocument/2006/relationships" name="Tab 10" sheetId="11" state="visible" r:id="rId11"/>
    <sheet xmlns:r="http://schemas.openxmlformats.org/officeDocument/2006/relationships" name="Tab 11" sheetId="12" state="visible" r:id="rId12"/>
    <sheet xmlns:r="http://schemas.openxmlformats.org/officeDocument/2006/relationships" name="Tab 12" sheetId="13" state="visible" r:id="rId13"/>
    <sheet xmlns:r="http://schemas.openxmlformats.org/officeDocument/2006/relationships" name="Tab 13" sheetId="14" state="visible" r:id="rId14"/>
    <sheet xmlns:r="http://schemas.openxmlformats.org/officeDocument/2006/relationships" name="Tab 14" sheetId="15" state="visible" r:id="rId15"/>
    <sheet xmlns:r="http://schemas.openxmlformats.org/officeDocument/2006/relationships" name="Tab 15" sheetId="16" state="visible" r:id="rId16"/>
    <sheet xmlns:r="http://schemas.openxmlformats.org/officeDocument/2006/relationships" name="Tab 16" sheetId="17" state="visible" r:id="rId17"/>
    <sheet xmlns:r="http://schemas.openxmlformats.org/officeDocument/2006/relationships" name="Tab 17" sheetId="18" state="visible" r:id="rId18"/>
    <sheet xmlns:r="http://schemas.openxmlformats.org/officeDocument/2006/relationships" name="Tab 18" sheetId="19" state="visible" r:id="rId19"/>
    <sheet xmlns:r="http://schemas.openxmlformats.org/officeDocument/2006/relationships" name="Tab 19" sheetId="20" state="visible" r:id="rId20"/>
    <sheet xmlns:r="http://schemas.openxmlformats.org/officeDocument/2006/relationships" name="Tab 20" sheetId="21" state="visible" r:id="rId21"/>
    <sheet xmlns:r="http://schemas.openxmlformats.org/officeDocument/2006/relationships" name="Tab 21" sheetId="22" state="visible" r:id="rId22"/>
    <sheet xmlns:r="http://schemas.openxmlformats.org/officeDocument/2006/relationships" name="Dados B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00000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3" fontId="2" fillId="2" borderId="2" applyAlignment="1" pivotButton="0" quotePrefix="0" xfId="0">
      <alignment horizontal="right" vertical="center"/>
    </xf>
    <xf numFmtId="10" fontId="2" fillId="2" borderId="2" applyAlignment="1" pivotButton="0" quotePrefix="0" xfId="0">
      <alignment horizontal="right" vertical="center"/>
    </xf>
    <xf numFmtId="3" fontId="2" fillId="2" borderId="3" applyAlignment="1" pivotButton="0" quotePrefix="0" xfId="0">
      <alignment horizontal="right" vertical="center"/>
    </xf>
    <xf numFmtId="10" fontId="2" fillId="2" borderId="3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/>
    </xf>
    <xf numFmtId="4" fontId="2" fillId="2" borderId="2" applyAlignment="1" pivotButton="0" quotePrefix="0" xfId="0">
      <alignment horizontal="right" vertical="center"/>
    </xf>
    <xf numFmtId="4" fontId="2" fillId="2" borderId="3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4" fontId="2" fillId="2" borderId="2" applyAlignment="1" pivotButton="0" quotePrefix="0" xfId="0">
      <alignment horizontal="right"/>
    </xf>
    <xf numFmtId="3" fontId="2" fillId="2" borderId="2" applyAlignment="1" pivotButton="0" quotePrefix="0" xfId="0">
      <alignment horizontal="right"/>
    </xf>
    <xf numFmtId="10" fontId="2" fillId="2" borderId="2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4" fontId="2" fillId="2" borderId="3" applyAlignment="1" pivotButton="0" quotePrefix="0" xfId="0">
      <alignment horizontal="right"/>
    </xf>
    <xf numFmtId="3" fontId="2" fillId="2" borderId="3" applyAlignment="1" pivotButton="0" quotePrefix="0" xfId="0">
      <alignment horizontal="right"/>
    </xf>
    <xf numFmtId="10" fontId="2" fillId="2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905500" cy="346961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905500" cy="312119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5905500" cy="360294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5905500" cy="327347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5905500" cy="212048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5905500" cy="28461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1</row>
      <rowOff>0</rowOff>
    </from>
    <ext cx="5905500" cy="203256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10</col>
      <colOff>0</colOff>
      <row>1</row>
      <rowOff>0</rowOff>
    </from>
    <ext cx="5905500" cy="436695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10</col>
      <colOff>0</colOff>
      <row>1</row>
      <rowOff>0</rowOff>
    </from>
    <ext cx="5905500" cy="27643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346284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7</col>
      <colOff>0</colOff>
      <row>1</row>
      <rowOff>0</rowOff>
    </from>
    <ext cx="5905500" cy="457514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448189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235788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905500" cy="363844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10</col>
      <colOff>0</colOff>
      <row>1</row>
      <rowOff>0</rowOff>
    </from>
    <ext cx="5905500" cy="341595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346961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456400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8</col>
      <colOff>0</colOff>
      <row>1</row>
      <rowOff>0</rowOff>
    </from>
    <ext cx="5905500" cy="346284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6</col>
      <colOff>0</colOff>
      <row>1</row>
      <rowOff>0</rowOff>
    </from>
    <ext cx="5905500" cy="344753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6</col>
      <colOff>0</colOff>
      <row>1</row>
      <rowOff>0</rowOff>
    </from>
    <ext cx="5905500" cy="322859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 1'!A1" TargetMode="External" Id="rId1"/><Relationship Type="http://schemas.openxmlformats.org/officeDocument/2006/relationships/hyperlink" Target="#'Tab 2'!A1" TargetMode="External" Id="rId2"/><Relationship Type="http://schemas.openxmlformats.org/officeDocument/2006/relationships/hyperlink" Target="#'Tab 3'!A1" TargetMode="External" Id="rId3"/><Relationship Type="http://schemas.openxmlformats.org/officeDocument/2006/relationships/hyperlink" Target="#'Tab 4'!A1" TargetMode="External" Id="rId4"/><Relationship Type="http://schemas.openxmlformats.org/officeDocument/2006/relationships/hyperlink" Target="#'Tab 5'!A1" TargetMode="External" Id="rId5"/><Relationship Type="http://schemas.openxmlformats.org/officeDocument/2006/relationships/hyperlink" Target="#'Tab 6'!A1" TargetMode="External" Id="rId6"/><Relationship Type="http://schemas.openxmlformats.org/officeDocument/2006/relationships/hyperlink" Target="#'Tab 7'!A1" TargetMode="External" Id="rId7"/><Relationship Type="http://schemas.openxmlformats.org/officeDocument/2006/relationships/hyperlink" Target="#'Tab 8'!A1" TargetMode="External" Id="rId8"/><Relationship Type="http://schemas.openxmlformats.org/officeDocument/2006/relationships/hyperlink" Target="#'Tab 9'!A1" TargetMode="External" Id="rId9"/><Relationship Type="http://schemas.openxmlformats.org/officeDocument/2006/relationships/hyperlink" Target="#'Tab 10'!A1" TargetMode="External" Id="rId10"/><Relationship Type="http://schemas.openxmlformats.org/officeDocument/2006/relationships/hyperlink" Target="#'Tab 11'!A1" TargetMode="External" Id="rId11"/><Relationship Type="http://schemas.openxmlformats.org/officeDocument/2006/relationships/hyperlink" Target="#'Tab 12'!A1" TargetMode="External" Id="rId12"/><Relationship Type="http://schemas.openxmlformats.org/officeDocument/2006/relationships/hyperlink" Target="#'Tab 13'!A1" TargetMode="External" Id="rId13"/><Relationship Type="http://schemas.openxmlformats.org/officeDocument/2006/relationships/hyperlink" Target="#'Tab 14'!A1" TargetMode="External" Id="rId14"/><Relationship Type="http://schemas.openxmlformats.org/officeDocument/2006/relationships/hyperlink" Target="#'Tab 15'!A1" TargetMode="External" Id="rId15"/><Relationship Type="http://schemas.openxmlformats.org/officeDocument/2006/relationships/hyperlink" Target="#'Tab 16'!A1" TargetMode="External" Id="rId16"/><Relationship Type="http://schemas.openxmlformats.org/officeDocument/2006/relationships/hyperlink" Target="#'Tab 17'!A1" TargetMode="External" Id="rId17"/><Relationship Type="http://schemas.openxmlformats.org/officeDocument/2006/relationships/hyperlink" Target="#'Tab 18'!A1" TargetMode="External" Id="rId18"/><Relationship Type="http://schemas.openxmlformats.org/officeDocument/2006/relationships/hyperlink" Target="#'Tab 19'!A1" TargetMode="External" Id="rId19"/><Relationship Type="http://schemas.openxmlformats.org/officeDocument/2006/relationships/hyperlink" Target="#'Tab 20'!A1" TargetMode="External" Id="rId20"/><Relationship Type="http://schemas.openxmlformats.org/officeDocument/2006/relationships/hyperlink" Target="#'Tab 21'!A1" TargetMode="External" Id="rId21"/><Relationship Type="http://schemas.openxmlformats.org/officeDocument/2006/relationships/hyperlink" Target="#'Dados B1'!A1" TargetMode="External" Id="rId2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70" customWidth="1" min="3" max="3"/>
  </cols>
  <sheetData>
    <row r="1">
      <c r="A1" s="1" t="inlineStr">
        <is>
          <t>Dados agregados da pesquisa – TCC Luderia (B1, B3 e B4)</t>
        </is>
      </c>
      <c r="B1" s="1" t="n"/>
      <c r="C1" s="1" t="n"/>
    </row>
    <row r="2">
      <c r="A2" s="2" t="inlineStr">
        <is>
          <t>Aba</t>
        </is>
      </c>
      <c r="B2" s="2" t="inlineStr">
        <is>
          <t>Tabela</t>
        </is>
      </c>
      <c r="C2" s="2" t="inlineStr">
        <is>
          <t>Fonte</t>
        </is>
      </c>
    </row>
    <row r="3">
      <c r="A3" s="3" t="inlineStr">
        <is>
          <t>Tab 1</t>
        </is>
      </c>
      <c r="B3" s="3" t="inlineStr">
        <is>
          <t>Tabela 1 – Casas do B1 por região e metrópole: São Paulo concentra 19 das 54; Salvador tem uma</t>
        </is>
      </c>
      <c r="C3" s="3" t="inlineStr">
        <is>
          <t>B1, Google Places API (09/2026 e 15/10/2026), coletor de entorno do Google Maps (15/10/2026), Instagram (01/09 a 01/10/2026) e cardápios</t>
        </is>
      </c>
    </row>
    <row r="4">
      <c r="A4" s="3" t="inlineStr">
        <is>
          <t>Tab 2</t>
        </is>
      </c>
      <c r="B4" s="3" t="inlineStr">
        <is>
          <t>Tabela 2 – Estatística descritiva das 54 casas do B1</t>
        </is>
      </c>
      <c r="C4" s="3" t="inlineStr">
        <is>
          <t>B1, Google Places API (09/2026 e 15/10/2026), coletor de entorno do Google Maps (15/10/2026), Instagram (01/09 a 01/10/2026) e cardápios</t>
        </is>
      </c>
    </row>
    <row r="5">
      <c r="A5" s="3" t="inlineStr">
        <is>
          <t>Tab 3</t>
        </is>
      </c>
      <c r="B5" s="3" t="inlineStr">
        <is>
          <t>Tabela 3 – Dias de funcionamento: todas abrem de quinta a sábado; só 28% abrem na segunda</t>
        </is>
      </c>
      <c r="C5" s="3" t="inlineStr">
        <is>
          <t>B1, Google Places API (regularOpeningHours, 15/10/2026)</t>
        </is>
      </c>
    </row>
    <row r="6">
      <c r="A6" s="3" t="inlineStr">
        <is>
          <t>Tab 4</t>
        </is>
      </c>
      <c r="B6" s="3" t="inlineStr">
        <is>
          <t>Tabela 4 – Painel por região: o Sudeste reúne 31 das 54 casas; no Sul nenhuma tem metrô a até 1 km</t>
        </is>
      </c>
      <c r="C6" s="3" t="inlineStr">
        <is>
          <t>B1, Google Places API (09/2026 e 15/10/2026), coletor de entorno do Google Maps (15/10/2026), Instagram (01/09 a 01/10/2026) e cardápios</t>
        </is>
      </c>
    </row>
    <row r="7">
      <c r="A7" s="3" t="inlineStr">
        <is>
          <t>Tab 5</t>
        </is>
      </c>
      <c r="B7" s="3" t="inlineStr">
        <is>
          <t>Tabela 5 – Painel por metrópole: a cesta por pessoa varia de metrópole para metrópole</t>
        </is>
      </c>
      <c r="C7" s="3" t="inlineStr">
        <is>
          <t>B1, Google Places API (09/2026 e 15/10/2026), coletor de entorno do Google Maps (15/10/2026), Instagram (01/09 a 01/10/2026) e cardápios</t>
        </is>
      </c>
    </row>
    <row r="8">
      <c r="A8" s="3" t="inlineStr">
        <is>
          <t>Tab 6</t>
        </is>
      </c>
      <c r="B8" s="3" t="inlineStr">
        <is>
          <t>Tabela 6 – Entorno pelo Google Maps: a maioria das casas tem shopping a até 1 km; metrô perto é minoria</t>
        </is>
      </c>
      <c r="C8" s="3" t="inlineStr">
        <is>
          <t>B1, coletor de entorno do Google Maps (15/10/2026)</t>
        </is>
      </c>
    </row>
    <row r="9">
      <c r="A9" s="3" t="inlineStr">
        <is>
          <t>Tab 7</t>
        </is>
      </c>
      <c r="B9" s="3" t="inlineStr">
        <is>
          <t>Tabela 7 – Preços nos cardápios: a cesta mediana por pessoa fica em R$ 54 (metade das casas entre R$ 38,50 e R$ 70)</t>
        </is>
      </c>
      <c r="C9" s="3" t="inlineStr">
        <is>
          <t>B1, cardápios transcritos (B1_cardapios_itens_precos.xlsx)</t>
        </is>
      </c>
    </row>
    <row r="10">
      <c r="A10" s="3" t="inlineStr">
        <is>
          <t>Tab 8</t>
        </is>
      </c>
      <c r="B10" s="3" t="inlineStr">
        <is>
          <t>Tabela 8 – Couvert: encontrado no cardápio de 8 das 36 casas com cardápio</t>
        </is>
      </c>
      <c r="C10" s="3" t="inlineStr">
        <is>
          <t>B1, cardápios transcritos (B1_cardapios_itens_precos.xlsx)</t>
        </is>
      </c>
    </row>
    <row r="11">
      <c r="A11" s="3" t="inlineStr">
        <is>
          <t>Tab 9</t>
        </is>
      </c>
      <c r="B11" s="3" t="inlineStr">
        <is>
          <t>Tabela 9 – Modelos de cobrança citados no Instagram: couvert lúdico e inscrição em evento são os mais comuns</t>
        </is>
      </c>
      <c r="C11" s="3" t="inlineStr">
        <is>
          <t>B1, legendas do Instagram das casas (coletor do Instagram, 2026), análise de legendas</t>
        </is>
      </c>
    </row>
    <row r="12">
      <c r="A12" s="3" t="inlineStr">
        <is>
          <t>Tab 10</t>
        </is>
      </c>
      <c r="B12" s="3" t="inlineStr">
        <is>
          <t>Tabela 10 – Eventos no Instagram: encontros/RPG, competições e noites temáticas puxam a agenda</t>
        </is>
      </c>
      <c r="C12" s="3" t="inlineStr">
        <is>
          <t>B1, legendas do Instagram das casas (coletor do Instagram, 2026), análise de legendas</t>
        </is>
      </c>
    </row>
    <row r="13">
      <c r="A13" s="3" t="inlineStr">
        <is>
          <t>Tab 11</t>
        </is>
      </c>
      <c r="B13" s="3" t="inlineStr">
        <is>
          <t>Tabela 11 – Dia citado nos eventos: casas de jogos anunciam mais domingo e quinta; lojas, sábado</t>
        </is>
      </c>
      <c r="C13" s="3" t="inlineStr">
        <is>
          <t>B1, legendas do Instagram das casas (coletor do Instagram, 2026), análise de legendas</t>
        </is>
      </c>
    </row>
    <row r="14">
      <c r="A14" s="3" t="inlineStr">
        <is>
          <t>Tab 12</t>
        </is>
      </c>
      <c r="B14" s="3" t="inlineStr">
        <is>
          <t>Tabela 12 – Temas das legendas do Instagram: programação, varejo e preço dominam</t>
        </is>
      </c>
      <c r="C14" s="3" t="inlineStr">
        <is>
          <t>B1, legendas do Instagram das casas (coletor do Instagram, 2026), análise de legendas</t>
        </is>
      </c>
    </row>
    <row r="15">
      <c r="A15" s="3" t="inlineStr">
        <is>
          <t>Tab 13</t>
        </is>
      </c>
      <c r="B15" s="3" t="inlineStr">
        <is>
          <t>Tabela 13 – Os 20 jogos mais presentes nos acervos publicados (30 acervos): Catan, Saboteur e Potion Explosion lideram</t>
        </is>
      </c>
      <c r="C15" s="3" t="inlineStr">
        <is>
          <t>B1, acervos publicados (acervodejogos, Ludopedia, Rejoy e listas das casas) e preços de lojas (B1_cesta_jogos.xlsx)</t>
        </is>
      </c>
    </row>
    <row r="16">
      <c r="A16" s="3" t="inlineStr">
        <is>
          <t>Tab 14</t>
        </is>
      </c>
      <c r="B16" s="3" t="inlineStr">
        <is>
          <t>Tabela 14 – Custo do acervo inicial: de R$ 40 mil (acervo pequeno) a R$ 119 mil (acervo grande)</t>
        </is>
      </c>
      <c r="C16" s="3" t="inlineStr">
        <is>
          <t>B1, acervos publicados e preços de lojas (B1_cesta_jogos.xlsx, aba acervo_inicial)</t>
        </is>
      </c>
    </row>
    <row r="17">
      <c r="A17" s="3" t="inlineStr">
        <is>
          <t>Tab 15</t>
        </is>
      </c>
      <c r="B17" s="3" t="inlineStr">
        <is>
          <t>Tabela 15 – Contagem direta na São Jogue: grupos ficam de 1h20 a 2h na mesa</t>
        </is>
      </c>
      <c r="C17" s="3" t="inlineStr">
        <is>
          <t>B3, contagem direta nas unidades da São Jogue (app de observação, 10/10, 16/10 e 17/10/2026)</t>
        </is>
      </c>
    </row>
    <row r="18">
      <c r="A18" s="3" t="inlineStr">
        <is>
          <t>Tab 16</t>
        </is>
      </c>
      <c r="B18" s="3" t="inlineStr">
        <is>
          <t>Tabela 16 – População e renda das capitais do B1: Salvador e Belém têm a menor renda do trabalho do grupo</t>
        </is>
      </c>
      <c r="C18" s="3" t="inlineStr">
        <is>
          <t>B4, IBGE: Censo 2022, estimativas de população 2026 e PNAD Contínua (2º trimestre de 2026)</t>
        </is>
      </c>
    </row>
    <row r="19">
      <c r="A19" s="3" t="inlineStr">
        <is>
          <t>Tab 17</t>
        </is>
      </c>
      <c r="B19" s="3" t="inlineStr">
        <is>
          <t>Tabela 17 – Aluguel comercial por m²: Salvador está entre as capitais mais caras do grupo</t>
        </is>
      </c>
      <c r="C19" s="3" t="inlineStr">
        <is>
          <t>B4, FipeZap (índice de locação comercial e residencial, julho de 2026)</t>
        </is>
      </c>
    </row>
    <row r="20">
      <c r="A20" s="3" t="inlineStr">
        <is>
          <t>Tab 18</t>
        </is>
      </c>
      <c r="B20" s="3" t="inlineStr">
        <is>
          <t>Tabela 18 – Salário de admissão em alimentação: Salvador paga perto do salário mínimo e abaixo das capitais</t>
        </is>
      </c>
      <c r="C20" s="3" t="inlineStr">
        <is>
          <t>B4, Novo CAGED (admissões de 08/2025 a 07/2026, CNAE 56 – alimentação)</t>
        </is>
      </c>
    </row>
    <row r="21">
      <c r="A21" s="3" t="inlineStr">
        <is>
          <t>Tab 19</t>
        </is>
      </c>
      <c r="B21" s="3" t="inlineStr">
        <is>
          <t>Tabela 19 – Simples Nacional, anexos I e III: alíquota efetiva no teto de cada faixa</t>
        </is>
      </c>
      <c r="C21" s="3" t="inlineStr">
        <is>
          <t>B4, Lei Complementar 123/2006, anexos I e III (Simples Nacional, 2026)</t>
        </is>
      </c>
    </row>
    <row r="22">
      <c r="A22" s="3" t="inlineStr">
        <is>
          <t>Tab 20</t>
        </is>
      </c>
      <c r="B22" s="3" t="inlineStr">
        <is>
          <t>Tabela 20 – Selic e IPCA: juros altos em 2026, com queda esperada até 2030</t>
        </is>
      </c>
      <c r="C22" s="3" t="inlineStr">
        <is>
          <t>B4, Banco Central do Brasil: SGS (séries 432 e 13522) e Relatório Focus de 11/09/2026</t>
        </is>
      </c>
    </row>
    <row r="23">
      <c r="A23" s="3" t="inlineStr">
        <is>
          <t>Tab 21</t>
        </is>
      </c>
      <c r="B23" s="3" t="inlineStr">
        <is>
          <t>Tabela 21 – IPCA em 12 meses: alimentação fora do domicílio sobe mais que o índice geral</t>
        </is>
      </c>
      <c r="C23" s="3" t="inlineStr">
        <is>
          <t>B4, IBGE, IPCA (tabela 7060, variação acumulada em 12 meses)</t>
        </is>
      </c>
    </row>
    <row r="24">
      <c r="A24" s="4" t="inlineStr">
        <is>
          <t>Dados B1</t>
        </is>
      </c>
      <c r="B24" s="4" t="inlineStr">
        <is>
          <t>Base das 54 casas do B1</t>
        </is>
      </c>
      <c r="C24" s="4" t="inlineStr">
        <is>
          <t>B1, Google Places API (09/2026 e 15/10/2026), coletor de entorno do Google Maps (15/10/2026), Instagram (01/09 a 01/10/2026) e cardápios</t>
        </is>
      </c>
    </row>
    <row r="26">
      <c r="A26" s="5" t="inlineStr">
        <is>
          <t>Fora desta planilha, por pedido do autor (30/10/2026): comentários do B2 e dados do OpenStreetMap no entorno.</t>
        </is>
      </c>
    </row>
    <row r="27">
      <c r="A27" s="5" t="inlineStr">
        <is>
          <t>Gráficos em PNG de 300 dpi em dados/Dados agregados/graficos/. Gerado por _src/extras/gerar_planilha_agregada.py.</t>
        </is>
      </c>
    </row>
  </sheetData>
  <mergeCells count="1">
    <mergeCell ref="A1:C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12" customWidth="1" min="4" max="4"/>
  </cols>
  <sheetData>
    <row r="1" ht="30" customHeight="1">
      <c r="A1" s="6" t="inlineStr">
        <is>
          <t>Tabela 1 – Casas do B1 por região e metrópole: São Paulo concentra 19 das 54; Salvador tem uma</t>
        </is>
      </c>
      <c r="B1" s="6" t="n"/>
      <c r="C1" s="6" t="n"/>
      <c r="D1" s="6" t="n"/>
    </row>
    <row r="2" ht="42" customHeight="1">
      <c r="A2" s="7" t="inlineStr">
        <is>
          <t>Região</t>
        </is>
      </c>
      <c r="B2" s="7" t="inlineStr">
        <is>
          <t>Metrópole</t>
        </is>
      </c>
      <c r="C2" s="7" t="inlineStr">
        <is>
          <t>Casas</t>
        </is>
      </c>
      <c r="D2" s="7" t="inlineStr">
        <is>
          <t>% do total</t>
        </is>
      </c>
    </row>
    <row r="3">
      <c r="A3" s="3" t="inlineStr">
        <is>
          <t>Norte</t>
        </is>
      </c>
      <c r="B3" s="3" t="inlineStr">
        <is>
          <t>Belém</t>
        </is>
      </c>
      <c r="C3" s="8">
        <f>COUNTIF('Dados B1'!$B$3:$B$56,B3)</f>
        <v/>
      </c>
      <c r="D3" s="9">
        <f>C3/C$16</f>
        <v/>
      </c>
    </row>
    <row r="4">
      <c r="A4" s="3" t="inlineStr">
        <is>
          <t>Nordeste</t>
        </is>
      </c>
      <c r="B4" s="3" t="inlineStr">
        <is>
          <t>Fortaleza</t>
        </is>
      </c>
      <c r="C4" s="8">
        <f>COUNTIF('Dados B1'!$B$3:$B$56,B4)</f>
        <v/>
      </c>
      <c r="D4" s="9">
        <f>C4/C$16</f>
        <v/>
      </c>
    </row>
    <row r="5">
      <c r="A5" s="3" t="inlineStr">
        <is>
          <t>Nordeste</t>
        </is>
      </c>
      <c r="B5" s="3" t="inlineStr">
        <is>
          <t>Recife</t>
        </is>
      </c>
      <c r="C5" s="8">
        <f>COUNTIF('Dados B1'!$B$3:$B$56,B5)</f>
        <v/>
      </c>
      <c r="D5" s="9">
        <f>C5/C$16</f>
        <v/>
      </c>
    </row>
    <row r="6">
      <c r="A6" s="3" t="inlineStr">
        <is>
          <t>Nordeste</t>
        </is>
      </c>
      <c r="B6" s="3" t="inlineStr">
        <is>
          <t>Salvador</t>
        </is>
      </c>
      <c r="C6" s="8">
        <f>COUNTIF('Dados B1'!$B$3:$B$56,B6)</f>
        <v/>
      </c>
      <c r="D6" s="9">
        <f>C6/C$16</f>
        <v/>
      </c>
    </row>
    <row r="7">
      <c r="A7" s="3" t="inlineStr">
        <is>
          <t>Centro-Oeste</t>
        </is>
      </c>
      <c r="B7" s="3" t="inlineStr">
        <is>
          <t>Brasília</t>
        </is>
      </c>
      <c r="C7" s="8">
        <f>COUNTIF('Dados B1'!$B$3:$B$56,B7)</f>
        <v/>
      </c>
      <c r="D7" s="9">
        <f>C7/C$16</f>
        <v/>
      </c>
    </row>
    <row r="8">
      <c r="A8" s="3" t="inlineStr">
        <is>
          <t>Centro-Oeste</t>
        </is>
      </c>
      <c r="B8" s="3" t="inlineStr">
        <is>
          <t>Goiânia</t>
        </is>
      </c>
      <c r="C8" s="8">
        <f>COUNTIF('Dados B1'!$B$3:$B$56,B8)</f>
        <v/>
      </c>
      <c r="D8" s="9">
        <f>C8/C$16</f>
        <v/>
      </c>
    </row>
    <row r="9">
      <c r="A9" s="3" t="inlineStr">
        <is>
          <t>Sudeste</t>
        </is>
      </c>
      <c r="B9" s="3" t="inlineStr">
        <is>
          <t>São Paulo</t>
        </is>
      </c>
      <c r="C9" s="8">
        <f>COUNTIF('Dados B1'!$B$3:$B$56,B9)</f>
        <v/>
      </c>
      <c r="D9" s="9">
        <f>C9/C$16</f>
        <v/>
      </c>
    </row>
    <row r="10">
      <c r="A10" s="3" t="inlineStr">
        <is>
          <t>Sudeste</t>
        </is>
      </c>
      <c r="B10" s="3" t="inlineStr">
        <is>
          <t>Belo Horizonte</t>
        </is>
      </c>
      <c r="C10" s="8">
        <f>COUNTIF('Dados B1'!$B$3:$B$56,B10)</f>
        <v/>
      </c>
      <c r="D10" s="9">
        <f>C10/C$16</f>
        <v/>
      </c>
    </row>
    <row r="11">
      <c r="A11" s="3" t="inlineStr">
        <is>
          <t>Sudeste</t>
        </is>
      </c>
      <c r="B11" s="3" t="inlineStr">
        <is>
          <t>Rio de Janeiro</t>
        </is>
      </c>
      <c r="C11" s="8">
        <f>COUNTIF('Dados B1'!$B$3:$B$56,B11)</f>
        <v/>
      </c>
      <c r="D11" s="9">
        <f>C11/C$16</f>
        <v/>
      </c>
    </row>
    <row r="12">
      <c r="A12" s="3" t="inlineStr">
        <is>
          <t>Sudeste</t>
        </is>
      </c>
      <c r="B12" s="3" t="inlineStr">
        <is>
          <t>Vitória</t>
        </is>
      </c>
      <c r="C12" s="8">
        <f>COUNTIF('Dados B1'!$B$3:$B$56,B12)</f>
        <v/>
      </c>
      <c r="D12" s="9">
        <f>C12/C$16</f>
        <v/>
      </c>
    </row>
    <row r="13">
      <c r="A13" s="3" t="inlineStr">
        <is>
          <t>Sul</t>
        </is>
      </c>
      <c r="B13" s="3" t="inlineStr">
        <is>
          <t>Curitiba</t>
        </is>
      </c>
      <c r="C13" s="8">
        <f>COUNTIF('Dados B1'!$B$3:$B$56,B13)</f>
        <v/>
      </c>
      <c r="D13" s="9">
        <f>C13/C$16</f>
        <v/>
      </c>
    </row>
    <row r="14">
      <c r="A14" s="3" t="inlineStr">
        <is>
          <t>Sul</t>
        </is>
      </c>
      <c r="B14" s="3" t="inlineStr">
        <is>
          <t>Florianópolis</t>
        </is>
      </c>
      <c r="C14" s="8">
        <f>COUNTIF('Dados B1'!$B$3:$B$56,B14)</f>
        <v/>
      </c>
      <c r="D14" s="9">
        <f>C14/C$16</f>
        <v/>
      </c>
    </row>
    <row r="15">
      <c r="A15" s="3" t="inlineStr">
        <is>
          <t>Sul</t>
        </is>
      </c>
      <c r="B15" s="3" t="inlineStr">
        <is>
          <t>Porto Alegre</t>
        </is>
      </c>
      <c r="C15" s="8">
        <f>COUNTIF('Dados B1'!$B$3:$B$56,B15)</f>
        <v/>
      </c>
      <c r="D15" s="9">
        <f>C15/C$16</f>
        <v/>
      </c>
    </row>
    <row r="16">
      <c r="A16" s="3" t="inlineStr">
        <is>
          <t>Total</t>
        </is>
      </c>
      <c r="B16" s="3" t="inlineStr"/>
      <c r="C16" s="8">
        <f>SUM(C3:C15)</f>
        <v/>
      </c>
      <c r="D16" s="9">
        <f>SUM(D3:D15)</f>
        <v/>
      </c>
    </row>
    <row r="17">
      <c r="A17" s="4" t="inlineStr">
        <is>
          <t>Conferência (total − casas da base; deve ser 0)</t>
        </is>
      </c>
      <c r="B17" s="4" t="inlineStr"/>
      <c r="C17" s="10">
        <f>C16-COUNTA('Dados B1'!$A$3:$A$56)</f>
        <v/>
      </c>
      <c r="D17" s="11" t="inlineStr"/>
    </row>
    <row r="18">
      <c r="A18" s="12" t="inlineStr">
        <is>
          <t>Fonte: B1, Google Places API (09/2026 e 15/10/2026), coletor de entorno do Google Maps (15/10/2026), Instagram (01/09 a 01/10/2026) e cardápios</t>
        </is>
      </c>
    </row>
    <row r="19">
      <c r="A19" s="12" t="inlineStr">
        <is>
          <t>Nota: cada casa conta uma vez, na metrópole do endereço.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6" t="inlineStr">
        <is>
          <t>Tabela 2 – Estatística descritiva das 54 casas do B1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 ht="42" customHeight="1">
      <c r="A2" s="7" t="inlineStr">
        <is>
          <t>Grupo</t>
        </is>
      </c>
      <c r="B2" s="7" t="inlineStr">
        <is>
          <t>Variável</t>
        </is>
      </c>
      <c r="C2" s="7" t="inlineStr">
        <is>
          <t>n (com dado)</t>
        </is>
      </c>
      <c r="D2" s="7" t="inlineStr">
        <is>
          <t>Sem dado</t>
        </is>
      </c>
      <c r="E2" s="7" t="inlineStr">
        <is>
          <t>Média</t>
        </is>
      </c>
      <c r="F2" s="7" t="inlineStr">
        <is>
          <t>Mediana</t>
        </is>
      </c>
      <c r="G2" s="7" t="inlineStr">
        <is>
          <t>Desvio padrão</t>
        </is>
      </c>
      <c r="H2" s="7" t="inlineStr">
        <is>
          <t>Mínimo</t>
        </is>
      </c>
      <c r="I2" s="7" t="inlineStr">
        <is>
          <t>1º quartil</t>
        </is>
      </c>
      <c r="J2" s="7" t="inlineStr">
        <is>
          <t>3º quartil</t>
        </is>
      </c>
      <c r="K2" s="7" t="inlineStr">
        <is>
          <t>Máximo</t>
        </is>
      </c>
    </row>
    <row r="3">
      <c r="A3" s="3" t="inlineStr">
        <is>
          <t>Google Maps</t>
        </is>
      </c>
      <c r="B3" s="3" t="inlineStr">
        <is>
          <t>Nota média no Google (1 a 5)</t>
        </is>
      </c>
      <c r="C3" s="8">
        <f>COUNT('Dados B1'!$D$3:$D$56)</f>
        <v/>
      </c>
      <c r="D3" s="8">
        <f>ROWS('Dados B1'!$D$3:$D$56)-COUNT('Dados B1'!$D$3:$D$56)</f>
        <v/>
      </c>
      <c r="E3" s="13">
        <f>IFERROR(AVERAGE('Dados B1'!$D$3:$D$56),"")</f>
        <v/>
      </c>
      <c r="F3" s="13">
        <f>IFERROR(MEDIAN('Dados B1'!$D$3:$D$56),"")</f>
        <v/>
      </c>
      <c r="G3" s="13">
        <f>IFERROR(STDEV('Dados B1'!$D$3:$D$56),"")</f>
        <v/>
      </c>
      <c r="H3" s="13">
        <f>IFERROR(MIN('Dados B1'!$D$3:$D$56),"")</f>
        <v/>
      </c>
      <c r="I3" s="13">
        <f>IFERROR(PERCENTILE('Dados B1'!$D$3:$D$56,0.25),"")</f>
        <v/>
      </c>
      <c r="J3" s="13">
        <f>IFERROR(PERCENTILE('Dados B1'!$D$3:$D$56,0.75),"")</f>
        <v/>
      </c>
      <c r="K3" s="13">
        <f>IFERROR(MAX('Dados B1'!$D$3:$D$56),"")</f>
        <v/>
      </c>
    </row>
    <row r="4">
      <c r="A4" s="3" t="inlineStr">
        <is>
          <t>Google Maps</t>
        </is>
      </c>
      <c r="B4" s="3" t="inlineStr">
        <is>
          <t>Avaliações no Google</t>
        </is>
      </c>
      <c r="C4" s="8">
        <f>COUNT('Dados B1'!$E$3:$E$56)</f>
        <v/>
      </c>
      <c r="D4" s="8">
        <f>ROWS('Dados B1'!$E$3:$E$56)-COUNT('Dados B1'!$E$3:$E$56)</f>
        <v/>
      </c>
      <c r="E4" s="13">
        <f>IFERROR(AVERAGE('Dados B1'!$E$3:$E$56),"")</f>
        <v/>
      </c>
      <c r="F4" s="13">
        <f>IFERROR(MEDIAN('Dados B1'!$E$3:$E$56),"")</f>
        <v/>
      </c>
      <c r="G4" s="13">
        <f>IFERROR(STDEV('Dados B1'!$E$3:$E$56),"")</f>
        <v/>
      </c>
      <c r="H4" s="13">
        <f>IFERROR(MIN('Dados B1'!$E$3:$E$56),"")</f>
        <v/>
      </c>
      <c r="I4" s="13">
        <f>IFERROR(PERCENTILE('Dados B1'!$E$3:$E$56,0.25),"")</f>
        <v/>
      </c>
      <c r="J4" s="13">
        <f>IFERROR(PERCENTILE('Dados B1'!$E$3:$E$56,0.75),"")</f>
        <v/>
      </c>
      <c r="K4" s="13">
        <f>IFERROR(MAX('Dados B1'!$E$3:$E$56),"")</f>
        <v/>
      </c>
    </row>
    <row r="5">
      <c r="A5" s="3" t="inlineStr">
        <is>
          <t>Horários</t>
        </is>
      </c>
      <c r="B5" s="3" t="inlineStr">
        <is>
          <t>Dias abertos por semana</t>
        </is>
      </c>
      <c r="C5" s="8">
        <f>COUNT('Dados B1'!$F$3:$F$56)</f>
        <v/>
      </c>
      <c r="D5" s="8">
        <f>ROWS('Dados B1'!$F$3:$F$56)-COUNT('Dados B1'!$F$3:$F$56)</f>
        <v/>
      </c>
      <c r="E5" s="13">
        <f>IFERROR(AVERAGE('Dados B1'!$F$3:$F$56),"")</f>
        <v/>
      </c>
      <c r="F5" s="13">
        <f>IFERROR(MEDIAN('Dados B1'!$F$3:$F$56),"")</f>
        <v/>
      </c>
      <c r="G5" s="13">
        <f>IFERROR(STDEV('Dados B1'!$F$3:$F$56),"")</f>
        <v/>
      </c>
      <c r="H5" s="13">
        <f>IFERROR(MIN('Dados B1'!$F$3:$F$56),"")</f>
        <v/>
      </c>
      <c r="I5" s="13">
        <f>IFERROR(PERCENTILE('Dados B1'!$F$3:$F$56,0.25),"")</f>
        <v/>
      </c>
      <c r="J5" s="13">
        <f>IFERROR(PERCENTILE('Dados B1'!$F$3:$F$56,0.75),"")</f>
        <v/>
      </c>
      <c r="K5" s="13">
        <f>IFERROR(MAX('Dados B1'!$F$3:$F$56),"")</f>
        <v/>
      </c>
    </row>
    <row r="6">
      <c r="A6" s="3" t="inlineStr">
        <is>
          <t>Horários</t>
        </is>
      </c>
      <c r="B6" s="3" t="inlineStr">
        <is>
          <t>Horas abertas por semana</t>
        </is>
      </c>
      <c r="C6" s="8">
        <f>COUNT('Dados B1'!$G$3:$G$56)</f>
        <v/>
      </c>
      <c r="D6" s="8">
        <f>ROWS('Dados B1'!$G$3:$G$56)-COUNT('Dados B1'!$G$3:$G$56)</f>
        <v/>
      </c>
      <c r="E6" s="13">
        <f>IFERROR(AVERAGE('Dados B1'!$G$3:$G$56),"")</f>
        <v/>
      </c>
      <c r="F6" s="13">
        <f>IFERROR(MEDIAN('Dados B1'!$G$3:$G$56),"")</f>
        <v/>
      </c>
      <c r="G6" s="13">
        <f>IFERROR(STDEV('Dados B1'!$G$3:$G$56),"")</f>
        <v/>
      </c>
      <c r="H6" s="13">
        <f>IFERROR(MIN('Dados B1'!$G$3:$G$56),"")</f>
        <v/>
      </c>
      <c r="I6" s="13">
        <f>IFERROR(PERCENTILE('Dados B1'!$G$3:$G$56,0.25),"")</f>
        <v/>
      </c>
      <c r="J6" s="13">
        <f>IFERROR(PERCENTILE('Dados B1'!$G$3:$G$56,0.75),"")</f>
        <v/>
      </c>
      <c r="K6" s="13">
        <f>IFERROR(MAX('Dados B1'!$G$3:$G$56),"")</f>
        <v/>
      </c>
    </row>
    <row r="7">
      <c r="A7" s="3" t="inlineStr">
        <is>
          <t>Horários</t>
        </is>
      </c>
      <c r="B7" s="3" t="inlineStr">
        <is>
          <t>Abertura mais cedo (hora do dia)</t>
        </is>
      </c>
      <c r="C7" s="8">
        <f>COUNT('Dados B1'!$H$3:$H$56)</f>
        <v/>
      </c>
      <c r="D7" s="8">
        <f>ROWS('Dados B1'!$H$3:$H$56)-COUNT('Dados B1'!$H$3:$H$56)</f>
        <v/>
      </c>
      <c r="E7" s="13">
        <f>IFERROR(AVERAGE('Dados B1'!$H$3:$H$56),"")</f>
        <v/>
      </c>
      <c r="F7" s="13">
        <f>IFERROR(MEDIAN('Dados B1'!$H$3:$H$56),"")</f>
        <v/>
      </c>
      <c r="G7" s="13">
        <f>IFERROR(STDEV('Dados B1'!$H$3:$H$56),"")</f>
        <v/>
      </c>
      <c r="H7" s="13">
        <f>IFERROR(MIN('Dados B1'!$H$3:$H$56),"")</f>
        <v/>
      </c>
      <c r="I7" s="13">
        <f>IFERROR(PERCENTILE('Dados B1'!$H$3:$H$56,0.25),"")</f>
        <v/>
      </c>
      <c r="J7" s="13">
        <f>IFERROR(PERCENTILE('Dados B1'!$H$3:$H$56,0.75),"")</f>
        <v/>
      </c>
      <c r="K7" s="13">
        <f>IFERROR(MAX('Dados B1'!$H$3:$H$56),"")</f>
        <v/>
      </c>
    </row>
    <row r="8">
      <c r="A8" s="3" t="inlineStr">
        <is>
          <t>Horários</t>
        </is>
      </c>
      <c r="B8" s="3" t="inlineStr">
        <is>
          <t>Fechamento mais tarde (25 = 1h)</t>
        </is>
      </c>
      <c r="C8" s="8">
        <f>COUNT('Dados B1'!$I$3:$I$56)</f>
        <v/>
      </c>
      <c r="D8" s="8">
        <f>ROWS('Dados B1'!$I$3:$I$56)-COUNT('Dados B1'!$I$3:$I$56)</f>
        <v/>
      </c>
      <c r="E8" s="13">
        <f>IFERROR(AVERAGE('Dados B1'!$I$3:$I$56),"")</f>
        <v/>
      </c>
      <c r="F8" s="13">
        <f>IFERROR(MEDIAN('Dados B1'!$I$3:$I$56),"")</f>
        <v/>
      </c>
      <c r="G8" s="13">
        <f>IFERROR(STDEV('Dados B1'!$I$3:$I$56),"")</f>
        <v/>
      </c>
      <c r="H8" s="13">
        <f>IFERROR(MIN('Dados B1'!$I$3:$I$56),"")</f>
        <v/>
      </c>
      <c r="I8" s="13">
        <f>IFERROR(PERCENTILE('Dados B1'!$I$3:$I$56,0.25),"")</f>
        <v/>
      </c>
      <c r="J8" s="13">
        <f>IFERROR(PERCENTILE('Dados B1'!$I$3:$I$56,0.75),"")</f>
        <v/>
      </c>
      <c r="K8" s="13">
        <f>IFERROR(MAX('Dados B1'!$I$3:$I$56),"")</f>
        <v/>
      </c>
    </row>
    <row r="9">
      <c r="A9" s="3" t="inlineStr">
        <is>
          <t>Entorno (Maps)</t>
        </is>
      </c>
      <c r="B9" s="3" t="inlineStr">
        <is>
          <t>Estações de metrô até 500 m</t>
        </is>
      </c>
      <c r="C9" s="8">
        <f>COUNT('Dados B1'!$Q$3:$Q$56)</f>
        <v/>
      </c>
      <c r="D9" s="8">
        <f>ROWS('Dados B1'!$Q$3:$Q$56)-COUNT('Dados B1'!$Q$3:$Q$56)</f>
        <v/>
      </c>
      <c r="E9" s="13">
        <f>IFERROR(AVERAGE('Dados B1'!$Q$3:$Q$56),"")</f>
        <v/>
      </c>
      <c r="F9" s="13">
        <f>IFERROR(MEDIAN('Dados B1'!$Q$3:$Q$56),"")</f>
        <v/>
      </c>
      <c r="G9" s="13">
        <f>IFERROR(STDEV('Dados B1'!$Q$3:$Q$56),"")</f>
        <v/>
      </c>
      <c r="H9" s="13">
        <f>IFERROR(MIN('Dados B1'!$Q$3:$Q$56),"")</f>
        <v/>
      </c>
      <c r="I9" s="13">
        <f>IFERROR(PERCENTILE('Dados B1'!$Q$3:$Q$56,0.25),"")</f>
        <v/>
      </c>
      <c r="J9" s="13">
        <f>IFERROR(PERCENTILE('Dados B1'!$Q$3:$Q$56,0.75),"")</f>
        <v/>
      </c>
      <c r="K9" s="13">
        <f>IFERROR(MAX('Dados B1'!$Q$3:$Q$56),"")</f>
        <v/>
      </c>
    </row>
    <row r="10">
      <c r="A10" s="3" t="inlineStr">
        <is>
          <t>Entorno (Maps)</t>
        </is>
      </c>
      <c r="B10" s="3" t="inlineStr">
        <is>
          <t>Estações de metrô até 1000 m</t>
        </is>
      </c>
      <c r="C10" s="8">
        <f>COUNT('Dados B1'!$R$3:$R$56)</f>
        <v/>
      </c>
      <c r="D10" s="8">
        <f>ROWS('Dados B1'!$R$3:$R$56)-COUNT('Dados B1'!$R$3:$R$56)</f>
        <v/>
      </c>
      <c r="E10" s="13">
        <f>IFERROR(AVERAGE('Dados B1'!$R$3:$R$56),"")</f>
        <v/>
      </c>
      <c r="F10" s="13">
        <f>IFERROR(MEDIAN('Dados B1'!$R$3:$R$56),"")</f>
        <v/>
      </c>
      <c r="G10" s="13">
        <f>IFERROR(STDEV('Dados B1'!$R$3:$R$56),"")</f>
        <v/>
      </c>
      <c r="H10" s="13">
        <f>IFERROR(MIN('Dados B1'!$R$3:$R$56),"")</f>
        <v/>
      </c>
      <c r="I10" s="13">
        <f>IFERROR(PERCENTILE('Dados B1'!$R$3:$R$56,0.25),"")</f>
        <v/>
      </c>
      <c r="J10" s="13">
        <f>IFERROR(PERCENTILE('Dados B1'!$R$3:$R$56,0.75),"")</f>
        <v/>
      </c>
      <c r="K10" s="13">
        <f>IFERROR(MAX('Dados B1'!$R$3:$R$56),"")</f>
        <v/>
      </c>
    </row>
    <row r="11">
      <c r="A11" s="3" t="inlineStr">
        <is>
          <t>Entorno (Maps)</t>
        </is>
      </c>
      <c r="B11" s="3" t="inlineStr">
        <is>
          <t>Distância ao metrô mais próximo (m)</t>
        </is>
      </c>
      <c r="C11" s="8">
        <f>COUNT('Dados B1'!$S$3:$S$56)</f>
        <v/>
      </c>
      <c r="D11" s="8">
        <f>ROWS('Dados B1'!$S$3:$S$56)-COUNT('Dados B1'!$S$3:$S$56)</f>
        <v/>
      </c>
      <c r="E11" s="13">
        <f>IFERROR(AVERAGE('Dados B1'!$S$3:$S$56),"")</f>
        <v/>
      </c>
      <c r="F11" s="13">
        <f>IFERROR(MEDIAN('Dados B1'!$S$3:$S$56),"")</f>
        <v/>
      </c>
      <c r="G11" s="13">
        <f>IFERROR(STDEV('Dados B1'!$S$3:$S$56),"")</f>
        <v/>
      </c>
      <c r="H11" s="13">
        <f>IFERROR(MIN('Dados B1'!$S$3:$S$56),"")</f>
        <v/>
      </c>
      <c r="I11" s="13">
        <f>IFERROR(PERCENTILE('Dados B1'!$S$3:$S$56,0.25),"")</f>
        <v/>
      </c>
      <c r="J11" s="13">
        <f>IFERROR(PERCENTILE('Dados B1'!$S$3:$S$56,0.75),"")</f>
        <v/>
      </c>
      <c r="K11" s="13">
        <f>IFERROR(MAX('Dados B1'!$S$3:$S$56),"")</f>
        <v/>
      </c>
    </row>
    <row r="12">
      <c r="A12" s="3" t="inlineStr">
        <is>
          <t>Entorno (Maps)</t>
        </is>
      </c>
      <c r="B12" s="3" t="inlineStr">
        <is>
          <t>Distância ao shopping mais próximo (m)</t>
        </is>
      </c>
      <c r="C12" s="8">
        <f>COUNT('Dados B1'!$T$3:$T$56)</f>
        <v/>
      </c>
      <c r="D12" s="8">
        <f>ROWS('Dados B1'!$T$3:$T$56)-COUNT('Dados B1'!$T$3:$T$56)</f>
        <v/>
      </c>
      <c r="E12" s="13">
        <f>IFERROR(AVERAGE('Dados B1'!$T$3:$T$56),"")</f>
        <v/>
      </c>
      <c r="F12" s="13">
        <f>IFERROR(MEDIAN('Dados B1'!$T$3:$T$56),"")</f>
        <v/>
      </c>
      <c r="G12" s="13">
        <f>IFERROR(STDEV('Dados B1'!$T$3:$T$56),"")</f>
        <v/>
      </c>
      <c r="H12" s="13">
        <f>IFERROR(MIN('Dados B1'!$T$3:$T$56),"")</f>
        <v/>
      </c>
      <c r="I12" s="13">
        <f>IFERROR(PERCENTILE('Dados B1'!$T$3:$T$56,0.25),"")</f>
        <v/>
      </c>
      <c r="J12" s="13">
        <f>IFERROR(PERCENTILE('Dados B1'!$T$3:$T$56,0.75),"")</f>
        <v/>
      </c>
      <c r="K12" s="13">
        <f>IFERROR(MAX('Dados B1'!$T$3:$T$56),"")</f>
        <v/>
      </c>
    </row>
    <row r="13">
      <c r="A13" s="3" t="inlineStr">
        <is>
          <t>Instagram</t>
        </is>
      </c>
      <c r="B13" s="3" t="inlineStr">
        <is>
          <t>Seguidores</t>
        </is>
      </c>
      <c r="C13" s="8">
        <f>COUNT('Dados B1'!$U$3:$U$56)</f>
        <v/>
      </c>
      <c r="D13" s="8">
        <f>ROWS('Dados B1'!$U$3:$U$56)-COUNT('Dados B1'!$U$3:$U$56)</f>
        <v/>
      </c>
      <c r="E13" s="13">
        <f>IFERROR(AVERAGE('Dados B1'!$U$3:$U$56),"")</f>
        <v/>
      </c>
      <c r="F13" s="13">
        <f>IFERROR(MEDIAN('Dados B1'!$U$3:$U$56),"")</f>
        <v/>
      </c>
      <c r="G13" s="13">
        <f>IFERROR(STDEV('Dados B1'!$U$3:$U$56),"")</f>
        <v/>
      </c>
      <c r="H13" s="13">
        <f>IFERROR(MIN('Dados B1'!$U$3:$U$56),"")</f>
        <v/>
      </c>
      <c r="I13" s="13">
        <f>IFERROR(PERCENTILE('Dados B1'!$U$3:$U$56,0.25),"")</f>
        <v/>
      </c>
      <c r="J13" s="13">
        <f>IFERROR(PERCENTILE('Dados B1'!$U$3:$U$56,0.75),"")</f>
        <v/>
      </c>
      <c r="K13" s="13">
        <f>IFERROR(MAX('Dados B1'!$U$3:$U$56),"")</f>
        <v/>
      </c>
    </row>
    <row r="14">
      <c r="A14" s="3" t="inlineStr">
        <is>
          <t>Instagram</t>
        </is>
      </c>
      <c r="B14" s="3" t="inlineStr">
        <is>
          <t>Posts desde a criação do perfil</t>
        </is>
      </c>
      <c r="C14" s="8">
        <f>COUNT('Dados B1'!$V$3:$V$56)</f>
        <v/>
      </c>
      <c r="D14" s="8">
        <f>ROWS('Dados B1'!$V$3:$V$56)-COUNT('Dados B1'!$V$3:$V$56)</f>
        <v/>
      </c>
      <c r="E14" s="13">
        <f>IFERROR(AVERAGE('Dados B1'!$V$3:$V$56),"")</f>
        <v/>
      </c>
      <c r="F14" s="13">
        <f>IFERROR(MEDIAN('Dados B1'!$V$3:$V$56),"")</f>
        <v/>
      </c>
      <c r="G14" s="13">
        <f>IFERROR(STDEV('Dados B1'!$V$3:$V$56),"")</f>
        <v/>
      </c>
      <c r="H14" s="13">
        <f>IFERROR(MIN('Dados B1'!$V$3:$V$56),"")</f>
        <v/>
      </c>
      <c r="I14" s="13">
        <f>IFERROR(PERCENTILE('Dados B1'!$V$3:$V$56,0.25),"")</f>
        <v/>
      </c>
      <c r="J14" s="13">
        <f>IFERROR(PERCENTILE('Dados B1'!$V$3:$V$56,0.75),"")</f>
        <v/>
      </c>
      <c r="K14" s="13">
        <f>IFERROR(MAX('Dados B1'!$V$3:$V$56),"")</f>
        <v/>
      </c>
    </row>
    <row r="15">
      <c r="A15" s="3" t="inlineStr">
        <is>
          <t>Instagram</t>
        </is>
      </c>
      <c r="B15" s="3" t="inlineStr">
        <is>
          <t>Idade do perfil (anos)</t>
        </is>
      </c>
      <c r="C15" s="8">
        <f>COUNT('Dados B1'!$W$3:$W$56)</f>
        <v/>
      </c>
      <c r="D15" s="8">
        <f>ROWS('Dados B1'!$W$3:$W$56)-COUNT('Dados B1'!$W$3:$W$56)</f>
        <v/>
      </c>
      <c r="E15" s="13">
        <f>IFERROR(AVERAGE('Dados B1'!$W$3:$W$56),"")</f>
        <v/>
      </c>
      <c r="F15" s="13">
        <f>IFERROR(MEDIAN('Dados B1'!$W$3:$W$56),"")</f>
        <v/>
      </c>
      <c r="G15" s="13">
        <f>IFERROR(STDEV('Dados B1'!$W$3:$W$56),"")</f>
        <v/>
      </c>
      <c r="H15" s="13">
        <f>IFERROR(MIN('Dados B1'!$W$3:$W$56),"")</f>
        <v/>
      </c>
      <c r="I15" s="13">
        <f>IFERROR(PERCENTILE('Dados B1'!$W$3:$W$56,0.25),"")</f>
        <v/>
      </c>
      <c r="J15" s="13">
        <f>IFERROR(PERCENTILE('Dados B1'!$W$3:$W$56,0.75),"")</f>
        <v/>
      </c>
      <c r="K15" s="13">
        <f>IFERROR(MAX('Dados B1'!$W$3:$W$56),"")</f>
        <v/>
      </c>
    </row>
    <row r="16">
      <c r="A16" s="3" t="inlineStr">
        <is>
          <t>Instagram</t>
        </is>
      </c>
      <c r="B16" s="3" t="inlineStr">
        <is>
          <t>Posts de 01/09 a 01/10/2026</t>
        </is>
      </c>
      <c r="C16" s="8">
        <f>COUNT('Dados B1'!$X$3:$X$56)</f>
        <v/>
      </c>
      <c r="D16" s="8">
        <f>ROWS('Dados B1'!$X$3:$X$56)-COUNT('Dados B1'!$X$3:$X$56)</f>
        <v/>
      </c>
      <c r="E16" s="13">
        <f>IFERROR(AVERAGE('Dados B1'!$X$3:$X$56),"")</f>
        <v/>
      </c>
      <c r="F16" s="13">
        <f>IFERROR(MEDIAN('Dados B1'!$X$3:$X$56),"")</f>
        <v/>
      </c>
      <c r="G16" s="13">
        <f>IFERROR(STDEV('Dados B1'!$X$3:$X$56),"")</f>
        <v/>
      </c>
      <c r="H16" s="13">
        <f>IFERROR(MIN('Dados B1'!$X$3:$X$56),"")</f>
        <v/>
      </c>
      <c r="I16" s="13">
        <f>IFERROR(PERCENTILE('Dados B1'!$X$3:$X$56,0.25),"")</f>
        <v/>
      </c>
      <c r="J16" s="13">
        <f>IFERROR(PERCENTILE('Dados B1'!$X$3:$X$56,0.75),"")</f>
        <v/>
      </c>
      <c r="K16" s="13">
        <f>IFERROR(MAX('Dados B1'!$X$3:$X$56),"")</f>
        <v/>
      </c>
    </row>
    <row r="17">
      <c r="A17" s="3" t="inlineStr">
        <is>
          <t>Instagram</t>
        </is>
      </c>
      <c r="B17" s="3" t="inlineStr">
        <is>
          <t>Interações por post</t>
        </is>
      </c>
      <c r="C17" s="8">
        <f>COUNT('Dados B1'!$Y$3:$Y$56)</f>
        <v/>
      </c>
      <c r="D17" s="8">
        <f>ROWS('Dados B1'!$Y$3:$Y$56)-COUNT('Dados B1'!$Y$3:$Y$56)</f>
        <v/>
      </c>
      <c r="E17" s="13">
        <f>IFERROR(AVERAGE('Dados B1'!$Y$3:$Y$56),"")</f>
        <v/>
      </c>
      <c r="F17" s="13">
        <f>IFERROR(MEDIAN('Dados B1'!$Y$3:$Y$56),"")</f>
        <v/>
      </c>
      <c r="G17" s="13">
        <f>IFERROR(STDEV('Dados B1'!$Y$3:$Y$56),"")</f>
        <v/>
      </c>
      <c r="H17" s="13">
        <f>IFERROR(MIN('Dados B1'!$Y$3:$Y$56),"")</f>
        <v/>
      </c>
      <c r="I17" s="13">
        <f>IFERROR(PERCENTILE('Dados B1'!$Y$3:$Y$56,0.25),"")</f>
        <v/>
      </c>
      <c r="J17" s="13">
        <f>IFERROR(PERCENTILE('Dados B1'!$Y$3:$Y$56,0.75),"")</f>
        <v/>
      </c>
      <c r="K17" s="13">
        <f>IFERROR(MAX('Dados B1'!$Y$3:$Y$56),"")</f>
        <v/>
      </c>
    </row>
    <row r="18">
      <c r="A18" s="3" t="inlineStr">
        <is>
          <t>Instagram</t>
        </is>
      </c>
      <c r="B18" s="3" t="inlineStr">
        <is>
          <t>Engajamento (interações por post ÷ seguidores)</t>
        </is>
      </c>
      <c r="C18" s="8">
        <f>COUNT('Dados B1'!$Z$3:$Z$56)</f>
        <v/>
      </c>
      <c r="D18" s="8">
        <f>ROWS('Dados B1'!$Z$3:$Z$56)-COUNT('Dados B1'!$Z$3:$Z$56)</f>
        <v/>
      </c>
      <c r="E18" s="13">
        <f>IFERROR(AVERAGE('Dados B1'!$Z$3:$Z$56),"")</f>
        <v/>
      </c>
      <c r="F18" s="13">
        <f>IFERROR(MEDIAN('Dados B1'!$Z$3:$Z$56),"")</f>
        <v/>
      </c>
      <c r="G18" s="13">
        <f>IFERROR(STDEV('Dados B1'!$Z$3:$Z$56),"")</f>
        <v/>
      </c>
      <c r="H18" s="13">
        <f>IFERROR(MIN('Dados B1'!$Z$3:$Z$56),"")</f>
        <v/>
      </c>
      <c r="I18" s="13">
        <f>IFERROR(PERCENTILE('Dados B1'!$Z$3:$Z$56,0.25),"")</f>
        <v/>
      </c>
      <c r="J18" s="13">
        <f>IFERROR(PERCENTILE('Dados B1'!$Z$3:$Z$56,0.75),"")</f>
        <v/>
      </c>
      <c r="K18" s="13">
        <f>IFERROR(MAX('Dados B1'!$Z$3:$Z$56),"")</f>
        <v/>
      </c>
    </row>
    <row r="19">
      <c r="A19" s="3" t="inlineStr">
        <is>
          <t>Cardápio</t>
        </is>
      </c>
      <c r="B19" s="3" t="inlineStr">
        <is>
          <t>Itens com preço no cardápio</t>
        </is>
      </c>
      <c r="C19" s="8">
        <f>COUNT('Dados B1'!$AA$3:$AA$56)</f>
        <v/>
      </c>
      <c r="D19" s="8">
        <f>ROWS('Dados B1'!$AA$3:$AA$56)-COUNT('Dados B1'!$AA$3:$AA$56)</f>
        <v/>
      </c>
      <c r="E19" s="13">
        <f>IFERROR(AVERAGE('Dados B1'!$AA$3:$AA$56),"")</f>
        <v/>
      </c>
      <c r="F19" s="13">
        <f>IFERROR(MEDIAN('Dados B1'!$AA$3:$AA$56),"")</f>
        <v/>
      </c>
      <c r="G19" s="13">
        <f>IFERROR(STDEV('Dados B1'!$AA$3:$AA$56),"")</f>
        <v/>
      </c>
      <c r="H19" s="13">
        <f>IFERROR(MIN('Dados B1'!$AA$3:$AA$56),"")</f>
        <v/>
      </c>
      <c r="I19" s="13">
        <f>IFERROR(PERCENTILE('Dados B1'!$AA$3:$AA$56,0.25),"")</f>
        <v/>
      </c>
      <c r="J19" s="13">
        <f>IFERROR(PERCENTILE('Dados B1'!$AA$3:$AA$56,0.75),"")</f>
        <v/>
      </c>
      <c r="K19" s="13">
        <f>IFERROR(MAX('Dados B1'!$AA$3:$AA$56),"")</f>
        <v/>
      </c>
    </row>
    <row r="20">
      <c r="A20" s="3" t="inlineStr">
        <is>
          <t>Cardápio</t>
        </is>
      </c>
      <c r="B20" s="3" t="inlineStr">
        <is>
          <t>Couvert ou taxa de jogo (R$, casas que cobram)</t>
        </is>
      </c>
      <c r="C20" s="8">
        <f>COUNT('Dados B1'!$AD$3:$AD$56)</f>
        <v/>
      </c>
      <c r="D20" s="8">
        <f>ROWS('Dados B1'!$AD$3:$AD$56)-COUNT('Dados B1'!$AD$3:$AD$56)</f>
        <v/>
      </c>
      <c r="E20" s="13">
        <f>IFERROR(AVERAGE('Dados B1'!$AD$3:$AD$56),"")</f>
        <v/>
      </c>
      <c r="F20" s="13">
        <f>IFERROR(MEDIAN('Dados B1'!$AD$3:$AD$56),"")</f>
        <v/>
      </c>
      <c r="G20" s="13">
        <f>IFERROR(STDEV('Dados B1'!$AD$3:$AD$56),"")</f>
        <v/>
      </c>
      <c r="H20" s="13">
        <f>IFERROR(MIN('Dados B1'!$AD$3:$AD$56),"")</f>
        <v/>
      </c>
      <c r="I20" s="13">
        <f>IFERROR(PERCENTILE('Dados B1'!$AD$3:$AD$56,0.25),"")</f>
        <v/>
      </c>
      <c r="J20" s="13">
        <f>IFERROR(PERCENTILE('Dados B1'!$AD$3:$AD$56,0.75),"")</f>
        <v/>
      </c>
      <c r="K20" s="13">
        <f>IFERROR(MAX('Dados B1'!$AD$3:$AD$56),"")</f>
        <v/>
      </c>
    </row>
    <row r="21">
      <c r="A21" s="3" t="inlineStr">
        <is>
          <t>Cardápio</t>
        </is>
      </c>
      <c r="B21" s="3" t="inlineStr">
        <is>
          <t>Bebida, mediana do cardápio (R$)</t>
        </is>
      </c>
      <c r="C21" s="8">
        <f>COUNT('Dados B1'!$AE$3:$AE$56)</f>
        <v/>
      </c>
      <c r="D21" s="8">
        <f>ROWS('Dados B1'!$AE$3:$AE$56)-COUNT('Dados B1'!$AE$3:$AE$56)</f>
        <v/>
      </c>
      <c r="E21" s="13">
        <f>IFERROR(AVERAGE('Dados B1'!$AE$3:$AE$56),"")</f>
        <v/>
      </c>
      <c r="F21" s="13">
        <f>IFERROR(MEDIAN('Dados B1'!$AE$3:$AE$56),"")</f>
        <v/>
      </c>
      <c r="G21" s="13">
        <f>IFERROR(STDEV('Dados B1'!$AE$3:$AE$56),"")</f>
        <v/>
      </c>
      <c r="H21" s="13">
        <f>IFERROR(MIN('Dados B1'!$AE$3:$AE$56),"")</f>
        <v/>
      </c>
      <c r="I21" s="13">
        <f>IFERROR(PERCENTILE('Dados B1'!$AE$3:$AE$56,0.25),"")</f>
        <v/>
      </c>
      <c r="J21" s="13">
        <f>IFERROR(PERCENTILE('Dados B1'!$AE$3:$AE$56,0.75),"")</f>
        <v/>
      </c>
      <c r="K21" s="13">
        <f>IFERROR(MAX('Dados B1'!$AE$3:$AE$56),"")</f>
        <v/>
      </c>
    </row>
    <row r="22">
      <c r="A22" s="3" t="inlineStr">
        <is>
          <t>Cardápio</t>
        </is>
      </c>
      <c r="B22" s="3" t="inlineStr">
        <is>
          <t>Entrada ou prato, mediana (R$)</t>
        </is>
      </c>
      <c r="C22" s="8">
        <f>COUNT('Dados B1'!$AF$3:$AF$56)</f>
        <v/>
      </c>
      <c r="D22" s="8">
        <f>ROWS('Dados B1'!$AF$3:$AF$56)-COUNT('Dados B1'!$AF$3:$AF$56)</f>
        <v/>
      </c>
      <c r="E22" s="13">
        <f>IFERROR(AVERAGE('Dados B1'!$AF$3:$AF$56),"")</f>
        <v/>
      </c>
      <c r="F22" s="13">
        <f>IFERROR(MEDIAN('Dados B1'!$AF$3:$AF$56),"")</f>
        <v/>
      </c>
      <c r="G22" s="13">
        <f>IFERROR(STDEV('Dados B1'!$AF$3:$AF$56),"")</f>
        <v/>
      </c>
      <c r="H22" s="13">
        <f>IFERROR(MIN('Dados B1'!$AF$3:$AF$56),"")</f>
        <v/>
      </c>
      <c r="I22" s="13">
        <f>IFERROR(PERCENTILE('Dados B1'!$AF$3:$AF$56,0.25),"")</f>
        <v/>
      </c>
      <c r="J22" s="13">
        <f>IFERROR(PERCENTILE('Dados B1'!$AF$3:$AF$56,0.75),"")</f>
        <v/>
      </c>
      <c r="K22" s="13">
        <f>IFERROR(MAX('Dados B1'!$AF$3:$AF$56),"")</f>
        <v/>
      </c>
    </row>
    <row r="23">
      <c r="A23" s="3" t="inlineStr">
        <is>
          <t>Cardápio</t>
        </is>
      </c>
      <c r="B23" s="3" t="inlineStr">
        <is>
          <t>Cesta por pessoa, nível baixo (R$)</t>
        </is>
      </c>
      <c r="C23" s="8">
        <f>COUNT('Dados B1'!$AG$3:$AG$56)</f>
        <v/>
      </c>
      <c r="D23" s="8">
        <f>ROWS('Dados B1'!$AG$3:$AG$56)-COUNT('Dados B1'!$AG$3:$AG$56)</f>
        <v/>
      </c>
      <c r="E23" s="13">
        <f>IFERROR(AVERAGE('Dados B1'!$AG$3:$AG$56),"")</f>
        <v/>
      </c>
      <c r="F23" s="13">
        <f>IFERROR(MEDIAN('Dados B1'!$AG$3:$AG$56),"")</f>
        <v/>
      </c>
      <c r="G23" s="13">
        <f>IFERROR(STDEV('Dados B1'!$AG$3:$AG$56),"")</f>
        <v/>
      </c>
      <c r="H23" s="13">
        <f>IFERROR(MIN('Dados B1'!$AG$3:$AG$56),"")</f>
        <v/>
      </c>
      <c r="I23" s="13">
        <f>IFERROR(PERCENTILE('Dados B1'!$AG$3:$AG$56,0.25),"")</f>
        <v/>
      </c>
      <c r="J23" s="13">
        <f>IFERROR(PERCENTILE('Dados B1'!$AG$3:$AG$56,0.75),"")</f>
        <v/>
      </c>
      <c r="K23" s="13">
        <f>IFERROR(MAX('Dados B1'!$AG$3:$AG$56),"")</f>
        <v/>
      </c>
    </row>
    <row r="24">
      <c r="A24" s="3" t="inlineStr">
        <is>
          <t>Cardápio</t>
        </is>
      </c>
      <c r="B24" s="3" t="inlineStr">
        <is>
          <t>Cesta por pessoa, nível mediano (R$)</t>
        </is>
      </c>
      <c r="C24" s="8">
        <f>COUNT('Dados B1'!$AH$3:$AH$56)</f>
        <v/>
      </c>
      <c r="D24" s="8">
        <f>ROWS('Dados B1'!$AH$3:$AH$56)-COUNT('Dados B1'!$AH$3:$AH$56)</f>
        <v/>
      </c>
      <c r="E24" s="13">
        <f>IFERROR(AVERAGE('Dados B1'!$AH$3:$AH$56),"")</f>
        <v/>
      </c>
      <c r="F24" s="13">
        <f>IFERROR(MEDIAN('Dados B1'!$AH$3:$AH$56),"")</f>
        <v/>
      </c>
      <c r="G24" s="13">
        <f>IFERROR(STDEV('Dados B1'!$AH$3:$AH$56),"")</f>
        <v/>
      </c>
      <c r="H24" s="13">
        <f>IFERROR(MIN('Dados B1'!$AH$3:$AH$56),"")</f>
        <v/>
      </c>
      <c r="I24" s="13">
        <f>IFERROR(PERCENTILE('Dados B1'!$AH$3:$AH$56,0.25),"")</f>
        <v/>
      </c>
      <c r="J24" s="13">
        <f>IFERROR(PERCENTILE('Dados B1'!$AH$3:$AH$56,0.75),"")</f>
        <v/>
      </c>
      <c r="K24" s="13">
        <f>IFERROR(MAX('Dados B1'!$AH$3:$AH$56),"")</f>
        <v/>
      </c>
    </row>
    <row r="25">
      <c r="A25" s="3" t="inlineStr">
        <is>
          <t>Cardápio</t>
        </is>
      </c>
      <c r="B25" s="3" t="inlineStr">
        <is>
          <t>Cesta por pessoa, nível alto (R$)</t>
        </is>
      </c>
      <c r="C25" s="8">
        <f>COUNT('Dados B1'!$AI$3:$AI$56)</f>
        <v/>
      </c>
      <c r="D25" s="8">
        <f>ROWS('Dados B1'!$AI$3:$AI$56)-COUNT('Dados B1'!$AI$3:$AI$56)</f>
        <v/>
      </c>
      <c r="E25" s="13">
        <f>IFERROR(AVERAGE('Dados B1'!$AI$3:$AI$56),"")</f>
        <v/>
      </c>
      <c r="F25" s="13">
        <f>IFERROR(MEDIAN('Dados B1'!$AI$3:$AI$56),"")</f>
        <v/>
      </c>
      <c r="G25" s="13">
        <f>IFERROR(STDEV('Dados B1'!$AI$3:$AI$56),"")</f>
        <v/>
      </c>
      <c r="H25" s="13">
        <f>IFERROR(MIN('Dados B1'!$AI$3:$AI$56),"")</f>
        <v/>
      </c>
      <c r="I25" s="13">
        <f>IFERROR(PERCENTILE('Dados B1'!$AI$3:$AI$56,0.25),"")</f>
        <v/>
      </c>
      <c r="J25" s="13">
        <f>IFERROR(PERCENTILE('Dados B1'!$AI$3:$AI$56,0.75),"")</f>
        <v/>
      </c>
      <c r="K25" s="13">
        <f>IFERROR(MAX('Dados B1'!$AI$3:$AI$56),"")</f>
        <v/>
      </c>
    </row>
    <row r="26">
      <c r="A26" s="4" t="inlineStr">
        <is>
          <t>Acervo</t>
        </is>
      </c>
      <c r="B26" s="4" t="inlineStr">
        <is>
          <t>Títulos no acervo publicado</t>
        </is>
      </c>
      <c r="C26" s="10">
        <f>COUNT('Dados B1'!$AO$3:$AO$56)</f>
        <v/>
      </c>
      <c r="D26" s="10">
        <f>ROWS('Dados B1'!$AO$3:$AO$56)-COUNT('Dados B1'!$AO$3:$AO$56)</f>
        <v/>
      </c>
      <c r="E26" s="14">
        <f>IFERROR(AVERAGE('Dados B1'!$AO$3:$AO$56),"")</f>
        <v/>
      </c>
      <c r="F26" s="14">
        <f>IFERROR(MEDIAN('Dados B1'!$AO$3:$AO$56),"")</f>
        <v/>
      </c>
      <c r="G26" s="14">
        <f>IFERROR(STDEV('Dados B1'!$AO$3:$AO$56),"")</f>
        <v/>
      </c>
      <c r="H26" s="14">
        <f>IFERROR(MIN('Dados B1'!$AO$3:$AO$56),"")</f>
        <v/>
      </c>
      <c r="I26" s="14">
        <f>IFERROR(PERCENTILE('Dados B1'!$AO$3:$AO$56,0.25),"")</f>
        <v/>
      </c>
      <c r="J26" s="14">
        <f>IFERROR(PERCENTILE('Dados B1'!$AO$3:$AO$56,0.75),"")</f>
        <v/>
      </c>
      <c r="K26" s="14">
        <f>IFERROR(MAX('Dados B1'!$AO$3:$AO$56),"")</f>
        <v/>
      </c>
    </row>
    <row r="27">
      <c r="A27" s="12" t="inlineStr">
        <is>
          <t>Fonte: B1, Google Places API (09/2026 e 15/10/2026), coletor de entorno do Google Maps (15/10/2026), Instagram (01/09 a 01/10/2026) e cardápios</t>
        </is>
      </c>
    </row>
    <row r="28">
      <c r="A28" s="12" t="inlineStr">
        <is>
          <t>Nota: desvio padrão amostral; quartis pelo método inclusivo. Engajamento em fração (0,01 = 1%).</t>
        </is>
      </c>
    </row>
    <row r="29">
      <c r="A29" s="12" t="inlineStr">
        <is>
          <t>Entorno sem OpenStreetMap: shoppings de porte fora. Distância ao metrô vazia onde a cidade não tem metrô lido (Curitiba, Florianópolis, Belém, Goiânia, Vitória).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</cols>
  <sheetData>
    <row r="1" ht="30" customHeight="1">
      <c r="A1" s="6" t="inlineStr">
        <is>
          <t>Tabela 3 – Dias de funcionamento: todas abrem de quinta a sábado; só 28% abrem na segunda</t>
        </is>
      </c>
      <c r="B1" s="6" t="n"/>
      <c r="C1" s="6" t="n"/>
      <c r="D1" s="6" t="n"/>
    </row>
    <row r="2" ht="42" customHeight="1">
      <c r="A2" s="7" t="inlineStr">
        <is>
          <t>Dia</t>
        </is>
      </c>
      <c r="B2" s="7" t="inlineStr">
        <is>
          <t>Casas que abrem</t>
        </is>
      </c>
      <c r="C2" s="7" t="inlineStr">
        <is>
          <t>Casas com horário</t>
        </is>
      </c>
      <c r="D2" s="7" t="inlineStr">
        <is>
          <t>% das casas</t>
        </is>
      </c>
    </row>
    <row r="3">
      <c r="A3" s="3" t="inlineStr">
        <is>
          <t>Segunda</t>
        </is>
      </c>
      <c r="B3" s="8">
        <f>COUNTIF('Dados B1'!$J$3:$J$56,1)</f>
        <v/>
      </c>
      <c r="C3" s="8">
        <f>COUNT('Dados B1'!$J$3:$J$56)</f>
        <v/>
      </c>
      <c r="D3" s="9">
        <f>B3/C3</f>
        <v/>
      </c>
    </row>
    <row r="4">
      <c r="A4" s="3" t="inlineStr">
        <is>
          <t>Terça</t>
        </is>
      </c>
      <c r="B4" s="8">
        <f>COUNTIF('Dados B1'!$K$3:$K$56,1)</f>
        <v/>
      </c>
      <c r="C4" s="8">
        <f>COUNT('Dados B1'!$K$3:$K$56)</f>
        <v/>
      </c>
      <c r="D4" s="9">
        <f>B4/C4</f>
        <v/>
      </c>
    </row>
    <row r="5">
      <c r="A5" s="3" t="inlineStr">
        <is>
          <t>Quarta</t>
        </is>
      </c>
      <c r="B5" s="8">
        <f>COUNTIF('Dados B1'!$L$3:$L$56,1)</f>
        <v/>
      </c>
      <c r="C5" s="8">
        <f>COUNT('Dados B1'!$L$3:$L$56)</f>
        <v/>
      </c>
      <c r="D5" s="9">
        <f>B5/C5</f>
        <v/>
      </c>
    </row>
    <row r="6">
      <c r="A6" s="3" t="inlineStr">
        <is>
          <t>Quinta</t>
        </is>
      </c>
      <c r="B6" s="8">
        <f>COUNTIF('Dados B1'!$M$3:$M$56,1)</f>
        <v/>
      </c>
      <c r="C6" s="8">
        <f>COUNT('Dados B1'!$M$3:$M$56)</f>
        <v/>
      </c>
      <c r="D6" s="9">
        <f>B6/C6</f>
        <v/>
      </c>
    </row>
    <row r="7">
      <c r="A7" s="3" t="inlineStr">
        <is>
          <t>Sexta</t>
        </is>
      </c>
      <c r="B7" s="8">
        <f>COUNTIF('Dados B1'!$N$3:$N$56,1)</f>
        <v/>
      </c>
      <c r="C7" s="8">
        <f>COUNT('Dados B1'!$N$3:$N$56)</f>
        <v/>
      </c>
      <c r="D7" s="9">
        <f>B7/C7</f>
        <v/>
      </c>
    </row>
    <row r="8">
      <c r="A8" s="3" t="inlineStr">
        <is>
          <t>Sábado</t>
        </is>
      </c>
      <c r="B8" s="8">
        <f>COUNTIF('Dados B1'!$O$3:$O$56,1)</f>
        <v/>
      </c>
      <c r="C8" s="8">
        <f>COUNT('Dados B1'!$O$3:$O$56)</f>
        <v/>
      </c>
      <c r="D8" s="9">
        <f>B8/C8</f>
        <v/>
      </c>
    </row>
    <row r="9">
      <c r="A9" s="4" t="inlineStr">
        <is>
          <t>Domingo</t>
        </is>
      </c>
      <c r="B9" s="10">
        <f>COUNTIF('Dados B1'!$P$3:$P$56,1)</f>
        <v/>
      </c>
      <c r="C9" s="10">
        <f>COUNT('Dados B1'!$P$3:$P$56)</f>
        <v/>
      </c>
      <c r="D9" s="11">
        <f>B9/C9</f>
        <v/>
      </c>
    </row>
    <row r="10">
      <c r="A10" s="12" t="inlineStr">
        <is>
          <t>Fonte: B1, Google Places API (regularOpeningHours, 15/10/2026)</t>
        </is>
      </c>
    </row>
    <row r="11">
      <c r="A11" s="12" t="inlineStr">
        <is>
          <t>Nota: contagem não exclusiva (cada casa abre em vários dias); cada linha tem o próprio total.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6" t="inlineStr">
        <is>
          <t>Tabela 4 – Painel por região: o Sudeste reúne 31 das 54 casas; no Sul nenhuma tem metrô a até 1 km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 ht="42" customHeight="1">
      <c r="A2" s="7" t="inlineStr">
        <is>
          <t>Região</t>
        </is>
      </c>
      <c r="B2" s="7" t="inlineStr">
        <is>
          <t>casas</t>
        </is>
      </c>
      <c r="C2" s="7" t="inlineStr">
        <is>
          <t>nota (mediana)</t>
        </is>
      </c>
      <c r="D2" s="7" t="inlineStr">
        <is>
          <t>horas abertas por semana (média)</t>
        </is>
      </c>
      <c r="E2" s="7" t="inlineStr">
        <is>
          <t>abre domingo (%)</t>
        </is>
      </c>
      <c r="F2" s="7" t="inlineStr">
        <is>
          <t>abre segunda (%)</t>
        </is>
      </c>
      <c r="G2" s="7" t="inlineStr">
        <is>
          <t>metrô até 1000 m (% das casas)</t>
        </is>
      </c>
      <c r="H2" s="7" t="inlineStr">
        <is>
          <t>seguidores (mediana)</t>
        </is>
      </c>
      <c r="I2" s="7" t="inlineStr">
        <is>
          <t>casas com cesta</t>
        </is>
      </c>
      <c r="J2" s="7" t="inlineStr">
        <is>
          <t>cesta mediana (mediana, R$)</t>
        </is>
      </c>
    </row>
    <row r="3">
      <c r="A3" s="3" t="inlineStr">
        <is>
          <t>Norte</t>
        </is>
      </c>
      <c r="B3" s="8">
        <f>COUNTIF('Dados B1'!$C$3:$C$56,$A3)</f>
        <v/>
      </c>
      <c r="C3" s="13">
        <f t="array" ref="C3">IFERROR(MEDIAN(IF('Dados B1'!$C$3:$C$56=$A3,IF('Dados B1'!$D$3:$D$56&lt;&gt;"",'Dados B1'!$D$3:$D$56))),"")</f>
        <v/>
      </c>
      <c r="D3" s="13">
        <f>IFERROR(AVERAGEIFS('Dados B1'!$G$3:$G$56,'Dados B1'!$C$3:$C$56,$A3),"")</f>
        <v/>
      </c>
      <c r="E3" s="9">
        <f>IFERROR(AVERAGEIFS('Dados B1'!$P$3:$P$56,'Dados B1'!$C$3:$C$56,$A3),"")</f>
        <v/>
      </c>
      <c r="F3" s="9">
        <f>IFERROR(AVERAGEIFS('Dados B1'!$J$3:$J$56,'Dados B1'!$C$3:$C$56,$A3),"")</f>
        <v/>
      </c>
      <c r="G3" s="9">
        <f>IFERROR(COUNTIFS('Dados B1'!$C$3:$C$56,$A3,'Dados B1'!$R$3:$R$56,"&gt;0")/COUNTIF('Dados B1'!$C$3:$C$56,$A3),"")</f>
        <v/>
      </c>
      <c r="H3" s="8">
        <f t="array" ref="H3">IFERROR(MEDIAN(IF('Dados B1'!$C$3:$C$56=$A3,IF('Dados B1'!$U$3:$U$56&lt;&gt;"",'Dados B1'!$U$3:$U$56))),"")</f>
        <v/>
      </c>
      <c r="I3" s="8">
        <f>COUNTIFS('Dados B1'!$C$3:$C$56,$A3,'Dados B1'!$AH$3:$AH$56,"&lt;&gt;")</f>
        <v/>
      </c>
      <c r="J3" s="13">
        <f t="array" ref="J3">IFERROR(MEDIAN(IF('Dados B1'!$C$3:$C$56=$A3,IF('Dados B1'!$AH$3:$AH$56&lt;&gt;"",'Dados B1'!$AH$3:$AH$56))),"")</f>
        <v/>
      </c>
    </row>
    <row r="4">
      <c r="A4" s="3" t="inlineStr">
        <is>
          <t>Nordeste</t>
        </is>
      </c>
      <c r="B4" s="8">
        <f>COUNTIF('Dados B1'!$C$3:$C$56,$A4)</f>
        <v/>
      </c>
      <c r="C4" s="13">
        <f t="array" ref="C4">IFERROR(MEDIAN(IF('Dados B1'!$C$3:$C$56=$A4,IF('Dados B1'!$D$3:$D$56&lt;&gt;"",'Dados B1'!$D$3:$D$56))),"")</f>
        <v/>
      </c>
      <c r="D4" s="13">
        <f>IFERROR(AVERAGEIFS('Dados B1'!$G$3:$G$56,'Dados B1'!$C$3:$C$56,$A4),"")</f>
        <v/>
      </c>
      <c r="E4" s="9">
        <f>IFERROR(AVERAGEIFS('Dados B1'!$P$3:$P$56,'Dados B1'!$C$3:$C$56,$A4),"")</f>
        <v/>
      </c>
      <c r="F4" s="9">
        <f>IFERROR(AVERAGEIFS('Dados B1'!$J$3:$J$56,'Dados B1'!$C$3:$C$56,$A4),"")</f>
        <v/>
      </c>
      <c r="G4" s="9">
        <f>IFERROR(COUNTIFS('Dados B1'!$C$3:$C$56,$A4,'Dados B1'!$R$3:$R$56,"&gt;0")/COUNTIF('Dados B1'!$C$3:$C$56,$A4),"")</f>
        <v/>
      </c>
      <c r="H4" s="8">
        <f t="array" ref="H4">IFERROR(MEDIAN(IF('Dados B1'!$C$3:$C$56=$A4,IF('Dados B1'!$U$3:$U$56&lt;&gt;"",'Dados B1'!$U$3:$U$56))),"")</f>
        <v/>
      </c>
      <c r="I4" s="8">
        <f>COUNTIFS('Dados B1'!$C$3:$C$56,$A4,'Dados B1'!$AH$3:$AH$56,"&lt;&gt;")</f>
        <v/>
      </c>
      <c r="J4" s="13">
        <f t="array" ref="J4">IFERROR(MEDIAN(IF('Dados B1'!$C$3:$C$56=$A4,IF('Dados B1'!$AH$3:$AH$56&lt;&gt;"",'Dados B1'!$AH$3:$AH$56))),"")</f>
        <v/>
      </c>
    </row>
    <row r="5">
      <c r="A5" s="3" t="inlineStr">
        <is>
          <t>Centro-Oeste</t>
        </is>
      </c>
      <c r="B5" s="8">
        <f>COUNTIF('Dados B1'!$C$3:$C$56,$A5)</f>
        <v/>
      </c>
      <c r="C5" s="13">
        <f t="array" ref="C5">IFERROR(MEDIAN(IF('Dados B1'!$C$3:$C$56=$A5,IF('Dados B1'!$D$3:$D$56&lt;&gt;"",'Dados B1'!$D$3:$D$56))),"")</f>
        <v/>
      </c>
      <c r="D5" s="13">
        <f>IFERROR(AVERAGEIFS('Dados B1'!$G$3:$G$56,'Dados B1'!$C$3:$C$56,$A5),"")</f>
        <v/>
      </c>
      <c r="E5" s="9">
        <f>IFERROR(AVERAGEIFS('Dados B1'!$P$3:$P$56,'Dados B1'!$C$3:$C$56,$A5),"")</f>
        <v/>
      </c>
      <c r="F5" s="9">
        <f>IFERROR(AVERAGEIFS('Dados B1'!$J$3:$J$56,'Dados B1'!$C$3:$C$56,$A5),"")</f>
        <v/>
      </c>
      <c r="G5" s="9">
        <f>IFERROR(COUNTIFS('Dados B1'!$C$3:$C$56,$A5,'Dados B1'!$R$3:$R$56,"&gt;0")/COUNTIF('Dados B1'!$C$3:$C$56,$A5),"")</f>
        <v/>
      </c>
      <c r="H5" s="8">
        <f t="array" ref="H5">IFERROR(MEDIAN(IF('Dados B1'!$C$3:$C$56=$A5,IF('Dados B1'!$U$3:$U$56&lt;&gt;"",'Dados B1'!$U$3:$U$56))),"")</f>
        <v/>
      </c>
      <c r="I5" s="8">
        <f>COUNTIFS('Dados B1'!$C$3:$C$56,$A5,'Dados B1'!$AH$3:$AH$56,"&lt;&gt;")</f>
        <v/>
      </c>
      <c r="J5" s="13">
        <f t="array" ref="J5">IFERROR(MEDIAN(IF('Dados B1'!$C$3:$C$56=$A5,IF('Dados B1'!$AH$3:$AH$56&lt;&gt;"",'Dados B1'!$AH$3:$AH$56))),"")</f>
        <v/>
      </c>
    </row>
    <row r="6">
      <c r="A6" s="3" t="inlineStr">
        <is>
          <t>Sudeste</t>
        </is>
      </c>
      <c r="B6" s="8">
        <f>COUNTIF('Dados B1'!$C$3:$C$56,$A6)</f>
        <v/>
      </c>
      <c r="C6" s="13">
        <f t="array" ref="C6">IFERROR(MEDIAN(IF('Dados B1'!$C$3:$C$56=$A6,IF('Dados B1'!$D$3:$D$56&lt;&gt;"",'Dados B1'!$D$3:$D$56))),"")</f>
        <v/>
      </c>
      <c r="D6" s="13">
        <f>IFERROR(AVERAGEIFS('Dados B1'!$G$3:$G$56,'Dados B1'!$C$3:$C$56,$A6),"")</f>
        <v/>
      </c>
      <c r="E6" s="9">
        <f>IFERROR(AVERAGEIFS('Dados B1'!$P$3:$P$56,'Dados B1'!$C$3:$C$56,$A6),"")</f>
        <v/>
      </c>
      <c r="F6" s="9">
        <f>IFERROR(AVERAGEIFS('Dados B1'!$J$3:$J$56,'Dados B1'!$C$3:$C$56,$A6),"")</f>
        <v/>
      </c>
      <c r="G6" s="9">
        <f>IFERROR(COUNTIFS('Dados B1'!$C$3:$C$56,$A6,'Dados B1'!$R$3:$R$56,"&gt;0")/COUNTIF('Dados B1'!$C$3:$C$56,$A6),"")</f>
        <v/>
      </c>
      <c r="H6" s="8">
        <f t="array" ref="H6">IFERROR(MEDIAN(IF('Dados B1'!$C$3:$C$56=$A6,IF('Dados B1'!$U$3:$U$56&lt;&gt;"",'Dados B1'!$U$3:$U$56))),"")</f>
        <v/>
      </c>
      <c r="I6" s="8">
        <f>COUNTIFS('Dados B1'!$C$3:$C$56,$A6,'Dados B1'!$AH$3:$AH$56,"&lt;&gt;")</f>
        <v/>
      </c>
      <c r="J6" s="13">
        <f t="array" ref="J6">IFERROR(MEDIAN(IF('Dados B1'!$C$3:$C$56=$A6,IF('Dados B1'!$AH$3:$AH$56&lt;&gt;"",'Dados B1'!$AH$3:$AH$56))),"")</f>
        <v/>
      </c>
    </row>
    <row r="7">
      <c r="A7" s="3" t="inlineStr">
        <is>
          <t>Sul</t>
        </is>
      </c>
      <c r="B7" s="8">
        <f>COUNTIF('Dados B1'!$C$3:$C$56,$A7)</f>
        <v/>
      </c>
      <c r="C7" s="13">
        <f t="array" ref="C7">IFERROR(MEDIAN(IF('Dados B1'!$C$3:$C$56=$A7,IF('Dados B1'!$D$3:$D$56&lt;&gt;"",'Dados B1'!$D$3:$D$56))),"")</f>
        <v/>
      </c>
      <c r="D7" s="13">
        <f>IFERROR(AVERAGEIFS('Dados B1'!$G$3:$G$56,'Dados B1'!$C$3:$C$56,$A7),"")</f>
        <v/>
      </c>
      <c r="E7" s="9">
        <f>IFERROR(AVERAGEIFS('Dados B1'!$P$3:$P$56,'Dados B1'!$C$3:$C$56,$A7),"")</f>
        <v/>
      </c>
      <c r="F7" s="9">
        <f>IFERROR(AVERAGEIFS('Dados B1'!$J$3:$J$56,'Dados B1'!$C$3:$C$56,$A7),"")</f>
        <v/>
      </c>
      <c r="G7" s="9">
        <f>IFERROR(COUNTIFS('Dados B1'!$C$3:$C$56,$A7,'Dados B1'!$R$3:$R$56,"&gt;0")/COUNTIF('Dados B1'!$C$3:$C$56,$A7),"")</f>
        <v/>
      </c>
      <c r="H7" s="8">
        <f t="array" ref="H7">IFERROR(MEDIAN(IF('Dados B1'!$C$3:$C$56=$A7,IF('Dados B1'!$U$3:$U$56&lt;&gt;"",'Dados B1'!$U$3:$U$56))),"")</f>
        <v/>
      </c>
      <c r="I7" s="8">
        <f>COUNTIFS('Dados B1'!$C$3:$C$56,$A7,'Dados B1'!$AH$3:$AH$56,"&lt;&gt;")</f>
        <v/>
      </c>
      <c r="J7" s="13">
        <f t="array" ref="J7">IFERROR(MEDIAN(IF('Dados B1'!$C$3:$C$56=$A7,IF('Dados B1'!$AH$3:$AH$56&lt;&gt;"",'Dados B1'!$AH$3:$AH$56))),"")</f>
        <v/>
      </c>
    </row>
    <row r="8">
      <c r="A8" s="4" t="inlineStr">
        <is>
          <t>Total</t>
        </is>
      </c>
      <c r="B8" s="10">
        <f>SUM(B3:B7)</f>
        <v/>
      </c>
      <c r="C8" s="14">
        <f>MEDIAN('Dados B1'!$D$3:$D$56)</f>
        <v/>
      </c>
      <c r="D8" s="14">
        <f>AVERAGE('Dados B1'!$G$3:$G$56)</f>
        <v/>
      </c>
      <c r="E8" s="11">
        <f>AVERAGE('Dados B1'!$P$3:$P$56)</f>
        <v/>
      </c>
      <c r="F8" s="11">
        <f>AVERAGE('Dados B1'!$J$3:$J$56)</f>
        <v/>
      </c>
      <c r="G8" s="11">
        <f>COUNTIF('Dados B1'!$R$3:$R$56,"&gt;0")/COUNTA('Dados B1'!$A$3:$A$56)</f>
        <v/>
      </c>
      <c r="H8" s="10">
        <f>MEDIAN('Dados B1'!$U$3:$U$56)</f>
        <v/>
      </c>
      <c r="I8" s="10">
        <f>COUNT('Dados B1'!$AH$3:$AH$56)</f>
        <v/>
      </c>
      <c r="J8" s="14">
        <f>MEDIAN('Dados B1'!$AH$3:$AH$56)</f>
        <v/>
      </c>
    </row>
    <row r="9">
      <c r="A9" s="12" t="inlineStr">
        <is>
          <t>Fonte: B1, Google Places API (09/2026 e 15/10/2026), coletor de entorno do Google Maps (15/10/2026), Instagram (01/09 a 01/10/2026) e cardápios</t>
        </is>
      </c>
    </row>
    <row r="10">
      <c r="A10" s="12" t="inlineStr">
        <is>
          <t>Nota: medianas calculadas só entre as casas com dado; cesta só nas casas com couvert, bebida e prato encontrados.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0" customHeight="1">
      <c r="A1" s="6" t="inlineStr">
        <is>
          <t>Tabela 5 – Painel por metrópole: a cesta por pessoa varia de metrópole para metrópole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 ht="42" customHeight="1">
      <c r="A2" s="7" t="inlineStr">
        <is>
          <t>Metrópole</t>
        </is>
      </c>
      <c r="B2" s="7" t="inlineStr">
        <is>
          <t>Região</t>
        </is>
      </c>
      <c r="C2" s="7" t="inlineStr">
        <is>
          <t>casas</t>
        </is>
      </c>
      <c r="D2" s="7" t="inlineStr">
        <is>
          <t>nota (mediana)</t>
        </is>
      </c>
      <c r="E2" s="7" t="inlineStr">
        <is>
          <t>horas abertas por semana (média)</t>
        </is>
      </c>
      <c r="F2" s="7" t="inlineStr">
        <is>
          <t>abre domingo (%)</t>
        </is>
      </c>
      <c r="G2" s="7" t="inlineStr">
        <is>
          <t>abre segunda (%)</t>
        </is>
      </c>
      <c r="H2" s="7" t="inlineStr">
        <is>
          <t>metrô até 1000 m (% das casas)</t>
        </is>
      </c>
      <c r="I2" s="7" t="inlineStr">
        <is>
          <t>seguidores (mediana)</t>
        </is>
      </c>
      <c r="J2" s="7" t="inlineStr">
        <is>
          <t>casas com cesta</t>
        </is>
      </c>
      <c r="K2" s="7" t="inlineStr">
        <is>
          <t>cesta mediana (mediana, R$)</t>
        </is>
      </c>
    </row>
    <row r="3">
      <c r="A3" s="3" t="inlineStr">
        <is>
          <t>Belém</t>
        </is>
      </c>
      <c r="B3" s="3" t="inlineStr">
        <is>
          <t>Norte</t>
        </is>
      </c>
      <c r="C3" s="8">
        <f>COUNTIF('Dados B1'!$B$3:$B$56,$A3)</f>
        <v/>
      </c>
      <c r="D3" s="13">
        <f t="array" ref="D3">IFERROR(MEDIAN(IF('Dados B1'!$B$3:$B$56=$A3,IF('Dados B1'!$D$3:$D$56&lt;&gt;"",'Dados B1'!$D$3:$D$56))),"")</f>
        <v/>
      </c>
      <c r="E3" s="13">
        <f>IFERROR(AVERAGEIFS('Dados B1'!$G$3:$G$56,'Dados B1'!$B$3:$B$56,$A3),"")</f>
        <v/>
      </c>
      <c r="F3" s="9">
        <f>IFERROR(AVERAGEIFS('Dados B1'!$P$3:$P$56,'Dados B1'!$B$3:$B$56,$A3),"")</f>
        <v/>
      </c>
      <c r="G3" s="9">
        <f>IFERROR(AVERAGEIFS('Dados B1'!$J$3:$J$56,'Dados B1'!$B$3:$B$56,$A3),"")</f>
        <v/>
      </c>
      <c r="H3" s="9">
        <f>IFERROR(COUNTIFS('Dados B1'!$B$3:$B$56,$A3,'Dados B1'!$R$3:$R$56,"&gt;0")/COUNTIF('Dados B1'!$B$3:$B$56,$A3),"")</f>
        <v/>
      </c>
      <c r="I3" s="8">
        <f t="array" ref="I3">IFERROR(MEDIAN(IF('Dados B1'!$B$3:$B$56=$A3,IF('Dados B1'!$U$3:$U$56&lt;&gt;"",'Dados B1'!$U$3:$U$56))),"")</f>
        <v/>
      </c>
      <c r="J3" s="8">
        <f>COUNTIFS('Dados B1'!$B$3:$B$56,$A3,'Dados B1'!$AH$3:$AH$56,"&lt;&gt;")</f>
        <v/>
      </c>
      <c r="K3" s="13">
        <f t="array" ref="K3">IFERROR(MEDIAN(IF('Dados B1'!$B$3:$B$56=$A3,IF('Dados B1'!$AH$3:$AH$56&lt;&gt;"",'Dados B1'!$AH$3:$AH$56))),"")</f>
        <v/>
      </c>
    </row>
    <row r="4">
      <c r="A4" s="3" t="inlineStr">
        <is>
          <t>Fortaleza</t>
        </is>
      </c>
      <c r="B4" s="3" t="inlineStr">
        <is>
          <t>Nordeste</t>
        </is>
      </c>
      <c r="C4" s="8">
        <f>COUNTIF('Dados B1'!$B$3:$B$56,$A4)</f>
        <v/>
      </c>
      <c r="D4" s="13">
        <f t="array" ref="D4">IFERROR(MEDIAN(IF('Dados B1'!$B$3:$B$56=$A4,IF('Dados B1'!$D$3:$D$56&lt;&gt;"",'Dados B1'!$D$3:$D$56))),"")</f>
        <v/>
      </c>
      <c r="E4" s="13">
        <f>IFERROR(AVERAGEIFS('Dados B1'!$G$3:$G$56,'Dados B1'!$B$3:$B$56,$A4),"")</f>
        <v/>
      </c>
      <c r="F4" s="9">
        <f>IFERROR(AVERAGEIFS('Dados B1'!$P$3:$P$56,'Dados B1'!$B$3:$B$56,$A4),"")</f>
        <v/>
      </c>
      <c r="G4" s="9">
        <f>IFERROR(AVERAGEIFS('Dados B1'!$J$3:$J$56,'Dados B1'!$B$3:$B$56,$A4),"")</f>
        <v/>
      </c>
      <c r="H4" s="9">
        <f>IFERROR(COUNTIFS('Dados B1'!$B$3:$B$56,$A4,'Dados B1'!$R$3:$R$56,"&gt;0")/COUNTIF('Dados B1'!$B$3:$B$56,$A4),"")</f>
        <v/>
      </c>
      <c r="I4" s="8">
        <f t="array" ref="I4">IFERROR(MEDIAN(IF('Dados B1'!$B$3:$B$56=$A4,IF('Dados B1'!$U$3:$U$56&lt;&gt;"",'Dados B1'!$U$3:$U$56))),"")</f>
        <v/>
      </c>
      <c r="J4" s="8">
        <f>COUNTIFS('Dados B1'!$B$3:$B$56,$A4,'Dados B1'!$AH$3:$AH$56,"&lt;&gt;")</f>
        <v/>
      </c>
      <c r="K4" s="13">
        <f t="array" ref="K4">IFERROR(MEDIAN(IF('Dados B1'!$B$3:$B$56=$A4,IF('Dados B1'!$AH$3:$AH$56&lt;&gt;"",'Dados B1'!$AH$3:$AH$56))),"")</f>
        <v/>
      </c>
    </row>
    <row r="5">
      <c r="A5" s="3" t="inlineStr">
        <is>
          <t>Recife</t>
        </is>
      </c>
      <c r="B5" s="3" t="inlineStr">
        <is>
          <t>Nordeste</t>
        </is>
      </c>
      <c r="C5" s="8">
        <f>COUNTIF('Dados B1'!$B$3:$B$56,$A5)</f>
        <v/>
      </c>
      <c r="D5" s="13">
        <f t="array" ref="D5">IFERROR(MEDIAN(IF('Dados B1'!$B$3:$B$56=$A5,IF('Dados B1'!$D$3:$D$56&lt;&gt;"",'Dados B1'!$D$3:$D$56))),"")</f>
        <v/>
      </c>
      <c r="E5" s="13">
        <f>IFERROR(AVERAGEIFS('Dados B1'!$G$3:$G$56,'Dados B1'!$B$3:$B$56,$A5),"")</f>
        <v/>
      </c>
      <c r="F5" s="9">
        <f>IFERROR(AVERAGEIFS('Dados B1'!$P$3:$P$56,'Dados B1'!$B$3:$B$56,$A5),"")</f>
        <v/>
      </c>
      <c r="G5" s="9">
        <f>IFERROR(AVERAGEIFS('Dados B1'!$J$3:$J$56,'Dados B1'!$B$3:$B$56,$A5),"")</f>
        <v/>
      </c>
      <c r="H5" s="9">
        <f>IFERROR(COUNTIFS('Dados B1'!$B$3:$B$56,$A5,'Dados B1'!$R$3:$R$56,"&gt;0")/COUNTIF('Dados B1'!$B$3:$B$56,$A5),"")</f>
        <v/>
      </c>
      <c r="I5" s="8">
        <f t="array" ref="I5">IFERROR(MEDIAN(IF('Dados B1'!$B$3:$B$56=$A5,IF('Dados B1'!$U$3:$U$56&lt;&gt;"",'Dados B1'!$U$3:$U$56))),"")</f>
        <v/>
      </c>
      <c r="J5" s="8">
        <f>COUNTIFS('Dados B1'!$B$3:$B$56,$A5,'Dados B1'!$AH$3:$AH$56,"&lt;&gt;")</f>
        <v/>
      </c>
      <c r="K5" s="13">
        <f t="array" ref="K5">IFERROR(MEDIAN(IF('Dados B1'!$B$3:$B$56=$A5,IF('Dados B1'!$AH$3:$AH$56&lt;&gt;"",'Dados B1'!$AH$3:$AH$56))),"")</f>
        <v/>
      </c>
    </row>
    <row r="6">
      <c r="A6" s="3" t="inlineStr">
        <is>
          <t>Salvador</t>
        </is>
      </c>
      <c r="B6" s="3" t="inlineStr">
        <is>
          <t>Nordeste</t>
        </is>
      </c>
      <c r="C6" s="8">
        <f>COUNTIF('Dados B1'!$B$3:$B$56,$A6)</f>
        <v/>
      </c>
      <c r="D6" s="13">
        <f t="array" ref="D6">IFERROR(MEDIAN(IF('Dados B1'!$B$3:$B$56=$A6,IF('Dados B1'!$D$3:$D$56&lt;&gt;"",'Dados B1'!$D$3:$D$56))),"")</f>
        <v/>
      </c>
      <c r="E6" s="13">
        <f>IFERROR(AVERAGEIFS('Dados B1'!$G$3:$G$56,'Dados B1'!$B$3:$B$56,$A6),"")</f>
        <v/>
      </c>
      <c r="F6" s="9">
        <f>IFERROR(AVERAGEIFS('Dados B1'!$P$3:$P$56,'Dados B1'!$B$3:$B$56,$A6),"")</f>
        <v/>
      </c>
      <c r="G6" s="9">
        <f>IFERROR(AVERAGEIFS('Dados B1'!$J$3:$J$56,'Dados B1'!$B$3:$B$56,$A6),"")</f>
        <v/>
      </c>
      <c r="H6" s="9">
        <f>IFERROR(COUNTIFS('Dados B1'!$B$3:$B$56,$A6,'Dados B1'!$R$3:$R$56,"&gt;0")/COUNTIF('Dados B1'!$B$3:$B$56,$A6),"")</f>
        <v/>
      </c>
      <c r="I6" s="8">
        <f t="array" ref="I6">IFERROR(MEDIAN(IF('Dados B1'!$B$3:$B$56=$A6,IF('Dados B1'!$U$3:$U$56&lt;&gt;"",'Dados B1'!$U$3:$U$56))),"")</f>
        <v/>
      </c>
      <c r="J6" s="8">
        <f>COUNTIFS('Dados B1'!$B$3:$B$56,$A6,'Dados B1'!$AH$3:$AH$56,"&lt;&gt;")</f>
        <v/>
      </c>
      <c r="K6" s="13">
        <f t="array" ref="K6">IFERROR(MEDIAN(IF('Dados B1'!$B$3:$B$56=$A6,IF('Dados B1'!$AH$3:$AH$56&lt;&gt;"",'Dados B1'!$AH$3:$AH$56))),"")</f>
        <v/>
      </c>
    </row>
    <row r="7">
      <c r="A7" s="3" t="inlineStr">
        <is>
          <t>Brasília</t>
        </is>
      </c>
      <c r="B7" s="3" t="inlineStr">
        <is>
          <t>Centro-Oeste</t>
        </is>
      </c>
      <c r="C7" s="8">
        <f>COUNTIF('Dados B1'!$B$3:$B$56,$A7)</f>
        <v/>
      </c>
      <c r="D7" s="13">
        <f t="array" ref="D7">IFERROR(MEDIAN(IF('Dados B1'!$B$3:$B$56=$A7,IF('Dados B1'!$D$3:$D$56&lt;&gt;"",'Dados B1'!$D$3:$D$56))),"")</f>
        <v/>
      </c>
      <c r="E7" s="13">
        <f>IFERROR(AVERAGEIFS('Dados B1'!$G$3:$G$56,'Dados B1'!$B$3:$B$56,$A7),"")</f>
        <v/>
      </c>
      <c r="F7" s="9">
        <f>IFERROR(AVERAGEIFS('Dados B1'!$P$3:$P$56,'Dados B1'!$B$3:$B$56,$A7),"")</f>
        <v/>
      </c>
      <c r="G7" s="9">
        <f>IFERROR(AVERAGEIFS('Dados B1'!$J$3:$J$56,'Dados B1'!$B$3:$B$56,$A7),"")</f>
        <v/>
      </c>
      <c r="H7" s="9">
        <f>IFERROR(COUNTIFS('Dados B1'!$B$3:$B$56,$A7,'Dados B1'!$R$3:$R$56,"&gt;0")/COUNTIF('Dados B1'!$B$3:$B$56,$A7),"")</f>
        <v/>
      </c>
      <c r="I7" s="8">
        <f t="array" ref="I7">IFERROR(MEDIAN(IF('Dados B1'!$B$3:$B$56=$A7,IF('Dados B1'!$U$3:$U$56&lt;&gt;"",'Dados B1'!$U$3:$U$56))),"")</f>
        <v/>
      </c>
      <c r="J7" s="8">
        <f>COUNTIFS('Dados B1'!$B$3:$B$56,$A7,'Dados B1'!$AH$3:$AH$56,"&lt;&gt;")</f>
        <v/>
      </c>
      <c r="K7" s="13">
        <f t="array" ref="K7">IFERROR(MEDIAN(IF('Dados B1'!$B$3:$B$56=$A7,IF('Dados B1'!$AH$3:$AH$56&lt;&gt;"",'Dados B1'!$AH$3:$AH$56))),"")</f>
        <v/>
      </c>
    </row>
    <row r="8">
      <c r="A8" s="3" t="inlineStr">
        <is>
          <t>Goiânia</t>
        </is>
      </c>
      <c r="B8" s="3" t="inlineStr">
        <is>
          <t>Centro-Oeste</t>
        </is>
      </c>
      <c r="C8" s="8">
        <f>COUNTIF('Dados B1'!$B$3:$B$56,$A8)</f>
        <v/>
      </c>
      <c r="D8" s="13">
        <f t="array" ref="D8">IFERROR(MEDIAN(IF('Dados B1'!$B$3:$B$56=$A8,IF('Dados B1'!$D$3:$D$56&lt;&gt;"",'Dados B1'!$D$3:$D$56))),"")</f>
        <v/>
      </c>
      <c r="E8" s="13">
        <f>IFERROR(AVERAGEIFS('Dados B1'!$G$3:$G$56,'Dados B1'!$B$3:$B$56,$A8),"")</f>
        <v/>
      </c>
      <c r="F8" s="9">
        <f>IFERROR(AVERAGEIFS('Dados B1'!$P$3:$P$56,'Dados B1'!$B$3:$B$56,$A8),"")</f>
        <v/>
      </c>
      <c r="G8" s="9">
        <f>IFERROR(AVERAGEIFS('Dados B1'!$J$3:$J$56,'Dados B1'!$B$3:$B$56,$A8),"")</f>
        <v/>
      </c>
      <c r="H8" s="9">
        <f>IFERROR(COUNTIFS('Dados B1'!$B$3:$B$56,$A8,'Dados B1'!$R$3:$R$56,"&gt;0")/COUNTIF('Dados B1'!$B$3:$B$56,$A8),"")</f>
        <v/>
      </c>
      <c r="I8" s="8">
        <f t="array" ref="I8">IFERROR(MEDIAN(IF('Dados B1'!$B$3:$B$56=$A8,IF('Dados B1'!$U$3:$U$56&lt;&gt;"",'Dados B1'!$U$3:$U$56))),"")</f>
        <v/>
      </c>
      <c r="J8" s="8">
        <f>COUNTIFS('Dados B1'!$B$3:$B$56,$A8,'Dados B1'!$AH$3:$AH$56,"&lt;&gt;")</f>
        <v/>
      </c>
      <c r="K8" s="13">
        <f t="array" ref="K8">IFERROR(MEDIAN(IF('Dados B1'!$B$3:$B$56=$A8,IF('Dados B1'!$AH$3:$AH$56&lt;&gt;"",'Dados B1'!$AH$3:$AH$56))),"")</f>
        <v/>
      </c>
    </row>
    <row r="9">
      <c r="A9" s="3" t="inlineStr">
        <is>
          <t>Belo Horizonte</t>
        </is>
      </c>
      <c r="B9" s="3" t="inlineStr">
        <is>
          <t>Sudeste</t>
        </is>
      </c>
      <c r="C9" s="8">
        <f>COUNTIF('Dados B1'!$B$3:$B$56,$A9)</f>
        <v/>
      </c>
      <c r="D9" s="13">
        <f t="array" ref="D9">IFERROR(MEDIAN(IF('Dados B1'!$B$3:$B$56=$A9,IF('Dados B1'!$D$3:$D$56&lt;&gt;"",'Dados B1'!$D$3:$D$56))),"")</f>
        <v/>
      </c>
      <c r="E9" s="13">
        <f>IFERROR(AVERAGEIFS('Dados B1'!$G$3:$G$56,'Dados B1'!$B$3:$B$56,$A9),"")</f>
        <v/>
      </c>
      <c r="F9" s="9">
        <f>IFERROR(AVERAGEIFS('Dados B1'!$P$3:$P$56,'Dados B1'!$B$3:$B$56,$A9),"")</f>
        <v/>
      </c>
      <c r="G9" s="9">
        <f>IFERROR(AVERAGEIFS('Dados B1'!$J$3:$J$56,'Dados B1'!$B$3:$B$56,$A9),"")</f>
        <v/>
      </c>
      <c r="H9" s="9">
        <f>IFERROR(COUNTIFS('Dados B1'!$B$3:$B$56,$A9,'Dados B1'!$R$3:$R$56,"&gt;0")/COUNTIF('Dados B1'!$B$3:$B$56,$A9),"")</f>
        <v/>
      </c>
      <c r="I9" s="8">
        <f t="array" ref="I9">IFERROR(MEDIAN(IF('Dados B1'!$B$3:$B$56=$A9,IF('Dados B1'!$U$3:$U$56&lt;&gt;"",'Dados B1'!$U$3:$U$56))),"")</f>
        <v/>
      </c>
      <c r="J9" s="8">
        <f>COUNTIFS('Dados B1'!$B$3:$B$56,$A9,'Dados B1'!$AH$3:$AH$56,"&lt;&gt;")</f>
        <v/>
      </c>
      <c r="K9" s="13">
        <f t="array" ref="K9">IFERROR(MEDIAN(IF('Dados B1'!$B$3:$B$56=$A9,IF('Dados B1'!$AH$3:$AH$56&lt;&gt;"",'Dados B1'!$AH$3:$AH$56))),"")</f>
        <v/>
      </c>
    </row>
    <row r="10">
      <c r="A10" s="3" t="inlineStr">
        <is>
          <t>Rio de Janeiro</t>
        </is>
      </c>
      <c r="B10" s="3" t="inlineStr">
        <is>
          <t>Sudeste</t>
        </is>
      </c>
      <c r="C10" s="8">
        <f>COUNTIF('Dados B1'!$B$3:$B$56,$A10)</f>
        <v/>
      </c>
      <c r="D10" s="13">
        <f t="array" ref="D10">IFERROR(MEDIAN(IF('Dados B1'!$B$3:$B$56=$A10,IF('Dados B1'!$D$3:$D$56&lt;&gt;"",'Dados B1'!$D$3:$D$56))),"")</f>
        <v/>
      </c>
      <c r="E10" s="13">
        <f>IFERROR(AVERAGEIFS('Dados B1'!$G$3:$G$56,'Dados B1'!$B$3:$B$56,$A10),"")</f>
        <v/>
      </c>
      <c r="F10" s="9">
        <f>IFERROR(AVERAGEIFS('Dados B1'!$P$3:$P$56,'Dados B1'!$B$3:$B$56,$A10),"")</f>
        <v/>
      </c>
      <c r="G10" s="9">
        <f>IFERROR(AVERAGEIFS('Dados B1'!$J$3:$J$56,'Dados B1'!$B$3:$B$56,$A10),"")</f>
        <v/>
      </c>
      <c r="H10" s="9">
        <f>IFERROR(COUNTIFS('Dados B1'!$B$3:$B$56,$A10,'Dados B1'!$R$3:$R$56,"&gt;0")/COUNTIF('Dados B1'!$B$3:$B$56,$A10),"")</f>
        <v/>
      </c>
      <c r="I10" s="8">
        <f t="array" ref="I10">IFERROR(MEDIAN(IF('Dados B1'!$B$3:$B$56=$A10,IF('Dados B1'!$U$3:$U$56&lt;&gt;"",'Dados B1'!$U$3:$U$56))),"")</f>
        <v/>
      </c>
      <c r="J10" s="8">
        <f>COUNTIFS('Dados B1'!$B$3:$B$56,$A10,'Dados B1'!$AH$3:$AH$56,"&lt;&gt;")</f>
        <v/>
      </c>
      <c r="K10" s="13">
        <f t="array" ref="K10">IFERROR(MEDIAN(IF('Dados B1'!$B$3:$B$56=$A10,IF('Dados B1'!$AH$3:$AH$56&lt;&gt;"",'Dados B1'!$AH$3:$AH$56))),"")</f>
        <v/>
      </c>
    </row>
    <row r="11">
      <c r="A11" s="3" t="inlineStr">
        <is>
          <t>São Paulo</t>
        </is>
      </c>
      <c r="B11" s="3" t="inlineStr">
        <is>
          <t>Sudeste</t>
        </is>
      </c>
      <c r="C11" s="8">
        <f>COUNTIF('Dados B1'!$B$3:$B$56,$A11)</f>
        <v/>
      </c>
      <c r="D11" s="13">
        <f t="array" ref="D11">IFERROR(MEDIAN(IF('Dados B1'!$B$3:$B$56=$A11,IF('Dados B1'!$D$3:$D$56&lt;&gt;"",'Dados B1'!$D$3:$D$56))),"")</f>
        <v/>
      </c>
      <c r="E11" s="13">
        <f>IFERROR(AVERAGEIFS('Dados B1'!$G$3:$G$56,'Dados B1'!$B$3:$B$56,$A11),"")</f>
        <v/>
      </c>
      <c r="F11" s="9">
        <f>IFERROR(AVERAGEIFS('Dados B1'!$P$3:$P$56,'Dados B1'!$B$3:$B$56,$A11),"")</f>
        <v/>
      </c>
      <c r="G11" s="9">
        <f>IFERROR(AVERAGEIFS('Dados B1'!$J$3:$J$56,'Dados B1'!$B$3:$B$56,$A11),"")</f>
        <v/>
      </c>
      <c r="H11" s="9">
        <f>IFERROR(COUNTIFS('Dados B1'!$B$3:$B$56,$A11,'Dados B1'!$R$3:$R$56,"&gt;0")/COUNTIF('Dados B1'!$B$3:$B$56,$A11),"")</f>
        <v/>
      </c>
      <c r="I11" s="8">
        <f t="array" ref="I11">IFERROR(MEDIAN(IF('Dados B1'!$B$3:$B$56=$A11,IF('Dados B1'!$U$3:$U$56&lt;&gt;"",'Dados B1'!$U$3:$U$56))),"")</f>
        <v/>
      </c>
      <c r="J11" s="8">
        <f>COUNTIFS('Dados B1'!$B$3:$B$56,$A11,'Dados B1'!$AH$3:$AH$56,"&lt;&gt;")</f>
        <v/>
      </c>
      <c r="K11" s="13">
        <f t="array" ref="K11">IFERROR(MEDIAN(IF('Dados B1'!$B$3:$B$56=$A11,IF('Dados B1'!$AH$3:$AH$56&lt;&gt;"",'Dados B1'!$AH$3:$AH$56))),"")</f>
        <v/>
      </c>
    </row>
    <row r="12">
      <c r="A12" s="3" t="inlineStr">
        <is>
          <t>Vitória</t>
        </is>
      </c>
      <c r="B12" s="3" t="inlineStr">
        <is>
          <t>Sudeste</t>
        </is>
      </c>
      <c r="C12" s="8">
        <f>COUNTIF('Dados B1'!$B$3:$B$56,$A12)</f>
        <v/>
      </c>
      <c r="D12" s="13">
        <f t="array" ref="D12">IFERROR(MEDIAN(IF('Dados B1'!$B$3:$B$56=$A12,IF('Dados B1'!$D$3:$D$56&lt;&gt;"",'Dados B1'!$D$3:$D$56))),"")</f>
        <v/>
      </c>
      <c r="E12" s="13">
        <f>IFERROR(AVERAGEIFS('Dados B1'!$G$3:$G$56,'Dados B1'!$B$3:$B$56,$A12),"")</f>
        <v/>
      </c>
      <c r="F12" s="9">
        <f>IFERROR(AVERAGEIFS('Dados B1'!$P$3:$P$56,'Dados B1'!$B$3:$B$56,$A12),"")</f>
        <v/>
      </c>
      <c r="G12" s="9">
        <f>IFERROR(AVERAGEIFS('Dados B1'!$J$3:$J$56,'Dados B1'!$B$3:$B$56,$A12),"")</f>
        <v/>
      </c>
      <c r="H12" s="9">
        <f>IFERROR(COUNTIFS('Dados B1'!$B$3:$B$56,$A12,'Dados B1'!$R$3:$R$56,"&gt;0")/COUNTIF('Dados B1'!$B$3:$B$56,$A12),"")</f>
        <v/>
      </c>
      <c r="I12" s="8">
        <f t="array" ref="I12">IFERROR(MEDIAN(IF('Dados B1'!$B$3:$B$56=$A12,IF('Dados B1'!$U$3:$U$56&lt;&gt;"",'Dados B1'!$U$3:$U$56))),"")</f>
        <v/>
      </c>
      <c r="J12" s="8">
        <f>COUNTIFS('Dados B1'!$B$3:$B$56,$A12,'Dados B1'!$AH$3:$AH$56,"&lt;&gt;")</f>
        <v/>
      </c>
      <c r="K12" s="13">
        <f t="array" ref="K12">IFERROR(MEDIAN(IF('Dados B1'!$B$3:$B$56=$A12,IF('Dados B1'!$AH$3:$AH$56&lt;&gt;"",'Dados B1'!$AH$3:$AH$56))),"")</f>
        <v/>
      </c>
    </row>
    <row r="13">
      <c r="A13" s="3" t="inlineStr">
        <is>
          <t>Curitiba</t>
        </is>
      </c>
      <c r="B13" s="3" t="inlineStr">
        <is>
          <t>Sul</t>
        </is>
      </c>
      <c r="C13" s="8">
        <f>COUNTIF('Dados B1'!$B$3:$B$56,$A13)</f>
        <v/>
      </c>
      <c r="D13" s="13">
        <f t="array" ref="D13">IFERROR(MEDIAN(IF('Dados B1'!$B$3:$B$56=$A13,IF('Dados B1'!$D$3:$D$56&lt;&gt;"",'Dados B1'!$D$3:$D$56))),"")</f>
        <v/>
      </c>
      <c r="E13" s="13">
        <f>IFERROR(AVERAGEIFS('Dados B1'!$G$3:$G$56,'Dados B1'!$B$3:$B$56,$A13),"")</f>
        <v/>
      </c>
      <c r="F13" s="9">
        <f>IFERROR(AVERAGEIFS('Dados B1'!$P$3:$P$56,'Dados B1'!$B$3:$B$56,$A13),"")</f>
        <v/>
      </c>
      <c r="G13" s="9">
        <f>IFERROR(AVERAGEIFS('Dados B1'!$J$3:$J$56,'Dados B1'!$B$3:$B$56,$A13),"")</f>
        <v/>
      </c>
      <c r="H13" s="9">
        <f>IFERROR(COUNTIFS('Dados B1'!$B$3:$B$56,$A13,'Dados B1'!$R$3:$R$56,"&gt;0")/COUNTIF('Dados B1'!$B$3:$B$56,$A13),"")</f>
        <v/>
      </c>
      <c r="I13" s="8">
        <f t="array" ref="I13">IFERROR(MEDIAN(IF('Dados B1'!$B$3:$B$56=$A13,IF('Dados B1'!$U$3:$U$56&lt;&gt;"",'Dados B1'!$U$3:$U$56))),"")</f>
        <v/>
      </c>
      <c r="J13" s="8">
        <f>COUNTIFS('Dados B1'!$B$3:$B$56,$A13,'Dados B1'!$AH$3:$AH$56,"&lt;&gt;")</f>
        <v/>
      </c>
      <c r="K13" s="13">
        <f t="array" ref="K13">IFERROR(MEDIAN(IF('Dados B1'!$B$3:$B$56=$A13,IF('Dados B1'!$AH$3:$AH$56&lt;&gt;"",'Dados B1'!$AH$3:$AH$56))),"")</f>
        <v/>
      </c>
    </row>
    <row r="14">
      <c r="A14" s="3" t="inlineStr">
        <is>
          <t>Florianópolis</t>
        </is>
      </c>
      <c r="B14" s="3" t="inlineStr">
        <is>
          <t>Sul</t>
        </is>
      </c>
      <c r="C14" s="8">
        <f>COUNTIF('Dados B1'!$B$3:$B$56,$A14)</f>
        <v/>
      </c>
      <c r="D14" s="13">
        <f t="array" ref="D14">IFERROR(MEDIAN(IF('Dados B1'!$B$3:$B$56=$A14,IF('Dados B1'!$D$3:$D$56&lt;&gt;"",'Dados B1'!$D$3:$D$56))),"")</f>
        <v/>
      </c>
      <c r="E14" s="13">
        <f>IFERROR(AVERAGEIFS('Dados B1'!$G$3:$G$56,'Dados B1'!$B$3:$B$56,$A14),"")</f>
        <v/>
      </c>
      <c r="F14" s="9">
        <f>IFERROR(AVERAGEIFS('Dados B1'!$P$3:$P$56,'Dados B1'!$B$3:$B$56,$A14),"")</f>
        <v/>
      </c>
      <c r="G14" s="9">
        <f>IFERROR(AVERAGEIFS('Dados B1'!$J$3:$J$56,'Dados B1'!$B$3:$B$56,$A14),"")</f>
        <v/>
      </c>
      <c r="H14" s="9">
        <f>IFERROR(COUNTIFS('Dados B1'!$B$3:$B$56,$A14,'Dados B1'!$R$3:$R$56,"&gt;0")/COUNTIF('Dados B1'!$B$3:$B$56,$A14),"")</f>
        <v/>
      </c>
      <c r="I14" s="8">
        <f t="array" ref="I14">IFERROR(MEDIAN(IF('Dados B1'!$B$3:$B$56=$A14,IF('Dados B1'!$U$3:$U$56&lt;&gt;"",'Dados B1'!$U$3:$U$56))),"")</f>
        <v/>
      </c>
      <c r="J14" s="8">
        <f>COUNTIFS('Dados B1'!$B$3:$B$56,$A14,'Dados B1'!$AH$3:$AH$56,"&lt;&gt;")</f>
        <v/>
      </c>
      <c r="K14" s="13">
        <f t="array" ref="K14">IFERROR(MEDIAN(IF('Dados B1'!$B$3:$B$56=$A14,IF('Dados B1'!$AH$3:$AH$56&lt;&gt;"",'Dados B1'!$AH$3:$AH$56))),"")</f>
        <v/>
      </c>
    </row>
    <row r="15">
      <c r="A15" s="3" t="inlineStr">
        <is>
          <t>Porto Alegre</t>
        </is>
      </c>
      <c r="B15" s="3" t="inlineStr">
        <is>
          <t>Sul</t>
        </is>
      </c>
      <c r="C15" s="8">
        <f>COUNTIF('Dados B1'!$B$3:$B$56,$A15)</f>
        <v/>
      </c>
      <c r="D15" s="13">
        <f t="array" ref="D15">IFERROR(MEDIAN(IF('Dados B1'!$B$3:$B$56=$A15,IF('Dados B1'!$D$3:$D$56&lt;&gt;"",'Dados B1'!$D$3:$D$56))),"")</f>
        <v/>
      </c>
      <c r="E15" s="13">
        <f>IFERROR(AVERAGEIFS('Dados B1'!$G$3:$G$56,'Dados B1'!$B$3:$B$56,$A15),"")</f>
        <v/>
      </c>
      <c r="F15" s="9">
        <f>IFERROR(AVERAGEIFS('Dados B1'!$P$3:$P$56,'Dados B1'!$B$3:$B$56,$A15),"")</f>
        <v/>
      </c>
      <c r="G15" s="9">
        <f>IFERROR(AVERAGEIFS('Dados B1'!$J$3:$J$56,'Dados B1'!$B$3:$B$56,$A15),"")</f>
        <v/>
      </c>
      <c r="H15" s="9">
        <f>IFERROR(COUNTIFS('Dados B1'!$B$3:$B$56,$A15,'Dados B1'!$R$3:$R$56,"&gt;0")/COUNTIF('Dados B1'!$B$3:$B$56,$A15),"")</f>
        <v/>
      </c>
      <c r="I15" s="8">
        <f t="array" ref="I15">IFERROR(MEDIAN(IF('Dados B1'!$B$3:$B$56=$A15,IF('Dados B1'!$U$3:$U$56&lt;&gt;"",'Dados B1'!$U$3:$U$56))),"")</f>
        <v/>
      </c>
      <c r="J15" s="8">
        <f>COUNTIFS('Dados B1'!$B$3:$B$56,$A15,'Dados B1'!$AH$3:$AH$56,"&lt;&gt;")</f>
        <v/>
      </c>
      <c r="K15" s="13">
        <f t="array" ref="K15">IFERROR(MEDIAN(IF('Dados B1'!$B$3:$B$56=$A15,IF('Dados B1'!$AH$3:$AH$56&lt;&gt;"",'Dados B1'!$AH$3:$AH$56))),"")</f>
        <v/>
      </c>
    </row>
    <row r="16">
      <c r="A16" s="4" t="inlineStr">
        <is>
          <t>Total</t>
        </is>
      </c>
      <c r="B16" s="4" t="inlineStr"/>
      <c r="C16" s="10">
        <f>SUM(C3:C15)</f>
        <v/>
      </c>
      <c r="D16" s="14">
        <f>MEDIAN('Dados B1'!$D$3:$D$56)</f>
        <v/>
      </c>
      <c r="E16" s="14">
        <f>AVERAGE('Dados B1'!$G$3:$G$56)</f>
        <v/>
      </c>
      <c r="F16" s="11">
        <f>AVERAGE('Dados B1'!$P$3:$P$56)</f>
        <v/>
      </c>
      <c r="G16" s="11">
        <f>AVERAGE('Dados B1'!$J$3:$J$56)</f>
        <v/>
      </c>
      <c r="H16" s="11">
        <f>COUNTIF('Dados B1'!$R$3:$R$56,"&gt;0")/COUNTA('Dados B1'!$A$3:$A$56)</f>
        <v/>
      </c>
      <c r="I16" s="10">
        <f>MEDIAN('Dados B1'!$U$3:$U$56)</f>
        <v/>
      </c>
      <c r="J16" s="10">
        <f>COUNT('Dados B1'!$AH$3:$AH$56)</f>
        <v/>
      </c>
      <c r="K16" s="14">
        <f>MEDIAN('Dados B1'!$AH$3:$AH$56)</f>
        <v/>
      </c>
    </row>
    <row r="17">
      <c r="A17" s="12" t="inlineStr">
        <is>
          <t>Fonte: B1, Google Places API (09/2026 e 15/10/2026), coletor de entorno do Google Maps (15/10/2026), Instagram (01/09 a 01/10/2026) e cardápios</t>
        </is>
      </c>
    </row>
    <row r="18">
      <c r="A18" s="12" t="inlineStr">
        <is>
          <t>Nota: o gráfico mostra a mediana da cesta mediana das casas com cesta em cada metrópole; metrópoles sem cesta ficam fora.</t>
        </is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1" customWidth="1" min="3" max="3"/>
    <col width="14" customWidth="1" min="4" max="4"/>
    <col width="12" customWidth="1" min="5" max="5"/>
  </cols>
  <sheetData>
    <row r="1" ht="30" customHeight="1">
      <c r="A1" s="6" t="inlineStr">
        <is>
          <t>Tabela 6 – Entorno pelo Google Maps: a maioria das casas tem shopping a até 1 km; metrô perto é minoria</t>
        </is>
      </c>
      <c r="B1" s="6" t="n"/>
      <c r="C1" s="6" t="n"/>
      <c r="D1" s="6" t="n"/>
      <c r="E1" s="6" t="n"/>
    </row>
    <row r="2" ht="42" customHeight="1">
      <c r="A2" s="7" t="inlineStr">
        <is>
          <t>Distância (linha reta)</t>
        </is>
      </c>
      <c r="B2" s="7" t="inlineStr">
        <is>
          <t>Metrô: casas</t>
        </is>
      </c>
      <c r="C2" s="7" t="inlineStr">
        <is>
          <t>Metrô: %</t>
        </is>
      </c>
      <c r="D2" s="7" t="inlineStr">
        <is>
          <t>Shopping: casas</t>
        </is>
      </c>
      <c r="E2" s="7" t="inlineStr">
        <is>
          <t>Shopping: %</t>
        </is>
      </c>
    </row>
    <row r="3">
      <c r="A3" s="3" t="inlineStr">
        <is>
          <t>Até 500 m</t>
        </is>
      </c>
      <c r="B3" s="8">
        <f>COUNTIFS('Dados B1'!$S$3:$S$56,"&lt;=500")</f>
        <v/>
      </c>
      <c r="C3" s="9">
        <f>B3/B$9</f>
        <v/>
      </c>
      <c r="D3" s="8">
        <f>COUNTIFS('Dados B1'!$T$3:$T$56,"&lt;=500")</f>
        <v/>
      </c>
      <c r="E3" s="9">
        <f>D3/D$9</f>
        <v/>
      </c>
    </row>
    <row r="4">
      <c r="A4" s="3" t="inlineStr">
        <is>
          <t>De 501 a 1000 m</t>
        </is>
      </c>
      <c r="B4" s="8">
        <f>COUNTIFS('Dados B1'!$S$3:$S$56,"&gt;500",'Dados B1'!$S$3:$S$56,"&lt;=1000")</f>
        <v/>
      </c>
      <c r="C4" s="9">
        <f>B4/B$9</f>
        <v/>
      </c>
      <c r="D4" s="8">
        <f>COUNTIFS('Dados B1'!$T$3:$T$56,"&gt;500",'Dados B1'!$T$3:$T$56,"&lt;=1000")</f>
        <v/>
      </c>
      <c r="E4" s="9">
        <f>D4/D$9</f>
        <v/>
      </c>
    </row>
    <row r="5">
      <c r="A5" s="3" t="inlineStr">
        <is>
          <t>De 1001 a 2000 m</t>
        </is>
      </c>
      <c r="B5" s="8">
        <f>COUNTIFS('Dados B1'!$S$3:$S$56,"&gt;1000",'Dados B1'!$S$3:$S$56,"&lt;=2000")</f>
        <v/>
      </c>
      <c r="C5" s="9">
        <f>B5/B$9</f>
        <v/>
      </c>
      <c r="D5" s="8">
        <f>COUNTIFS('Dados B1'!$T$3:$T$56,"&gt;1000",'Dados B1'!$T$3:$T$56,"&lt;=2000")</f>
        <v/>
      </c>
      <c r="E5" s="9">
        <f>D5/D$9</f>
        <v/>
      </c>
    </row>
    <row r="6">
      <c r="A6" s="3" t="inlineStr">
        <is>
          <t>Mais de 2000 m</t>
        </is>
      </c>
      <c r="B6" s="8">
        <f>COUNTIFS('Dados B1'!$S$3:$S$56,"&gt;2000")</f>
        <v/>
      </c>
      <c r="C6" s="9">
        <f>B6/B$9</f>
        <v/>
      </c>
      <c r="D6" s="8">
        <f>COUNTIFS('Dados B1'!$T$3:$T$56,"&gt;2000")</f>
        <v/>
      </c>
      <c r="E6" s="9">
        <f>D6/D$9</f>
        <v/>
      </c>
    </row>
    <row r="7">
      <c r="A7" s="3" t="inlineStr">
        <is>
          <t>Sem leitura (cidade sem metrô ou leitura a mais de 50 km)</t>
        </is>
      </c>
      <c r="B7" s="8">
        <f>COUNTA('Dados B1'!$A$3:$A$56)-COUNT('Dados B1'!$S$3:$S$56)</f>
        <v/>
      </c>
      <c r="C7" s="9">
        <f>B7/B$9</f>
        <v/>
      </c>
      <c r="D7" s="8">
        <f>COUNTA('Dados B1'!$A$3:$A$56)-COUNT('Dados B1'!$T$3:$T$56)</f>
        <v/>
      </c>
      <c r="E7" s="9">
        <f>D7/D$9</f>
        <v/>
      </c>
    </row>
    <row r="8">
      <c r="A8" s="3" t="inlineStr">
        <is>
          <t>Conferência (total − casas; deve ser 0)</t>
        </is>
      </c>
      <c r="B8" s="8">
        <f>B9-COUNTA('Dados B1'!$A$3:$A$56)</f>
        <v/>
      </c>
      <c r="C8" s="9" t="inlineStr"/>
      <c r="D8" s="8">
        <f>D9-COUNTA('Dados B1'!$A$3:$A$56)</f>
        <v/>
      </c>
      <c r="E8" s="9" t="inlineStr"/>
    </row>
    <row r="9">
      <c r="A9" s="4" t="inlineStr">
        <is>
          <t>Total</t>
        </is>
      </c>
      <c r="B9" s="10">
        <f>SUM(B3:B7)</f>
        <v/>
      </c>
      <c r="C9" s="11">
        <f>SUM(C3:C7)</f>
        <v/>
      </c>
      <c r="D9" s="10">
        <f>SUM(D3:D7)</f>
        <v/>
      </c>
      <c r="E9" s="11">
        <f>SUM(E3:E7)</f>
        <v/>
      </c>
    </row>
    <row r="10">
      <c r="A10" s="12" t="inlineStr">
        <is>
          <t>Fonte: B1, coletor de entorno do Google Maps (15/10/2026)</t>
        </is>
      </c>
    </row>
    <row r="11">
      <c r="A11" s="12" t="inlineStr">
        <is>
          <t>Nota: sem dados do OpenStreetMap (porte do shopping fora). Shopping de qualquer porte lido pelo Maps.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6" t="inlineStr">
        <is>
          <t>Tabela 7 – Preços nos cardápios: a cesta mediana por pessoa fica em R$ 54 (metade das casas entre R$ 38,50 e R$ 70)</t>
        </is>
      </c>
      <c r="B1" s="6" t="n"/>
      <c r="C1" s="6" t="n"/>
      <c r="D1" s="6" t="n"/>
      <c r="E1" s="6" t="n"/>
    </row>
    <row r="2" ht="42" customHeight="1">
      <c r="A2" s="7" t="inlineStr">
        <is>
          <t>Categoria</t>
        </is>
      </c>
      <c r="B2" s="7" t="inlineStr">
        <is>
          <t>Casas com preço</t>
        </is>
      </c>
      <c r="C2" s="7" t="inlineStr">
        <is>
          <t>1º quartil (R$)</t>
        </is>
      </c>
      <c r="D2" s="7" t="inlineStr">
        <is>
          <t>Mediana (R$)</t>
        </is>
      </c>
      <c r="E2" s="7" t="inlineStr">
        <is>
          <t>3º quartil (R$)</t>
        </is>
      </c>
    </row>
    <row r="3">
      <c r="A3" s="3" t="inlineStr">
        <is>
          <t>Couvert ou taxa de jogo (casas que cobram)</t>
        </is>
      </c>
      <c r="B3" s="8">
        <f>COUNT('Dados B1'!$AD$3:$AD$56)</f>
        <v/>
      </c>
      <c r="C3" s="13">
        <f>IFERROR(PERCENTILE('Dados B1'!$AD$3:$AD$56,0.25),"")</f>
        <v/>
      </c>
      <c r="D3" s="13">
        <f>IFERROR(MEDIAN('Dados B1'!$AD$3:$AD$56),"")</f>
        <v/>
      </c>
      <c r="E3" s="13">
        <f>IFERROR(PERCENTILE('Dados B1'!$AD$3:$AD$56,0.75),"")</f>
        <v/>
      </c>
    </row>
    <row r="4">
      <c r="A4" s="3" t="inlineStr">
        <is>
          <t>Bebida</t>
        </is>
      </c>
      <c r="B4" s="8">
        <f>COUNT('Dados B1'!$AE$3:$AE$56)</f>
        <v/>
      </c>
      <c r="C4" s="13">
        <f>IFERROR(PERCENTILE('Dados B1'!$AE$3:$AE$56,0.25),"")</f>
        <v/>
      </c>
      <c r="D4" s="13">
        <f>IFERROR(MEDIAN('Dados B1'!$AE$3:$AE$56),"")</f>
        <v/>
      </c>
      <c r="E4" s="13">
        <f>IFERROR(PERCENTILE('Dados B1'!$AE$3:$AE$56,0.75),"")</f>
        <v/>
      </c>
    </row>
    <row r="5">
      <c r="A5" s="3" t="inlineStr">
        <is>
          <t>Entrada ou prato</t>
        </is>
      </c>
      <c r="B5" s="8">
        <f>COUNT('Dados B1'!$AF$3:$AF$56)</f>
        <v/>
      </c>
      <c r="C5" s="13">
        <f>IFERROR(PERCENTILE('Dados B1'!$AF$3:$AF$56,0.25),"")</f>
        <v/>
      </c>
      <c r="D5" s="13">
        <f>IFERROR(MEDIAN('Dados B1'!$AF$3:$AF$56),"")</f>
        <v/>
      </c>
      <c r="E5" s="13">
        <f>IFERROR(PERCENTILE('Dados B1'!$AF$3:$AF$56,0.75),"")</f>
        <v/>
      </c>
    </row>
    <row r="6">
      <c r="A6" s="3" t="inlineStr">
        <is>
          <t>Hambúrguer</t>
        </is>
      </c>
      <c r="B6" s="8">
        <f>COUNT('Dados B1'!$AJ$3:$AJ$56)</f>
        <v/>
      </c>
      <c r="C6" s="13">
        <f>IFERROR(PERCENTILE('Dados B1'!$AJ$3:$AJ$56,0.25),"")</f>
        <v/>
      </c>
      <c r="D6" s="13">
        <f>IFERROR(MEDIAN('Dados B1'!$AJ$3:$AJ$56),"")</f>
        <v/>
      </c>
      <c r="E6" s="13">
        <f>IFERROR(PERCENTILE('Dados B1'!$AJ$3:$AJ$56,0.75),"")</f>
        <v/>
      </c>
    </row>
    <row r="7">
      <c r="A7" s="3" t="inlineStr">
        <is>
          <t>Batata</t>
        </is>
      </c>
      <c r="B7" s="8">
        <f>COUNT('Dados B1'!$AK$3:$AK$56)</f>
        <v/>
      </c>
      <c r="C7" s="13">
        <f>IFERROR(PERCENTILE('Dados B1'!$AK$3:$AK$56,0.25),"")</f>
        <v/>
      </c>
      <c r="D7" s="13">
        <f>IFERROR(MEDIAN('Dados B1'!$AK$3:$AK$56),"")</f>
        <v/>
      </c>
      <c r="E7" s="13">
        <f>IFERROR(PERCENTILE('Dados B1'!$AK$3:$AK$56,0.75),"")</f>
        <v/>
      </c>
    </row>
    <row r="8">
      <c r="A8" s="3" t="inlineStr">
        <is>
          <t>Cerveja</t>
        </is>
      </c>
      <c r="B8" s="8">
        <f>COUNT('Dados B1'!$AL$3:$AL$56)</f>
        <v/>
      </c>
      <c r="C8" s="13">
        <f>IFERROR(PERCENTILE('Dados B1'!$AL$3:$AL$56,0.25),"")</f>
        <v/>
      </c>
      <c r="D8" s="13">
        <f>IFERROR(MEDIAN('Dados B1'!$AL$3:$AL$56),"")</f>
        <v/>
      </c>
      <c r="E8" s="13">
        <f>IFERROR(PERCENTILE('Dados B1'!$AL$3:$AL$56,0.75),"")</f>
        <v/>
      </c>
    </row>
    <row r="9">
      <c r="A9" s="3" t="inlineStr">
        <is>
          <t>Refrigerante</t>
        </is>
      </c>
      <c r="B9" s="8">
        <f>COUNT('Dados B1'!$AM$3:$AM$56)</f>
        <v/>
      </c>
      <c r="C9" s="13">
        <f>IFERROR(PERCENTILE('Dados B1'!$AM$3:$AM$56,0.25),"")</f>
        <v/>
      </c>
      <c r="D9" s="13">
        <f>IFERROR(MEDIAN('Dados B1'!$AM$3:$AM$56),"")</f>
        <v/>
      </c>
      <c r="E9" s="13">
        <f>IFERROR(PERCENTILE('Dados B1'!$AM$3:$AM$56,0.75),"")</f>
        <v/>
      </c>
    </row>
    <row r="10">
      <c r="A10" s="3" t="inlineStr">
        <is>
          <t>Drinks</t>
        </is>
      </c>
      <c r="B10" s="8">
        <f>COUNT('Dados B1'!$AN$3:$AN$56)</f>
        <v/>
      </c>
      <c r="C10" s="13">
        <f>IFERROR(PERCENTILE('Dados B1'!$AN$3:$AN$56,0.25),"")</f>
        <v/>
      </c>
      <c r="D10" s="13">
        <f>IFERROR(MEDIAN('Dados B1'!$AN$3:$AN$56),"")</f>
        <v/>
      </c>
      <c r="E10" s="13">
        <f>IFERROR(PERCENTILE('Dados B1'!$AN$3:$AN$56,0.75),"")</f>
        <v/>
      </c>
    </row>
    <row r="11">
      <c r="A11" s="3" t="inlineStr">
        <is>
          <t>Cesta por pessoa, nível baixo</t>
        </is>
      </c>
      <c r="B11" s="8">
        <f>COUNT('Dados B1'!$AG$3:$AG$56)</f>
        <v/>
      </c>
      <c r="C11" s="13">
        <f>IFERROR(PERCENTILE('Dados B1'!$AG$3:$AG$56,0.25),"")</f>
        <v/>
      </c>
      <c r="D11" s="13">
        <f>IFERROR(MEDIAN('Dados B1'!$AG$3:$AG$56),"")</f>
        <v/>
      </c>
      <c r="E11" s="13">
        <f>IFERROR(PERCENTILE('Dados B1'!$AG$3:$AG$56,0.75),"")</f>
        <v/>
      </c>
    </row>
    <row r="12">
      <c r="A12" s="3" t="inlineStr">
        <is>
          <t>Cesta por pessoa, nível mediano</t>
        </is>
      </c>
      <c r="B12" s="8">
        <f>COUNT('Dados B1'!$AH$3:$AH$56)</f>
        <v/>
      </c>
      <c r="C12" s="13">
        <f>IFERROR(PERCENTILE('Dados B1'!$AH$3:$AH$56,0.25),"")</f>
        <v/>
      </c>
      <c r="D12" s="13">
        <f>IFERROR(MEDIAN('Dados B1'!$AH$3:$AH$56),"")</f>
        <v/>
      </c>
      <c r="E12" s="13">
        <f>IFERROR(PERCENTILE('Dados B1'!$AH$3:$AH$56,0.75),"")</f>
        <v/>
      </c>
    </row>
    <row r="13">
      <c r="A13" s="4" t="inlineStr">
        <is>
          <t>Cesta por pessoa, nível alto</t>
        </is>
      </c>
      <c r="B13" s="10">
        <f>COUNT('Dados B1'!$AI$3:$AI$56)</f>
        <v/>
      </c>
      <c r="C13" s="14">
        <f>IFERROR(PERCENTILE('Dados B1'!$AI$3:$AI$56,0.25),"")</f>
        <v/>
      </c>
      <c r="D13" s="14">
        <f>IFERROR(MEDIAN('Dados B1'!$AI$3:$AI$56),"")</f>
        <v/>
      </c>
      <c r="E13" s="14">
        <f>IFERROR(PERCENTILE('Dados B1'!$AI$3:$AI$56,0.75),"")</f>
        <v/>
      </c>
    </row>
    <row r="14">
      <c r="A14" s="12" t="inlineStr">
        <is>
          <t>Fonte: B1, cardápios transcritos (B1_cardapios_itens_precos.xlsx)</t>
        </is>
      </c>
    </row>
    <row r="15">
      <c r="A15" s="12" t="inlineStr">
        <is>
          <t>Nota: cada casa entra com a mediana do próprio cardápio na categoria; quartis entre as casas.</t>
        </is>
      </c>
    </row>
    <row r="16">
      <c r="A16" s="12" t="inlineStr">
        <is>
          <t>Cesta = couvert + bebida + entrada ou prato, só nas casas em que os três foram encontrados.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</cols>
  <sheetData>
    <row r="1" ht="30" customHeight="1">
      <c r="A1" s="6" t="inlineStr">
        <is>
          <t>Tabela 8 – Couvert: encontrado no cardápio de 8 das 36 casas com cardápio</t>
        </is>
      </c>
      <c r="B1" s="6" t="n"/>
      <c r="C1" s="6" t="n"/>
    </row>
    <row r="2" ht="42" customHeight="1">
      <c r="A2" s="7" t="inlineStr">
        <is>
          <t>Situação</t>
        </is>
      </c>
      <c r="B2" s="7" t="inlineStr">
        <is>
          <t>Casas</t>
        </is>
      </c>
      <c r="C2" s="7" t="inlineStr">
        <is>
          <t>% do total</t>
        </is>
      </c>
    </row>
    <row r="3">
      <c r="A3" s="3" t="inlineStr">
        <is>
          <t>Couvert ou taxa de jogo encontrado no cardápio</t>
        </is>
      </c>
      <c r="B3" s="8">
        <f>COUNTIFS('Dados B1'!$AB$3:$AB$56,1,'Dados B1'!$AC$3:$AC$56,1)</f>
        <v/>
      </c>
      <c r="C3" s="9">
        <f>B3/B$6</f>
        <v/>
      </c>
    </row>
    <row r="4">
      <c r="A4" s="3" t="inlineStr">
        <is>
          <t>Couvert não encontrado no cardápio</t>
        </is>
      </c>
      <c r="B4" s="8">
        <f>COUNTIF('Dados B1'!$AB$3:$AB$56,1)-B3</f>
        <v/>
      </c>
      <c r="C4" s="9">
        <f>B4/B$6</f>
        <v/>
      </c>
    </row>
    <row r="5">
      <c r="A5" s="3" t="inlineStr">
        <is>
          <t>Sem cardápio transcrito</t>
        </is>
      </c>
      <c r="B5" s="8">
        <f>COUNTA('Dados B1'!$A$3:$A$56)-COUNTIF('Dados B1'!$AB$3:$AB$56,1)</f>
        <v/>
      </c>
      <c r="C5" s="9">
        <f>B5/B$6</f>
        <v/>
      </c>
    </row>
    <row r="6">
      <c r="A6" s="3" t="inlineStr">
        <is>
          <t>Total</t>
        </is>
      </c>
      <c r="B6" s="8">
        <f>SUM(B3:B5)</f>
        <v/>
      </c>
      <c r="C6" s="9">
        <f>SUM(C3:C5)</f>
        <v/>
      </c>
    </row>
    <row r="7">
      <c r="A7" s="4" t="inlineStr">
        <is>
          <t>Conferência (total − casas; deve ser 0)</t>
        </is>
      </c>
      <c r="B7" s="10">
        <f>B6-COUNTA('Dados B1'!$A$3:$A$56)</f>
        <v/>
      </c>
      <c r="C7" s="11" t="inlineStr"/>
    </row>
    <row r="8">
      <c r="A8" s="12" t="inlineStr">
        <is>
          <t>Fonte: B1, cardápios transcritos (B1_cardapios_itens_precos.xlsx)</t>
        </is>
      </c>
    </row>
    <row r="9">
      <c r="A9" s="12" t="inlineStr">
        <is>
          <t>Nota: "não encontrado" não quer dizer que a casa não cobra; o couvert pode estar fora do cardápio coletado.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6" t="inlineStr">
        <is>
          <t>Tabela 9 – Modelos de cobrança citados no Instagram: couvert lúdico e inscrição em evento são os mais comuns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 ht="42" customHeight="1">
      <c r="A2" s="7" t="inlineStr">
        <is>
          <t>Modelo</t>
        </is>
      </c>
      <c r="B2" s="7" t="inlineStr">
        <is>
          <t>Posts que citam</t>
        </is>
      </c>
      <c r="C2" s="7" t="inlineStr">
        <is>
          <t>Estabelecimentos que citam</t>
        </is>
      </c>
      <c r="D2" s="7" t="inlineStr">
        <is>
          <t>Casas de jogos que citam</t>
        </is>
      </c>
      <c r="E2" s="7" t="inlineStr">
        <is>
          <t>Casas de jogos (total)</t>
        </is>
      </c>
      <c r="F2" s="7" t="inlineStr">
        <is>
          <t>Casas de jogos (%)</t>
        </is>
      </c>
      <c r="G2" s="7" t="inlineStr">
        <is>
          <t>Lojas que citam</t>
        </is>
      </c>
      <c r="H2" s="7" t="inlineStr">
        <is>
          <t>Lojas (total)</t>
        </is>
      </c>
      <c r="I2" s="7" t="inlineStr">
        <is>
          <t>Lojas (%)</t>
        </is>
      </c>
    </row>
    <row r="3">
      <c r="A3" s="3" t="inlineStr">
        <is>
          <t>couvert lúdico ou taxa de entrada</t>
        </is>
      </c>
      <c r="B3" s="8" t="n">
        <v>816</v>
      </c>
      <c r="C3" s="8" t="n">
        <v>34</v>
      </c>
      <c r="D3" s="8" t="n">
        <v>21</v>
      </c>
      <c r="E3" s="8" t="n">
        <v>23</v>
      </c>
      <c r="F3" s="9">
        <f>D3/E3</f>
        <v/>
      </c>
      <c r="G3" s="8" t="n">
        <v>13</v>
      </c>
      <c r="H3" s="8" t="n">
        <v>24</v>
      </c>
      <c r="I3" s="9">
        <f>G3/H3</f>
        <v/>
      </c>
    </row>
    <row r="4">
      <c r="A4" s="3" t="inlineStr">
        <is>
          <t>entrada gratuita</t>
        </is>
      </c>
      <c r="B4" s="8" t="n">
        <v>582</v>
      </c>
      <c r="C4" s="8" t="n">
        <v>31</v>
      </c>
      <c r="D4" s="8" t="n">
        <v>19</v>
      </c>
      <c r="E4" s="8" t="n">
        <v>23</v>
      </c>
      <c r="F4" s="9">
        <f>D4/E4</f>
        <v/>
      </c>
      <c r="G4" s="8" t="n">
        <v>12</v>
      </c>
      <c r="H4" s="8" t="n">
        <v>24</v>
      </c>
      <c r="I4" s="9">
        <f>G4/H4</f>
        <v/>
      </c>
    </row>
    <row r="5">
      <c r="A5" s="3" t="inlineStr">
        <is>
          <t>cobrança por hora</t>
        </is>
      </c>
      <c r="B5" s="8" t="n">
        <v>55</v>
      </c>
      <c r="C5" s="8" t="n">
        <v>19</v>
      </c>
      <c r="D5" s="8" t="n">
        <v>11</v>
      </c>
      <c r="E5" s="8" t="n">
        <v>23</v>
      </c>
      <c r="F5" s="9">
        <f>D5/E5</f>
        <v/>
      </c>
      <c r="G5" s="8" t="n">
        <v>8</v>
      </c>
      <c r="H5" s="8" t="n">
        <v>24</v>
      </c>
      <c r="I5" s="9">
        <f>G5/H5</f>
        <v/>
      </c>
    </row>
    <row r="6">
      <c r="A6" s="3" t="inlineStr">
        <is>
          <t>cobrança por turno ou período</t>
        </is>
      </c>
      <c r="B6" s="8" t="n">
        <v>114</v>
      </c>
      <c r="C6" s="8" t="n">
        <v>25</v>
      </c>
      <c r="D6" s="8" t="n">
        <v>16</v>
      </c>
      <c r="E6" s="8" t="n">
        <v>23</v>
      </c>
      <c r="F6" s="9">
        <f>D6/E6</f>
        <v/>
      </c>
      <c r="G6" s="8" t="n">
        <v>9</v>
      </c>
      <c r="H6" s="8" t="n">
        <v>24</v>
      </c>
      <c r="I6" s="9">
        <f>G6/H6</f>
        <v/>
      </c>
    </row>
    <row r="7">
      <c r="A7" s="3" t="inlineStr">
        <is>
          <t>dia livre (sem limite de tempo)</t>
        </is>
      </c>
      <c r="B7" s="8" t="n">
        <v>579</v>
      </c>
      <c r="C7" s="8" t="n">
        <v>30</v>
      </c>
      <c r="D7" s="8" t="n">
        <v>18</v>
      </c>
      <c r="E7" s="8" t="n">
        <v>23</v>
      </c>
      <c r="F7" s="9">
        <f>D7/E7</f>
        <v/>
      </c>
      <c r="G7" s="8" t="n">
        <v>12</v>
      </c>
      <c r="H7" s="8" t="n">
        <v>24</v>
      </c>
      <c r="I7" s="9">
        <f>G7/H7</f>
        <v/>
      </c>
    </row>
    <row r="8">
      <c r="A8" s="3" t="inlineStr">
        <is>
          <t>passaporte ou pacote de visitas</t>
        </is>
      </c>
      <c r="B8" s="8" t="n">
        <v>142</v>
      </c>
      <c r="C8" s="8" t="n">
        <v>28</v>
      </c>
      <c r="D8" s="8" t="n">
        <v>18</v>
      </c>
      <c r="E8" s="8" t="n">
        <v>23</v>
      </c>
      <c r="F8" s="9">
        <f>D8/E8</f>
        <v/>
      </c>
      <c r="G8" s="8" t="n">
        <v>10</v>
      </c>
      <c r="H8" s="8" t="n">
        <v>24</v>
      </c>
      <c r="I8" s="9">
        <f>G8/H8</f>
        <v/>
      </c>
    </row>
    <row r="9">
      <c r="A9" s="3" t="inlineStr">
        <is>
          <t>assinatura ou plano mensal</t>
        </is>
      </c>
      <c r="B9" s="8" t="n">
        <v>214</v>
      </c>
      <c r="C9" s="8" t="n">
        <v>15</v>
      </c>
      <c r="D9" s="8" t="n">
        <v>9</v>
      </c>
      <c r="E9" s="8" t="n">
        <v>23</v>
      </c>
      <c r="F9" s="9">
        <f>D9/E9</f>
        <v/>
      </c>
      <c r="G9" s="8" t="n">
        <v>6</v>
      </c>
      <c r="H9" s="8" t="n">
        <v>24</v>
      </c>
      <c r="I9" s="9">
        <f>G9/H9</f>
        <v/>
      </c>
    </row>
    <row r="10">
      <c r="A10" s="3" t="inlineStr">
        <is>
          <t>consumação mínima ou isenção por consumo</t>
        </is>
      </c>
      <c r="B10" s="8" t="n">
        <v>140</v>
      </c>
      <c r="C10" s="8" t="n">
        <v>17</v>
      </c>
      <c r="D10" s="8" t="n">
        <v>5</v>
      </c>
      <c r="E10" s="8" t="n">
        <v>23</v>
      </c>
      <c r="F10" s="9">
        <f>D10/E10</f>
        <v/>
      </c>
      <c r="G10" s="8" t="n">
        <v>12</v>
      </c>
      <c r="H10" s="8" t="n">
        <v>24</v>
      </c>
      <c r="I10" s="9">
        <f>G10/H10</f>
        <v/>
      </c>
    </row>
    <row r="11">
      <c r="A11" s="3" t="inlineStr">
        <is>
          <t>preço diferente por dia da semana</t>
        </is>
      </c>
      <c r="B11" s="8" t="n">
        <v>46</v>
      </c>
      <c r="C11" s="8" t="n">
        <v>11</v>
      </c>
      <c r="D11" s="8" t="n">
        <v>9</v>
      </c>
      <c r="E11" s="8" t="n">
        <v>23</v>
      </c>
      <c r="F11" s="9">
        <f>D11/E11</f>
        <v/>
      </c>
      <c r="G11" s="8" t="n">
        <v>2</v>
      </c>
      <c r="H11" s="8" t="n">
        <v>24</v>
      </c>
      <c r="I11" s="9">
        <f>G11/H11</f>
        <v/>
      </c>
    </row>
    <row r="12">
      <c r="A12" s="3" t="inlineStr">
        <is>
          <t>rodízio ou buffet com jogos</t>
        </is>
      </c>
      <c r="B12" s="8" t="n">
        <v>189</v>
      </c>
      <c r="C12" s="8" t="n">
        <v>12</v>
      </c>
      <c r="D12" s="8" t="n">
        <v>8</v>
      </c>
      <c r="E12" s="8" t="n">
        <v>23</v>
      </c>
      <c r="F12" s="9">
        <f>D12/E12</f>
        <v/>
      </c>
      <c r="G12" s="8" t="n">
        <v>4</v>
      </c>
      <c r="H12" s="8" t="n">
        <v>24</v>
      </c>
      <c r="I12" s="9">
        <f>G12/H12</f>
        <v/>
      </c>
    </row>
    <row r="13">
      <c r="A13" s="3" t="inlineStr">
        <is>
          <t>aluguel de jogos</t>
        </is>
      </c>
      <c r="B13" s="8" t="n">
        <v>138</v>
      </c>
      <c r="C13" s="8" t="n">
        <v>21</v>
      </c>
      <c r="D13" s="8" t="n">
        <v>13</v>
      </c>
      <c r="E13" s="8" t="n">
        <v>23</v>
      </c>
      <c r="F13" s="9">
        <f>D13/E13</f>
        <v/>
      </c>
      <c r="G13" s="8" t="n">
        <v>8</v>
      </c>
      <c r="H13" s="8" t="n">
        <v>24</v>
      </c>
      <c r="I13" s="9">
        <f>G13/H13</f>
        <v/>
      </c>
    </row>
    <row r="14">
      <c r="A14" s="4" t="inlineStr">
        <is>
          <t>inscrição em evento ou torneio</t>
        </is>
      </c>
      <c r="B14" s="10" t="n">
        <v>3549</v>
      </c>
      <c r="C14" s="10" t="n">
        <v>45</v>
      </c>
      <c r="D14" s="10" t="n">
        <v>21</v>
      </c>
      <c r="E14" s="10" t="n">
        <v>23</v>
      </c>
      <c r="F14" s="11">
        <f>D14/E14</f>
        <v/>
      </c>
      <c r="G14" s="10" t="n">
        <v>24</v>
      </c>
      <c r="H14" s="10" t="n">
        <v>24</v>
      </c>
      <c r="I14" s="11">
        <f>G14/H14</f>
        <v/>
      </c>
    </row>
    <row r="15">
      <c r="A15" s="12" t="inlineStr">
        <is>
          <t>Fonte: B1, legendas do Instagram das casas (coletor do Instagram, 2026), análise de legendas</t>
        </is>
      </c>
    </row>
    <row r="16">
      <c r="A16" s="12" t="inlineStr">
        <is>
          <t>Nota: contagem não exclusiva (um post pode citar vários modelos).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0" customHeight="1">
      <c r="A1" s="6" t="inlineStr">
        <is>
          <t>Tabela 10 – Eventos no Instagram: encontros/RPG, competições e noites temáticas puxam a agenda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 ht="42" customHeight="1">
      <c r="A2" s="7" t="inlineStr">
        <is>
          <t>Categoria</t>
        </is>
      </c>
      <c r="B2" s="7" t="inlineStr">
        <is>
          <t>Posts</t>
        </is>
      </c>
      <c r="C2" s="7" t="inlineStr">
        <is>
          <t>Estabelecimentos</t>
        </is>
      </c>
      <c r="D2" s="7" t="inlineStr">
        <is>
          <t>Casas de jogos com o evento</t>
        </is>
      </c>
      <c r="E2" s="7" t="inlineStr">
        <is>
          <t>Casas de jogos (total)</t>
        </is>
      </c>
      <c r="F2" s="7" t="inlineStr">
        <is>
          <t>Casas de jogos: posts por casa por mês</t>
        </is>
      </c>
      <c r="G2" s="7" t="inlineStr">
        <is>
          <t>Lojas com o evento</t>
        </is>
      </c>
      <c r="H2" s="7" t="inlineStr">
        <is>
          <t>Lojas (total)</t>
        </is>
      </c>
      <c r="I2" s="7" t="inlineStr">
        <is>
          <t>Lojas: posts por casa por mês</t>
        </is>
      </c>
    </row>
    <row r="3">
      <c r="A3" s="3" t="inlineStr">
        <is>
          <t>todos os eventos prováveis</t>
        </is>
      </c>
      <c r="B3" s="8" t="n">
        <v>2237</v>
      </c>
      <c r="C3" s="8" t="n">
        <v>45</v>
      </c>
      <c r="D3" s="8" t="n">
        <v>22</v>
      </c>
      <c r="E3" s="8" t="n">
        <v>22</v>
      </c>
      <c r="F3" s="13" t="n">
        <v>3.23</v>
      </c>
      <c r="G3" s="8" t="n">
        <v>23</v>
      </c>
      <c r="H3" s="8" t="n">
        <v>23</v>
      </c>
      <c r="I3" s="13" t="n">
        <v>5.01</v>
      </c>
    </row>
    <row r="4">
      <c r="A4" s="3" t="inlineStr">
        <is>
          <t>noite temática</t>
        </is>
      </c>
      <c r="B4" s="8" t="n">
        <v>456</v>
      </c>
      <c r="C4" s="8" t="n">
        <v>41</v>
      </c>
      <c r="D4" s="8" t="n">
        <v>22</v>
      </c>
      <c r="E4" s="8" t="n">
        <v>22</v>
      </c>
      <c r="F4" s="13" t="n">
        <v>1.22</v>
      </c>
      <c r="G4" s="8" t="n">
        <v>19</v>
      </c>
      <c r="H4" s="8" t="n">
        <v>23</v>
      </c>
      <c r="I4" s="13" t="n">
        <v>0.49</v>
      </c>
    </row>
    <row r="5">
      <c r="A5" s="3" t="inlineStr">
        <is>
          <t>workshop/aula</t>
        </is>
      </c>
      <c r="B5" s="8" t="n">
        <v>105</v>
      </c>
      <c r="C5" s="8" t="n">
        <v>27</v>
      </c>
      <c r="D5" s="8" t="n">
        <v>13</v>
      </c>
      <c r="E5" s="8" t="n">
        <v>22</v>
      </c>
      <c r="F5" s="13" t="n">
        <v>0.21</v>
      </c>
      <c r="G5" s="8" t="n">
        <v>14</v>
      </c>
      <c r="H5" s="8" t="n">
        <v>23</v>
      </c>
      <c r="I5" s="13" t="n">
        <v>0.18</v>
      </c>
    </row>
    <row r="6">
      <c r="A6" s="3" t="inlineStr">
        <is>
          <t>competição</t>
        </is>
      </c>
      <c r="B6" s="8" t="n">
        <v>1231</v>
      </c>
      <c r="C6" s="8" t="n">
        <v>44</v>
      </c>
      <c r="D6" s="8" t="n">
        <v>21</v>
      </c>
      <c r="E6" s="8" t="n">
        <v>22</v>
      </c>
      <c r="F6" s="13" t="n">
        <v>1.22</v>
      </c>
      <c r="G6" s="8" t="n">
        <v>23</v>
      </c>
      <c r="H6" s="8" t="n">
        <v>23</v>
      </c>
      <c r="I6" s="13" t="n">
        <v>3.29</v>
      </c>
    </row>
    <row r="7">
      <c r="A7" s="3" t="inlineStr">
        <is>
          <t>quiz/bingo</t>
        </is>
      </c>
      <c r="B7" s="8" t="n">
        <v>125</v>
      </c>
      <c r="C7" s="8" t="n">
        <v>13</v>
      </c>
      <c r="D7" s="8" t="n">
        <v>11</v>
      </c>
      <c r="E7" s="8" t="n">
        <v>22</v>
      </c>
      <c r="F7" s="13" t="n">
        <v>0.45</v>
      </c>
      <c r="G7" s="8" t="n">
        <v>2</v>
      </c>
      <c r="H7" s="8" t="n">
        <v>23</v>
      </c>
      <c r="I7" s="13" t="n">
        <v>0.03</v>
      </c>
    </row>
    <row r="8">
      <c r="A8" s="3" t="inlineStr">
        <is>
          <t>encontro/RPG</t>
        </is>
      </c>
      <c r="B8" s="8" t="n">
        <v>1190</v>
      </c>
      <c r="C8" s="8" t="n">
        <v>41</v>
      </c>
      <c r="D8" s="8" t="n">
        <v>21</v>
      </c>
      <c r="E8" s="8" t="n">
        <v>22</v>
      </c>
      <c r="F8" s="13" t="n">
        <v>1.63</v>
      </c>
      <c r="G8" s="8" t="n">
        <v>20</v>
      </c>
      <c r="H8" s="8" t="n">
        <v>23</v>
      </c>
      <c r="I8" s="13" t="n">
        <v>2.75</v>
      </c>
    </row>
    <row r="9">
      <c r="A9" s="4" t="inlineStr">
        <is>
          <t>sorteio (não é evento; referência)</t>
        </is>
      </c>
      <c r="B9" s="10" t="n">
        <v>329</v>
      </c>
      <c r="C9" s="10" t="n">
        <v>35</v>
      </c>
      <c r="D9" s="10" t="n">
        <v>14</v>
      </c>
      <c r="E9" s="10" t="n">
        <v>22</v>
      </c>
      <c r="F9" s="14" t="n">
        <v>0.41</v>
      </c>
      <c r="G9" s="10" t="n">
        <v>21</v>
      </c>
      <c r="H9" s="10" t="n">
        <v>23</v>
      </c>
      <c r="I9" s="14" t="n">
        <v>0.8</v>
      </c>
    </row>
    <row r="10">
      <c r="A10" s="12" t="inlineStr">
        <is>
          <t>Fonte: B1, legendas do Instagram das casas (coletor do Instagram, 2026), análise de legendas</t>
        </is>
      </c>
    </row>
    <row r="11">
      <c r="A11" s="12" t="inlineStr">
        <is>
          <t>Nota: categorias não exclusivas; o gráfico mostra posts por casa por mês, sem "todos os eventos" e sem sorteio (que não é evento).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6" t="inlineStr">
        <is>
          <t>Tabela 11 – Dia citado nos eventos: casas de jogos anunciam mais domingo e quinta; lojas, sábado</t>
        </is>
      </c>
      <c r="B1" s="6" t="n"/>
      <c r="C1" s="6" t="n"/>
      <c r="D1" s="6" t="n"/>
      <c r="E1" s="6" t="n"/>
      <c r="F1" s="6" t="n"/>
      <c r="G1" s="6" t="n"/>
    </row>
    <row r="2" ht="42" customHeight="1">
      <c r="A2" s="7" t="inlineStr">
        <is>
          <t>Dia</t>
        </is>
      </c>
      <c r="B2" s="7" t="inlineStr">
        <is>
          <t>Casas de jogos: eventos que citam</t>
        </is>
      </c>
      <c r="C2" s="7" t="inlineStr">
        <is>
          <t>Casas de jogos: % dos eventos</t>
        </is>
      </c>
      <c r="D2" s="7" t="inlineStr">
        <is>
          <t>Casas de jogos: estabelecimentos</t>
        </is>
      </c>
      <c r="E2" s="7" t="inlineStr">
        <is>
          <t>Lojas: eventos que citam</t>
        </is>
      </c>
      <c r="F2" s="7" t="inlineStr">
        <is>
          <t>Lojas: % dos eventos</t>
        </is>
      </c>
      <c r="G2" s="7" t="inlineStr">
        <is>
          <t>Lojas: estabelecimentos</t>
        </is>
      </c>
    </row>
    <row r="3">
      <c r="A3" s="3" t="inlineStr">
        <is>
          <t>segunda</t>
        </is>
      </c>
      <c r="B3" s="8" t="n">
        <v>37</v>
      </c>
      <c r="C3" s="9" t="n">
        <v>0.043</v>
      </c>
      <c r="D3" s="8" t="n">
        <v>15</v>
      </c>
      <c r="E3" s="8" t="n">
        <v>37</v>
      </c>
      <c r="F3" s="9" t="n">
        <v>0.027</v>
      </c>
      <c r="G3" s="8" t="n">
        <v>10</v>
      </c>
    </row>
    <row r="4">
      <c r="A4" s="3" t="inlineStr">
        <is>
          <t>terça</t>
        </is>
      </c>
      <c r="B4" s="8" t="n">
        <v>59</v>
      </c>
      <c r="C4" s="9" t="n">
        <v>0.06900000000000001</v>
      </c>
      <c r="D4" s="8" t="n">
        <v>14</v>
      </c>
      <c r="E4" s="8" t="n">
        <v>146</v>
      </c>
      <c r="F4" s="9" t="n">
        <v>0.105</v>
      </c>
      <c r="G4" s="8" t="n">
        <v>14</v>
      </c>
    </row>
    <row r="5">
      <c r="A5" s="3" t="inlineStr">
        <is>
          <t>quarta</t>
        </is>
      </c>
      <c r="B5" s="8" t="n">
        <v>103</v>
      </c>
      <c r="C5" s="9" t="n">
        <v>0.121</v>
      </c>
      <c r="D5" s="8" t="n">
        <v>17</v>
      </c>
      <c r="E5" s="8" t="n">
        <v>181</v>
      </c>
      <c r="F5" s="9" t="n">
        <v>0.131</v>
      </c>
      <c r="G5" s="8" t="n">
        <v>15</v>
      </c>
    </row>
    <row r="6">
      <c r="A6" s="3" t="inlineStr">
        <is>
          <t>quinta</t>
        </is>
      </c>
      <c r="B6" s="8" t="n">
        <v>121</v>
      </c>
      <c r="C6" s="9" t="n">
        <v>0.142</v>
      </c>
      <c r="D6" s="8" t="n">
        <v>18</v>
      </c>
      <c r="E6" s="8" t="n">
        <v>67</v>
      </c>
      <c r="F6" s="9" t="n">
        <v>0.048</v>
      </c>
      <c r="G6" s="8" t="n">
        <v>13</v>
      </c>
    </row>
    <row r="7">
      <c r="A7" s="3" t="inlineStr">
        <is>
          <t>sexta</t>
        </is>
      </c>
      <c r="B7" s="8" t="n">
        <v>86</v>
      </c>
      <c r="C7" s="9" t="n">
        <v>0.101</v>
      </c>
      <c r="D7" s="8" t="n">
        <v>17</v>
      </c>
      <c r="E7" s="8" t="n">
        <v>207</v>
      </c>
      <c r="F7" s="9" t="n">
        <v>0.15</v>
      </c>
      <c r="G7" s="8" t="n">
        <v>17</v>
      </c>
    </row>
    <row r="8">
      <c r="A8" s="3" t="inlineStr">
        <is>
          <t>sábado</t>
        </is>
      </c>
      <c r="B8" s="8" t="n">
        <v>79</v>
      </c>
      <c r="C8" s="9" t="n">
        <v>0.09300000000000001</v>
      </c>
      <c r="D8" s="8" t="n">
        <v>17</v>
      </c>
      <c r="E8" s="8" t="n">
        <v>329</v>
      </c>
      <c r="F8" s="9" t="n">
        <v>0.238</v>
      </c>
      <c r="G8" s="8" t="n">
        <v>18</v>
      </c>
    </row>
    <row r="9">
      <c r="A9" s="4" t="inlineStr">
        <is>
          <t>domingo</t>
        </is>
      </c>
      <c r="B9" s="10" t="n">
        <v>145</v>
      </c>
      <c r="C9" s="11" t="n">
        <v>0.17</v>
      </c>
      <c r="D9" s="10" t="n">
        <v>20</v>
      </c>
      <c r="E9" s="10" t="n">
        <v>136</v>
      </c>
      <c r="F9" s="11" t="n">
        <v>0.098</v>
      </c>
      <c r="G9" s="10" t="n">
        <v>15</v>
      </c>
    </row>
    <row r="10">
      <c r="A10" s="12" t="inlineStr">
        <is>
          <t>Fonte: B1, legendas do Instagram das casas (coletor do Instagram, 2026), análise de legendas</t>
        </is>
      </c>
    </row>
    <row r="11">
      <c r="A11" s="12" t="inlineStr">
        <is>
          <t>Nota: % sobre os eventos prováveis de cada tipo de casa; um evento pode citar mais de um dia ou nenhum.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6" t="inlineStr">
        <is>
          <t>Tabela 12 – Temas das legendas do Instagram: programação, varejo e preço dominam</t>
        </is>
      </c>
      <c r="B1" s="6" t="n"/>
      <c r="C1" s="6" t="n"/>
      <c r="D1" s="6" t="n"/>
      <c r="E1" s="6" t="n"/>
      <c r="F1" s="6" t="n"/>
    </row>
    <row r="2" ht="42" customHeight="1">
      <c r="A2" s="7" t="inlineStr">
        <is>
          <t>Código</t>
        </is>
      </c>
      <c r="B2" s="7" t="inlineStr">
        <is>
          <t>Tema</t>
        </is>
      </c>
      <c r="C2" s="7" t="inlineStr">
        <is>
          <t>Posts com o tema</t>
        </is>
      </c>
      <c r="D2" s="7" t="inlineStr">
        <is>
          <t>% dos posts</t>
        </is>
      </c>
      <c r="E2" s="7" t="inlineStr">
        <is>
          <t>% ponderado por estabelecimento</t>
        </is>
      </c>
      <c r="F2" s="7" t="inlineStr">
        <is>
          <t>Estabelecimentos com o tema</t>
        </is>
      </c>
    </row>
    <row r="3">
      <c r="A3" s="3" t="inlineStr">
        <is>
          <t>ACV</t>
        </is>
      </c>
      <c r="B3" s="3" t="inlineStr">
        <is>
          <t>Acervo de jogos</t>
        </is>
      </c>
      <c r="C3" s="8" t="n">
        <v>830</v>
      </c>
      <c r="D3" s="9" t="n">
        <v>0.07000000000000001</v>
      </c>
      <c r="E3" s="9" t="n">
        <v>0.08400000000000001</v>
      </c>
      <c r="F3" s="8" t="n">
        <v>40</v>
      </c>
    </row>
    <row r="4">
      <c r="A4" s="3" t="inlineStr">
        <is>
          <t>MED</t>
        </is>
      </c>
      <c r="B4" s="3" t="inlineStr">
        <is>
          <t>Mediação lúdica (monitoria)</t>
        </is>
      </c>
      <c r="C4" s="8" t="n">
        <v>378</v>
      </c>
      <c r="D4" s="9" t="n">
        <v>0.032</v>
      </c>
      <c r="E4" s="9" t="n">
        <v>0.048</v>
      </c>
      <c r="F4" s="8" t="n">
        <v>31</v>
      </c>
    </row>
    <row r="5">
      <c r="A5" s="3" t="inlineStr">
        <is>
          <t>ATD</t>
        </is>
      </c>
      <c r="B5" s="3" t="inlineStr">
        <is>
          <t>Atendimento e hospitalidade</t>
        </is>
      </c>
      <c r="C5" s="8" t="n">
        <v>483</v>
      </c>
      <c r="D5" s="9" t="n">
        <v>0.04</v>
      </c>
      <c r="E5" s="9" t="n">
        <v>0.063</v>
      </c>
      <c r="F5" s="8" t="n">
        <v>40</v>
      </c>
    </row>
    <row r="6">
      <c r="A6" s="3" t="inlineStr">
        <is>
          <t>AB</t>
        </is>
      </c>
      <c r="B6" s="3" t="inlineStr">
        <is>
          <t>Alimentos e bebidas</t>
        </is>
      </c>
      <c r="C6" s="8" t="n">
        <v>2510</v>
      </c>
      <c r="D6" s="9" t="n">
        <v>0.21</v>
      </c>
      <c r="E6" s="9" t="n">
        <v>0.223</v>
      </c>
      <c r="F6" s="8" t="n">
        <v>42</v>
      </c>
    </row>
    <row r="7">
      <c r="A7" s="3" t="inlineStr">
        <is>
          <t>PRC</t>
        </is>
      </c>
      <c r="B7" s="3" t="inlineStr">
        <is>
          <t>Preço e valor percebido</t>
        </is>
      </c>
      <c r="C7" s="8" t="n">
        <v>3224</v>
      </c>
      <c r="D7" s="9" t="n">
        <v>0.27</v>
      </c>
      <c r="E7" s="9" t="n">
        <v>0.284</v>
      </c>
      <c r="F7" s="8" t="n">
        <v>45</v>
      </c>
    </row>
    <row r="8">
      <c r="A8" s="3" t="inlineStr">
        <is>
          <t>AMB</t>
        </is>
      </c>
      <c r="B8" s="3" t="inlineStr">
        <is>
          <t>Ambiente físico e conforto</t>
        </is>
      </c>
      <c r="C8" s="8" t="n">
        <v>415</v>
      </c>
      <c r="D8" s="9" t="n">
        <v>0.035</v>
      </c>
      <c r="E8" s="9" t="n">
        <v>0.038</v>
      </c>
      <c r="F8" s="8" t="n">
        <v>41</v>
      </c>
    </row>
    <row r="9">
      <c r="A9" s="3" t="inlineStr">
        <is>
          <t>CAP</t>
        </is>
      </c>
      <c r="B9" s="3" t="inlineStr">
        <is>
          <t>Capacidade, reserva e fila</t>
        </is>
      </c>
      <c r="C9" s="8" t="n">
        <v>1366</v>
      </c>
      <c r="D9" s="9" t="n">
        <v>0.114</v>
      </c>
      <c r="E9" s="9" t="n">
        <v>0.152</v>
      </c>
      <c r="F9" s="8" t="n">
        <v>45</v>
      </c>
    </row>
    <row r="10">
      <c r="A10" s="3" t="inlineStr">
        <is>
          <t>PRG</t>
        </is>
      </c>
      <c r="B10" s="3" t="inlineStr">
        <is>
          <t>Programação e atrações</t>
        </is>
      </c>
      <c r="C10" s="8" t="n">
        <v>6303</v>
      </c>
      <c r="D10" s="9" t="n">
        <v>0.528</v>
      </c>
      <c r="E10" s="9" t="n">
        <v>0.534</v>
      </c>
      <c r="F10" s="8" t="n">
        <v>45</v>
      </c>
    </row>
    <row r="11">
      <c r="A11" s="3" t="inlineStr">
        <is>
          <t>COMU</t>
        </is>
      </c>
      <c r="B11" s="3" t="inlineStr">
        <is>
          <t>Comunidade de jogadores</t>
        </is>
      </c>
      <c r="C11" s="8" t="n">
        <v>431</v>
      </c>
      <c r="D11" s="9" t="n">
        <v>0.036</v>
      </c>
      <c r="E11" s="9" t="n">
        <v>0.042</v>
      </c>
      <c r="F11" s="8" t="n">
        <v>38</v>
      </c>
    </row>
    <row r="12">
      <c r="A12" s="3" t="inlineStr">
        <is>
          <t>VAR</t>
        </is>
      </c>
      <c r="B12" s="3" t="inlineStr">
        <is>
          <t>Varejo e pós-venda</t>
        </is>
      </c>
      <c r="C12" s="8" t="n">
        <v>3789</v>
      </c>
      <c r="D12" s="9" t="n">
        <v>0.317</v>
      </c>
      <c r="E12" s="9" t="n">
        <v>0.355</v>
      </c>
      <c r="F12" s="8" t="n">
        <v>45</v>
      </c>
    </row>
    <row r="13">
      <c r="A13" s="3" t="inlineStr">
        <is>
          <t>LOC</t>
        </is>
      </c>
      <c r="B13" s="3" t="inlineStr">
        <is>
          <t>Localização e acesso</t>
        </is>
      </c>
      <c r="C13" s="8" t="n">
        <v>1305</v>
      </c>
      <c r="D13" s="9" t="n">
        <v>0.109</v>
      </c>
      <c r="E13" s="9" t="n">
        <v>0.156</v>
      </c>
      <c r="F13" s="8" t="n">
        <v>38</v>
      </c>
    </row>
    <row r="14">
      <c r="A14" s="3" t="inlineStr">
        <is>
          <t>INC</t>
        </is>
      </c>
      <c r="B14" s="3" t="inlineStr">
        <is>
          <t>Segurança, inclusão e respeito</t>
        </is>
      </c>
      <c r="C14" s="8" t="n">
        <v>219</v>
      </c>
      <c r="D14" s="9" t="n">
        <v>0.018</v>
      </c>
      <c r="E14" s="9" t="n">
        <v>0.024</v>
      </c>
      <c r="F14" s="8" t="n">
        <v>33</v>
      </c>
    </row>
    <row r="15">
      <c r="A15" s="3" t="inlineStr">
        <is>
          <t>OCA:ami</t>
        </is>
      </c>
      <c r="B15" s="3" t="inlineStr">
        <is>
          <t>Ocasião: amigos</t>
        </is>
      </c>
      <c r="C15" s="8" t="n">
        <v>1439</v>
      </c>
      <c r="D15" s="9" t="n">
        <v>0.12</v>
      </c>
      <c r="E15" s="9" t="n">
        <v>0.138</v>
      </c>
      <c r="F15" s="8" t="n">
        <v>45</v>
      </c>
    </row>
    <row r="16">
      <c r="A16" s="3" t="inlineStr">
        <is>
          <t>OCA:fam</t>
        </is>
      </c>
      <c r="B16" s="3" t="inlineStr">
        <is>
          <t>Ocasião: família ou crianças</t>
        </is>
      </c>
      <c r="C16" s="8" t="n">
        <v>676</v>
      </c>
      <c r="D16" s="9" t="n">
        <v>0.057</v>
      </c>
      <c r="E16" s="9" t="n">
        <v>0.076</v>
      </c>
      <c r="F16" s="8" t="n">
        <v>43</v>
      </c>
    </row>
    <row r="17">
      <c r="A17" s="3" t="inlineStr">
        <is>
          <t>OCA:casal</t>
        </is>
      </c>
      <c r="B17" s="3" t="inlineStr">
        <is>
          <t>Ocasião: casal</t>
        </is>
      </c>
      <c r="C17" s="8" t="n">
        <v>134</v>
      </c>
      <c r="D17" s="9" t="n">
        <v>0.011</v>
      </c>
      <c r="E17" s="9" t="n">
        <v>0.013</v>
      </c>
      <c r="F17" s="8" t="n">
        <v>27</v>
      </c>
    </row>
    <row r="18">
      <c r="A18" s="3" t="inlineStr">
        <is>
          <t>OCA:aniv</t>
        </is>
      </c>
      <c r="B18" s="3" t="inlineStr">
        <is>
          <t>Ocasião: aniversário ou comemoração</t>
        </is>
      </c>
      <c r="C18" s="8" t="n">
        <v>517</v>
      </c>
      <c r="D18" s="9" t="n">
        <v>0.043</v>
      </c>
      <c r="E18" s="9" t="n">
        <v>0.043</v>
      </c>
      <c r="F18" s="8" t="n">
        <v>42</v>
      </c>
    </row>
    <row r="19">
      <c r="A19" s="3" t="inlineStr">
        <is>
          <t>NOV</t>
        </is>
      </c>
      <c r="B19" s="3" t="inlineStr">
        <is>
          <t>Sinal de iniciante/não jogador</t>
        </is>
      </c>
      <c r="C19" s="8" t="n">
        <v>215</v>
      </c>
      <c r="D19" s="9" t="n">
        <v>0.018</v>
      </c>
      <c r="E19" s="9" t="n">
        <v>0.022</v>
      </c>
      <c r="F19" s="8" t="n">
        <v>38</v>
      </c>
    </row>
    <row r="20">
      <c r="A20" s="3" t="inlineStr">
        <is>
          <t>HOB</t>
        </is>
      </c>
      <c r="B20" s="3" t="inlineStr">
        <is>
          <t>Sinal de hobbyista</t>
        </is>
      </c>
      <c r="C20" s="8" t="n">
        <v>3639</v>
      </c>
      <c r="D20" s="9" t="n">
        <v>0.305</v>
      </c>
      <c r="E20" s="9" t="n">
        <v>0.285</v>
      </c>
      <c r="F20" s="8" t="n">
        <v>44</v>
      </c>
    </row>
    <row r="21">
      <c r="A21" s="3" t="inlineStr">
        <is>
          <t>DESC</t>
        </is>
      </c>
      <c r="B21" s="3" t="inlineStr">
        <is>
          <t>Desconexão de telas</t>
        </is>
      </c>
      <c r="C21" s="8" t="n">
        <v>110</v>
      </c>
      <c r="D21" s="9" t="n">
        <v>0.009000000000000001</v>
      </c>
      <c r="E21" s="9" t="n">
        <v>0.01</v>
      </c>
      <c r="F21" s="8" t="n">
        <v>18</v>
      </c>
    </row>
    <row r="22">
      <c r="A22" s="3" t="inlineStr">
        <is>
          <t>DIV</t>
        </is>
      </c>
      <c r="B22" s="3" t="inlineStr">
        <is>
          <t>Diversão como benefício</t>
        </is>
      </c>
      <c r="C22" s="8" t="n">
        <v>2822</v>
      </c>
      <c r="D22" s="9" t="n">
        <v>0.236</v>
      </c>
      <c r="E22" s="9" t="n">
        <v>0.254</v>
      </c>
      <c r="F22" s="8" t="n">
        <v>44</v>
      </c>
    </row>
    <row r="23">
      <c r="A23" s="3" t="inlineStr">
        <is>
          <t>GEEK</t>
        </is>
      </c>
      <c r="B23" s="3" t="inlineStr">
        <is>
          <t>Identidade geek do espaço</t>
        </is>
      </c>
      <c r="C23" s="8" t="n">
        <v>532</v>
      </c>
      <c r="D23" s="9" t="n">
        <v>0.045</v>
      </c>
      <c r="E23" s="9" t="n">
        <v>0.064</v>
      </c>
      <c r="F23" s="8" t="n">
        <v>40</v>
      </c>
    </row>
    <row r="24">
      <c r="A24" s="4" t="inlineStr">
        <is>
          <t>SOR</t>
        </is>
      </c>
      <c r="B24" s="4" t="inlineStr">
        <is>
          <t>Sorteio ou concurso (só legendas)</t>
        </is>
      </c>
      <c r="C24" s="10" t="n">
        <v>735</v>
      </c>
      <c r="D24" s="11" t="n">
        <v>0.062</v>
      </c>
      <c r="E24" s="11" t="n">
        <v>0.063</v>
      </c>
      <c r="F24" s="10" t="n">
        <v>42</v>
      </c>
    </row>
    <row r="25">
      <c r="A25" s="12" t="inlineStr">
        <is>
          <t>Fonte: B1, legendas do Instagram das casas (coletor do Instagram, 2026), análise de legendas</t>
        </is>
      </c>
    </row>
    <row r="26">
      <c r="A26" s="12" t="inlineStr">
        <is>
          <t>Nota: temas não exclusivos; o % ponderado dá peso igual a cada estabelecimento. Comparação com o B2 retirada desta planilha.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6" t="inlineStr">
        <is>
          <t>Tabela 13 – Os 20 jogos mais presentes nos acervos publicados (30 acervos): Catan, Saboteur e Potion Explosion lideram</t>
        </is>
      </c>
      <c r="B1" s="6" t="n"/>
      <c r="C1" s="6" t="n"/>
      <c r="D1" s="6" t="n"/>
      <c r="E1" s="6" t="n"/>
      <c r="F1" s="6" t="n"/>
      <c r="G1" s="6" t="n"/>
    </row>
    <row r="2" ht="42" customHeight="1">
      <c r="A2" s="7" t="inlineStr">
        <is>
          <t>Jogo</t>
        </is>
      </c>
      <c r="B2" s="7" t="inlineStr">
        <is>
          <t>Casas com o jogo</t>
        </is>
      </c>
      <c r="C2" s="7" t="inlineStr">
        <is>
          <t>Jogadores (mín.)</t>
        </is>
      </c>
      <c r="D2" s="7" t="inlineStr">
        <is>
          <t>Jogadores (máx.)</t>
        </is>
      </c>
      <c r="E2" s="7" t="inlineStr">
        <is>
          <t>Duração (min)</t>
        </is>
      </c>
      <c r="F2" s="7" t="inlineStr">
        <is>
          <t>Preço provável (R$)</t>
        </is>
      </c>
      <c r="G2" s="7" t="inlineStr">
        <is>
          <t>Aluguel (mediana, R$)</t>
        </is>
      </c>
    </row>
    <row r="3">
      <c r="A3" s="3" t="inlineStr">
        <is>
          <t>Catan: O Jogo</t>
        </is>
      </c>
      <c r="B3" s="8" t="n">
        <v>28</v>
      </c>
      <c r="C3" s="8" t="n">
        <v>3</v>
      </c>
      <c r="D3" s="8" t="n">
        <v>4</v>
      </c>
      <c r="E3" s="8" t="n">
        <v>90</v>
      </c>
      <c r="F3" s="13" t="n">
        <v>349.88</v>
      </c>
      <c r="G3" s="13" t="n">
        <v>40</v>
      </c>
    </row>
    <row r="4">
      <c r="A4" s="3" t="inlineStr">
        <is>
          <t>Saboteur</t>
        </is>
      </c>
      <c r="B4" s="8" t="n">
        <v>27</v>
      </c>
      <c r="C4" s="8" t="n">
        <v>3</v>
      </c>
      <c r="D4" s="8" t="n">
        <v>10</v>
      </c>
      <c r="E4" s="8" t="n">
        <v>30</v>
      </c>
      <c r="F4" s="13" t="n">
        <v>105</v>
      </c>
      <c r="G4" s="13" t="n">
        <v>17.5</v>
      </c>
    </row>
    <row r="5">
      <c r="A5" s="3" t="inlineStr">
        <is>
          <t>Potion Explosion</t>
        </is>
      </c>
      <c r="B5" s="8" t="n">
        <v>26</v>
      </c>
      <c r="C5" s="8" t="n">
        <v>2</v>
      </c>
      <c r="D5" s="8" t="n">
        <v>4</v>
      </c>
      <c r="E5" s="8" t="n">
        <v>45</v>
      </c>
      <c r="F5" s="13" t="n">
        <v>389.94</v>
      </c>
      <c r="G5" s="13" t="n">
        <v>35</v>
      </c>
    </row>
    <row r="6">
      <c r="A6" s="3" t="inlineStr">
        <is>
          <t>7 Wonders</t>
        </is>
      </c>
      <c r="B6" s="8" t="n">
        <v>25</v>
      </c>
      <c r="C6" s="8" t="n">
        <v>2</v>
      </c>
      <c r="D6" s="8" t="n">
        <v>7</v>
      </c>
      <c r="E6" s="8" t="n">
        <v>30</v>
      </c>
      <c r="F6" s="13" t="n">
        <v>304.9</v>
      </c>
      <c r="G6" s="13" t="n">
        <v>40</v>
      </c>
    </row>
    <row r="7">
      <c r="A7" s="3" t="inlineStr">
        <is>
          <t>Bandido</t>
        </is>
      </c>
      <c r="B7" s="8" t="n">
        <v>25</v>
      </c>
      <c r="C7" s="8" t="n">
        <v>1</v>
      </c>
      <c r="D7" s="8" t="n">
        <v>4</v>
      </c>
      <c r="E7" s="8" t="n">
        <v>15</v>
      </c>
      <c r="F7" s="13" t="n">
        <v>64.90000000000001</v>
      </c>
      <c r="G7" s="13" t="n">
        <v>15</v>
      </c>
    </row>
    <row r="8">
      <c r="A8" s="3" t="inlineStr">
        <is>
          <t>Concept</t>
        </is>
      </c>
      <c r="B8" s="8" t="n">
        <v>25</v>
      </c>
      <c r="C8" s="8" t="n">
        <v>4</v>
      </c>
      <c r="D8" s="8" t="n">
        <v>12</v>
      </c>
      <c r="E8" s="8" t="n">
        <v>40</v>
      </c>
      <c r="F8" s="13" t="n">
        <v>299.95</v>
      </c>
      <c r="G8" s="13" t="n">
        <v>30</v>
      </c>
    </row>
    <row r="9">
      <c r="A9" s="3" t="inlineStr">
        <is>
          <t>7 Wonders Duel</t>
        </is>
      </c>
      <c r="B9" s="8" t="n">
        <v>24</v>
      </c>
      <c r="C9" s="8" t="n">
        <v>2</v>
      </c>
      <c r="D9" s="8" t="n">
        <v>2</v>
      </c>
      <c r="E9" s="8" t="n">
        <v>30</v>
      </c>
      <c r="F9" s="13" t="n">
        <v>249.9</v>
      </c>
      <c r="G9" s="13" t="n">
        <v>30</v>
      </c>
    </row>
    <row r="10">
      <c r="A10" s="3" t="inlineStr">
        <is>
          <t>Azul</t>
        </is>
      </c>
      <c r="B10" s="8" t="n">
        <v>24</v>
      </c>
      <c r="C10" s="8" t="n">
        <v>2</v>
      </c>
      <c r="D10" s="8" t="n">
        <v>4</v>
      </c>
      <c r="E10" s="8" t="n">
        <v>45</v>
      </c>
      <c r="F10" s="13" t="n">
        <v>344.45</v>
      </c>
      <c r="G10" s="13" t="n">
        <v>37.5</v>
      </c>
    </row>
    <row r="11">
      <c r="A11" s="3" t="inlineStr">
        <is>
          <t>Taco Gato Cabra Queijo Pizza</t>
        </is>
      </c>
      <c r="B11" s="8" t="n">
        <v>24</v>
      </c>
      <c r="C11" s="8" t="n">
        <v>2</v>
      </c>
      <c r="D11" s="8" t="n">
        <v>8</v>
      </c>
      <c r="E11" s="8" t="n">
        <v>10</v>
      </c>
      <c r="F11" s="13" t="n">
        <v>62.5</v>
      </c>
      <c r="G11" s="13" t="n">
        <v>15</v>
      </c>
    </row>
    <row r="12">
      <c r="A12" s="3" t="inlineStr">
        <is>
          <t>The Mind</t>
        </is>
      </c>
      <c r="B12" s="8" t="n">
        <v>24</v>
      </c>
      <c r="C12" s="8" t="n">
        <v>2</v>
      </c>
      <c r="D12" s="8" t="n">
        <v>4</v>
      </c>
      <c r="E12" s="8" t="n">
        <v>15</v>
      </c>
      <c r="F12" s="13" t="n">
        <v>79.95</v>
      </c>
      <c r="G12" s="13" t="n">
        <v>15</v>
      </c>
    </row>
    <row r="13">
      <c r="A13" s="3" t="inlineStr">
        <is>
          <t>The Resistance</t>
        </is>
      </c>
      <c r="B13" s="8" t="n">
        <v>24</v>
      </c>
      <c r="C13" s="8" t="n">
        <v>5</v>
      </c>
      <c r="D13" s="8" t="n">
        <v>10</v>
      </c>
      <c r="E13" s="8" t="n">
        <v>30</v>
      </c>
      <c r="F13" s="13" t="n">
        <v>159.9</v>
      </c>
      <c r="G13" s="13" t="n">
        <v>25</v>
      </c>
    </row>
    <row r="14">
      <c r="A14" s="3" t="inlineStr">
        <is>
          <t>Ticket to Ride</t>
        </is>
      </c>
      <c r="B14" s="8" t="n">
        <v>24</v>
      </c>
      <c r="C14" s="8" t="n">
        <v>2</v>
      </c>
      <c r="D14" s="8" t="n">
        <v>5</v>
      </c>
      <c r="E14" s="8" t="n">
        <v>45</v>
      </c>
      <c r="F14" s="13" t="n">
        <v>405</v>
      </c>
      <c r="G14" s="13" t="n">
        <v>35</v>
      </c>
    </row>
    <row r="15">
      <c r="A15" s="3" t="inlineStr">
        <is>
          <t>Carcassonne</t>
        </is>
      </c>
      <c r="B15" s="8" t="n">
        <v>23</v>
      </c>
      <c r="C15" s="8" t="n">
        <v>2</v>
      </c>
      <c r="D15" s="8" t="n">
        <v>5</v>
      </c>
      <c r="E15" s="8" t="n">
        <v>45</v>
      </c>
      <c r="F15" s="13" t="n">
        <v>299</v>
      </c>
      <c r="G15" s="13" t="n">
        <v>30</v>
      </c>
    </row>
    <row r="16">
      <c r="A16" s="3" t="inlineStr">
        <is>
          <t>Coup</t>
        </is>
      </c>
      <c r="B16" s="8" t="n">
        <v>23</v>
      </c>
      <c r="C16" s="8" t="n">
        <v>2</v>
      </c>
      <c r="D16" s="8" t="n">
        <v>10</v>
      </c>
      <c r="E16" s="8" t="n">
        <v>15</v>
      </c>
      <c r="F16" s="13" t="n">
        <v>94.95</v>
      </c>
      <c r="G16" s="13" t="n">
        <v>15</v>
      </c>
    </row>
    <row r="17">
      <c r="A17" s="3" t="inlineStr">
        <is>
          <t>Dobble</t>
        </is>
      </c>
      <c r="B17" s="8" t="n">
        <v>23</v>
      </c>
      <c r="C17" s="8" t="n">
        <v>2</v>
      </c>
      <c r="D17" s="8" t="n">
        <v>8</v>
      </c>
      <c r="E17" s="8" t="n">
        <v>10</v>
      </c>
      <c r="F17" s="13" t="n">
        <v>94.95</v>
      </c>
      <c r="G17" s="13" t="n">
        <v>15</v>
      </c>
    </row>
    <row r="18">
      <c r="A18" s="3" t="inlineStr">
        <is>
          <t>King of Tokyo</t>
        </is>
      </c>
      <c r="B18" s="8" t="n">
        <v>23</v>
      </c>
      <c r="C18" s="8" t="n">
        <v>2</v>
      </c>
      <c r="D18" s="8" t="n">
        <v>6</v>
      </c>
      <c r="E18" s="8" t="n">
        <v>30</v>
      </c>
      <c r="F18" s="13" t="n">
        <v>320</v>
      </c>
      <c r="G18" s="13" t="n">
        <v>40</v>
      </c>
    </row>
    <row r="19">
      <c r="A19" s="3" t="inlineStr">
        <is>
          <t>Dixit</t>
        </is>
      </c>
      <c r="B19" s="8" t="n">
        <v>22</v>
      </c>
      <c r="C19" s="8" t="n">
        <v>3</v>
      </c>
      <c r="D19" s="8" t="n">
        <v>6</v>
      </c>
      <c r="E19" s="8" t="n">
        <v>30</v>
      </c>
      <c r="F19" s="13" t="n">
        <v>224.95</v>
      </c>
      <c r="G19" s="13" t="n">
        <v>35</v>
      </c>
    </row>
    <row r="20">
      <c r="A20" s="3" t="inlineStr">
        <is>
          <t>Exploding Kittens</t>
        </is>
      </c>
      <c r="B20" s="8" t="n">
        <v>22</v>
      </c>
      <c r="C20" s="8" t="n">
        <v>2</v>
      </c>
      <c r="D20" s="8" t="n">
        <v>5</v>
      </c>
      <c r="E20" s="8" t="n">
        <v>20</v>
      </c>
      <c r="F20" s="13" t="n">
        <v>120</v>
      </c>
      <c r="G20" s="13" t="n">
        <v>20</v>
      </c>
    </row>
    <row r="21">
      <c r="A21" s="3" t="inlineStr">
        <is>
          <t>Hanabi</t>
        </is>
      </c>
      <c r="B21" s="8" t="n">
        <v>22</v>
      </c>
      <c r="C21" s="8" t="n">
        <v>2</v>
      </c>
      <c r="D21" s="8" t="n">
        <v>5</v>
      </c>
      <c r="E21" s="8" t="n">
        <v>30</v>
      </c>
      <c r="F21" s="13" t="n">
        <v>100</v>
      </c>
      <c r="G21" s="13" t="n">
        <v>22.5</v>
      </c>
    </row>
    <row r="22">
      <c r="A22" s="4" t="inlineStr">
        <is>
          <t>Love Letter</t>
        </is>
      </c>
      <c r="B22" s="10" t="n">
        <v>22</v>
      </c>
      <c r="C22" s="10" t="n">
        <v>2</v>
      </c>
      <c r="D22" s="10" t="n">
        <v>4</v>
      </c>
      <c r="E22" s="10" t="n">
        <v>20</v>
      </c>
      <c r="F22" s="14" t="n">
        <v>89.89</v>
      </c>
      <c r="G22" s="14" t="n">
        <v>20</v>
      </c>
    </row>
    <row r="23">
      <c r="A23" s="12" t="inlineStr">
        <is>
          <t>Fonte: B1, acervos publicados (acervodejogos, Ludopedia, Rejoy e listas das casas) e preços de lojas (B1_cesta_jogos.xlsx)</t>
        </is>
      </c>
    </row>
    <row r="24">
      <c r="A24" s="12" t="inlineStr">
        <is>
          <t>Nota: preço vazio = jogo sem preço nas lojas consultadas.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6" t="inlineStr">
        <is>
          <t>Tabela 14 – Custo do acervo inicial: de R$ 40 mil (acervo pequeno) a R$ 119 mil (acervo grande)</t>
        </is>
      </c>
      <c r="B1" s="6" t="n"/>
      <c r="C1" s="6" t="n"/>
      <c r="D1" s="6" t="n"/>
      <c r="E1" s="6" t="n"/>
      <c r="F1" s="6" t="n"/>
      <c r="G1" s="6" t="n"/>
    </row>
    <row r="2" ht="42" customHeight="1">
      <c r="A2" s="7" t="inlineStr">
        <is>
          <t>Tamanho do acervo</t>
        </is>
      </c>
      <c r="B2" s="7" t="inlineStr">
        <is>
          <t>Títulos</t>
        </is>
      </c>
      <c r="C2" s="7" t="inlineStr">
        <is>
          <t>Núcleo com preço</t>
        </is>
      </c>
      <c r="D2" s="7" t="inlineStr">
        <is>
          <t>Títulos restantes</t>
        </is>
      </c>
      <c r="E2" s="7" t="inlineStr">
        <is>
          <t>Custo otimista (R$)</t>
        </is>
      </c>
      <c r="F2" s="7" t="inlineStr">
        <is>
          <t>Custo provável (R$)</t>
        </is>
      </c>
      <c r="G2" s="7" t="inlineStr">
        <is>
          <t>Custo pessimista (R$)</t>
        </is>
      </c>
    </row>
    <row r="3">
      <c r="A3" s="3" t="inlineStr">
        <is>
          <t>Pequeno (1º quartil dos acervos)</t>
        </is>
      </c>
      <c r="B3" s="8" t="n">
        <v>222</v>
      </c>
      <c r="C3" s="8" t="n">
        <v>77</v>
      </c>
      <c r="D3" s="8">
        <f>B3-C3</f>
        <v/>
      </c>
      <c r="E3" s="13" t="n">
        <v>40131.59</v>
      </c>
      <c r="F3" s="13" t="n">
        <v>42928.78</v>
      </c>
      <c r="G3" s="13" t="n">
        <v>44732.45</v>
      </c>
    </row>
    <row r="4">
      <c r="A4" s="3" t="inlineStr">
        <is>
          <t>Mediano (mediana dos acervos)</t>
        </is>
      </c>
      <c r="B4" s="8" t="n">
        <v>322</v>
      </c>
      <c r="C4" s="8" t="n">
        <v>77</v>
      </c>
      <c r="D4" s="8">
        <f>B4-C4</f>
        <v/>
      </c>
      <c r="E4" s="13" t="n">
        <v>57273.26</v>
      </c>
      <c r="F4" s="13" t="n">
        <v>60884.32</v>
      </c>
      <c r="G4" s="13" t="n">
        <v>63281.49</v>
      </c>
    </row>
    <row r="5">
      <c r="A5" s="4" t="inlineStr">
        <is>
          <t>Grande (3º quartil dos acervos)</t>
        </is>
      </c>
      <c r="B5" s="10" t="n">
        <v>622</v>
      </c>
      <c r="C5" s="10" t="n">
        <v>77</v>
      </c>
      <c r="D5" s="10">
        <f>B5-C5</f>
        <v/>
      </c>
      <c r="E5" s="14" t="n">
        <v>108698.28</v>
      </c>
      <c r="F5" s="14" t="n">
        <v>114750.94</v>
      </c>
      <c r="G5" s="14" t="n">
        <v>118928.59</v>
      </c>
    </row>
    <row r="6">
      <c r="A6" s="12" t="inlineStr">
        <is>
          <t>Fonte: B1, acervos publicados e preços de lojas (B1_cesta_jogos.xlsx, aba acervo_inicial)</t>
        </is>
      </c>
    </row>
    <row r="7">
      <c r="A7" s="12" t="inlineStr">
        <is>
          <t>Nota: títulos restantes (fora do núcleo com preço) pelo preço médio do núcleo.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6" t="inlineStr">
        <is>
          <t>Tabela 15 – Contagem direta na São Jogue: grupos ficam de 1h20 a 2h na mesa</t>
        </is>
      </c>
      <c r="B1" s="6" t="n"/>
      <c r="C1" s="6" t="n"/>
      <c r="D1" s="6" t="n"/>
    </row>
    <row r="2" ht="42" customHeight="1">
      <c r="A2" s="7" t="inlineStr">
        <is>
          <t>Medida</t>
        </is>
      </c>
      <c r="B2" s="7" t="inlineStr">
        <is>
          <t>10/10 Bela Vista</t>
        </is>
      </c>
      <c r="C2" s="7" t="inlineStr">
        <is>
          <t>16/10 Bela Vista</t>
        </is>
      </c>
      <c r="D2" s="7" t="inlineStr">
        <is>
          <t>17/10 Paralela</t>
        </is>
      </c>
    </row>
    <row r="3">
      <c r="A3" s="3" t="inlineStr">
        <is>
          <t>Horas observadas</t>
        </is>
      </c>
      <c r="B3" s="13" t="n">
        <v>3.32</v>
      </c>
      <c r="C3" s="13" t="n">
        <v>2.48</v>
      </c>
      <c r="D3" s="13" t="n">
        <v>2.47</v>
      </c>
    </row>
    <row r="4">
      <c r="A4" s="3" t="inlineStr">
        <is>
          <t>Grupos que entraram (porta)</t>
        </is>
      </c>
      <c r="B4" s="8" t="n">
        <v>14</v>
      </c>
      <c r="C4" s="8" t="n">
        <v>4</v>
      </c>
      <c r="D4" s="8" t="n">
        <v>3</v>
      </c>
    </row>
    <row r="5">
      <c r="A5" s="3" t="inlineStr">
        <is>
          <t>Pessoas que entraram</t>
        </is>
      </c>
      <c r="B5" s="8" t="n">
        <v>38</v>
      </c>
      <c r="C5" s="8" t="n">
        <v>10</v>
      </c>
      <c r="D5" s="8" t="n">
        <v>13</v>
      </c>
    </row>
    <row r="6">
      <c r="A6" s="3" t="inlineStr">
        <is>
          <t>Pessoas por hora</t>
        </is>
      </c>
      <c r="B6" s="13">
        <f>IFERROR(B5/B3,"")</f>
        <v/>
      </c>
      <c r="C6" s="13">
        <f>IFERROR(C5/C3,"")</f>
        <v/>
      </c>
      <c r="D6" s="13">
        <f>IFERROR(D5/D3,"")</f>
        <v/>
      </c>
    </row>
    <row r="7">
      <c r="A7" s="3" t="inlineStr">
        <is>
          <t>Pessoas por grupo (porta)</t>
        </is>
      </c>
      <c r="B7" s="13">
        <f>IFERROR(B5/B4,"")</f>
        <v/>
      </c>
      <c r="C7" s="13">
        <f>IFERROR(C5/C4,"")</f>
        <v/>
      </c>
      <c r="D7" s="13">
        <f>IFERROR(D5/D4,"")</f>
        <v/>
      </c>
    </row>
    <row r="8">
      <c r="A8" s="3" t="inlineStr">
        <is>
          <t>Permanência média pela porta (min)</t>
        </is>
      </c>
      <c r="B8" s="13" t="n">
        <v>99.40000000000001</v>
      </c>
      <c r="C8" s="13" t="n">
        <v>61.8</v>
      </c>
      <c r="D8" s="13" t="n">
        <v>53.3</v>
      </c>
    </row>
    <row r="9">
      <c r="A9" s="3" t="inlineStr">
        <is>
          <t>Grupos acompanhados na mesa</t>
        </is>
      </c>
      <c r="B9" s="8" t="n">
        <v>9</v>
      </c>
      <c r="C9" s="8" t="n">
        <v>7</v>
      </c>
      <c r="D9" s="8" t="n">
        <v>4</v>
      </c>
    </row>
    <row r="10">
      <c r="A10" s="3" t="inlineStr">
        <is>
          <t>Pessoas nas mesas</t>
        </is>
      </c>
      <c r="B10" s="8" t="n">
        <v>41</v>
      </c>
      <c r="C10" s="8" t="n">
        <v>17</v>
      </c>
      <c r="D10" s="8" t="n">
        <v>12</v>
      </c>
    </row>
    <row r="11">
      <c r="A11" s="3" t="inlineStr">
        <is>
          <t>Pessoas por grupo (mesa)</t>
        </is>
      </c>
      <c r="B11" s="13">
        <f>IFERROR(B10/B9,"")</f>
        <v/>
      </c>
      <c r="C11" s="13">
        <f>IFERROR(C10/C9,"")</f>
        <v/>
      </c>
      <c r="D11" s="13">
        <f>IFERROR(D10/D9,"")</f>
        <v/>
      </c>
    </row>
    <row r="12">
      <c r="A12" s="3" t="inlineStr">
        <is>
          <t>Permanência média na mesa (min)</t>
        </is>
      </c>
      <c r="B12" s="13" t="n">
        <v>116.2</v>
      </c>
      <c r="C12" s="13" t="n">
        <v>82.90000000000001</v>
      </c>
      <c r="D12" s="13" t="n">
        <v>99.5</v>
      </c>
    </row>
    <row r="13">
      <c r="A13" s="4" t="inlineStr">
        <is>
          <t>Permanência mediana na mesa (min)</t>
        </is>
      </c>
      <c r="B13" s="14" t="n">
        <v>121</v>
      </c>
      <c r="C13" s="14" t="n">
        <v>95</v>
      </c>
      <c r="D13" s="14" t="n">
        <v>91.5</v>
      </c>
    </row>
    <row r="14">
      <c r="A14" s="12" t="inlineStr">
        <is>
          <t>Fonte: B3, contagem direta nas unidades da São Jogue (app de observação, 10/10, 16/10 e 17/10/2026)</t>
        </is>
      </c>
    </row>
    <row r="15">
      <c r="A15" s="12" t="inlineStr">
        <is>
          <t>Nota: visitas de cerca de 3 h, do lado de fora; 10/10 só com o POV1.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4" customWidth="1" min="3" max="3"/>
    <col width="14" customWidth="1" min="4" max="4"/>
    <col width="14" customWidth="1" min="5" max="5"/>
    <col width="11" customWidth="1" min="6" max="6"/>
    <col width="15" customWidth="1" min="7" max="7"/>
    <col width="15" customWidth="1" min="8" max="8"/>
    <col width="16" customWidth="1" min="9" max="9"/>
  </cols>
  <sheetData>
    <row r="1" ht="30" customHeight="1">
      <c r="A1" s="6" t="inlineStr">
        <is>
          <t>Tabela 16 – População e renda das capitais do B1: Salvador e Belém têm a menor renda do trabalho do grupo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 ht="42" customHeight="1">
      <c r="A2" s="7" t="inlineStr">
        <is>
          <t>Capital</t>
        </is>
      </c>
      <c r="B2" s="7" t="inlineStr">
        <is>
          <t>UF</t>
        </is>
      </c>
      <c r="C2" s="7" t="inlineStr">
        <is>
          <t>População 2022</t>
        </is>
      </c>
      <c r="D2" s="7" t="inlineStr">
        <is>
          <t>População estimada 2026</t>
        </is>
      </c>
      <c r="E2" s="7" t="inlineStr">
        <is>
          <t>População de 20 a 39 anos (2022)</t>
        </is>
      </c>
      <c r="F2" s="7" t="inlineStr">
        <is>
          <t>% de 20 a 39 anos</t>
        </is>
      </c>
      <c r="G2" s="7" t="inlineStr">
        <is>
          <t>Renda média, 14 anos ou mais (2022, R$)</t>
        </is>
      </c>
      <c r="H2" s="7" t="inlineStr">
        <is>
          <t>Renda mediana, 14 anos ou mais (2022, R$)</t>
        </is>
      </c>
      <c r="I2" s="7" t="inlineStr">
        <is>
          <t>Renda habitual do trabalho (2º tri. 2026, R$)</t>
        </is>
      </c>
    </row>
    <row r="3">
      <c r="A3" s="3" t="inlineStr">
        <is>
          <t>Florianópolis</t>
        </is>
      </c>
      <c r="B3" s="3" t="inlineStr">
        <is>
          <t>SC</t>
        </is>
      </c>
      <c r="C3" s="8" t="n">
        <v>537211</v>
      </c>
      <c r="D3" s="8" t="n">
        <v>598370</v>
      </c>
      <c r="E3" s="8" t="n">
        <v>185946</v>
      </c>
      <c r="F3" s="9">
        <f>E3/C3</f>
        <v/>
      </c>
      <c r="G3" s="13" t="n">
        <v>4222.88</v>
      </c>
      <c r="H3" s="13" t="n">
        <v>2100</v>
      </c>
      <c r="I3" s="13" t="n">
        <v>6861</v>
      </c>
    </row>
    <row r="4">
      <c r="A4" s="3" t="inlineStr">
        <is>
          <t>Porto Alegre</t>
        </is>
      </c>
      <c r="B4" s="3" t="inlineStr">
        <is>
          <t>RS</t>
        </is>
      </c>
      <c r="C4" s="8" t="n">
        <v>1332845</v>
      </c>
      <c r="D4" s="8" t="n">
        <v>1388791</v>
      </c>
      <c r="E4" s="8" t="n">
        <v>391627</v>
      </c>
      <c r="F4" s="9">
        <f>E4/C4</f>
        <v/>
      </c>
      <c r="G4" s="13" t="n">
        <v>3749.45</v>
      </c>
      <c r="H4" s="13" t="n">
        <v>1900</v>
      </c>
      <c r="I4" s="13" t="n">
        <v>6402</v>
      </c>
    </row>
    <row r="5">
      <c r="A5" s="3" t="inlineStr">
        <is>
          <t>Curitiba</t>
        </is>
      </c>
      <c r="B5" s="3" t="inlineStr">
        <is>
          <t>PR</t>
        </is>
      </c>
      <c r="C5" s="8" t="n">
        <v>1773718</v>
      </c>
      <c r="D5" s="8" t="n">
        <v>1832183</v>
      </c>
      <c r="E5" s="8" t="n">
        <v>551000</v>
      </c>
      <c r="F5" s="9">
        <f>E5/C5</f>
        <v/>
      </c>
      <c r="G5" s="13" t="n">
        <v>3685.62</v>
      </c>
      <c r="H5" s="13" t="n">
        <v>2000</v>
      </c>
      <c r="I5" s="13" t="n">
        <v>6134</v>
      </c>
    </row>
    <row r="6">
      <c r="A6" s="3" t="inlineStr">
        <is>
          <t>Brasília</t>
        </is>
      </c>
      <c r="B6" s="3" t="inlineStr">
        <is>
          <t>DF</t>
        </is>
      </c>
      <c r="C6" s="8" t="n">
        <v>2817381</v>
      </c>
      <c r="D6" s="8" t="n">
        <v>3009996</v>
      </c>
      <c r="E6" s="8" t="n">
        <v>914611</v>
      </c>
      <c r="F6" s="9">
        <f>E6/C6</f>
        <v/>
      </c>
      <c r="G6" s="13" t="n">
        <v>3629.16</v>
      </c>
      <c r="H6" s="13" t="n">
        <v>1500</v>
      </c>
      <c r="I6" s="13" t="n">
        <v>6007</v>
      </c>
    </row>
    <row r="7">
      <c r="A7" s="3" t="inlineStr">
        <is>
          <t>Vitória</t>
        </is>
      </c>
      <c r="B7" s="3" t="inlineStr">
        <is>
          <t>ES</t>
        </is>
      </c>
      <c r="C7" s="8" t="n">
        <v>322869</v>
      </c>
      <c r="D7" s="8" t="n">
        <v>343935</v>
      </c>
      <c r="E7" s="8" t="n">
        <v>96495</v>
      </c>
      <c r="F7" s="9">
        <f>E7/C7</f>
        <v/>
      </c>
      <c r="G7" s="13" t="n">
        <v>3950.45</v>
      </c>
      <c r="H7" s="13" t="n">
        <v>1800</v>
      </c>
      <c r="I7" s="13" t="n">
        <v>5982</v>
      </c>
    </row>
    <row r="8">
      <c r="A8" s="3" t="inlineStr">
        <is>
          <t>Goiânia</t>
        </is>
      </c>
      <c r="B8" s="3" t="inlineStr">
        <is>
          <t>GO</t>
        </is>
      </c>
      <c r="C8" s="8" t="n">
        <v>1437366</v>
      </c>
      <c r="D8" s="8" t="n">
        <v>1511709</v>
      </c>
      <c r="E8" s="8" t="n">
        <v>474870</v>
      </c>
      <c r="F8" s="9">
        <f>E8/C8</f>
        <v/>
      </c>
      <c r="G8" s="13" t="n">
        <v>3202.02</v>
      </c>
      <c r="H8" s="13" t="n">
        <v>1500</v>
      </c>
      <c r="I8" s="13" t="n">
        <v>5496</v>
      </c>
    </row>
    <row r="9">
      <c r="A9" s="3" t="inlineStr">
        <is>
          <t>São Paulo</t>
        </is>
      </c>
      <c r="B9" s="3" t="inlineStr">
        <is>
          <t>SP</t>
        </is>
      </c>
      <c r="C9" s="8" t="n">
        <v>11451999</v>
      </c>
      <c r="D9" s="8" t="n">
        <v>11911337</v>
      </c>
      <c r="E9" s="8" t="n">
        <v>3559246</v>
      </c>
      <c r="F9" s="9">
        <f>E9/C9</f>
        <v/>
      </c>
      <c r="G9" s="13" t="n">
        <v>3216.65</v>
      </c>
      <c r="H9" s="13" t="n">
        <v>1500</v>
      </c>
      <c r="I9" s="13" t="n">
        <v>5431</v>
      </c>
    </row>
    <row r="10">
      <c r="A10" s="3" t="inlineStr">
        <is>
          <t>Belo Horizonte</t>
        </is>
      </c>
      <c r="B10" s="3" t="inlineStr">
        <is>
          <t>MG</t>
        </is>
      </c>
      <c r="C10" s="8" t="n">
        <v>2315560</v>
      </c>
      <c r="D10" s="8" t="n">
        <v>2415451</v>
      </c>
      <c r="E10" s="8" t="n">
        <v>702819</v>
      </c>
      <c r="F10" s="9">
        <f>E10/C10</f>
        <v/>
      </c>
      <c r="G10" s="13" t="n">
        <v>3206.74</v>
      </c>
      <c r="H10" s="13" t="n">
        <v>1500</v>
      </c>
      <c r="I10" s="13" t="n">
        <v>5130</v>
      </c>
    </row>
    <row r="11">
      <c r="A11" s="3" t="inlineStr">
        <is>
          <t>Rio de Janeiro</t>
        </is>
      </c>
      <c r="B11" s="3" t="inlineStr">
        <is>
          <t>RJ</t>
        </is>
      </c>
      <c r="C11" s="8" t="n">
        <v>6211223</v>
      </c>
      <c r="D11" s="8" t="n">
        <v>6731133</v>
      </c>
      <c r="E11" s="8" t="n">
        <v>1834349</v>
      </c>
      <c r="F11" s="9">
        <f>E11/C11</f>
        <v/>
      </c>
      <c r="G11" s="13" t="n">
        <v>2964.14</v>
      </c>
      <c r="H11" s="13" t="n">
        <v>1250</v>
      </c>
      <c r="I11" s="13" t="n">
        <v>5027</v>
      </c>
    </row>
    <row r="12">
      <c r="A12" s="3" t="inlineStr">
        <is>
          <t>Fortaleza</t>
        </is>
      </c>
      <c r="B12" s="3" t="inlineStr">
        <is>
          <t>CE</t>
        </is>
      </c>
      <c r="C12" s="8" t="n">
        <v>2428708</v>
      </c>
      <c r="D12" s="8" t="n">
        <v>2582360</v>
      </c>
      <c r="E12" s="8" t="n">
        <v>790398</v>
      </c>
      <c r="F12" s="9">
        <f>E12/C12</f>
        <v/>
      </c>
      <c r="G12" s="13" t="n">
        <v>2014.23</v>
      </c>
      <c r="H12" s="13" t="n">
        <v>1212</v>
      </c>
      <c r="I12" s="13" t="n">
        <v>3887</v>
      </c>
    </row>
    <row r="13">
      <c r="A13" s="3" t="inlineStr">
        <is>
          <t>Recife</t>
        </is>
      </c>
      <c r="B13" s="3" t="inlineStr">
        <is>
          <t>PE</t>
        </is>
      </c>
      <c r="C13" s="8" t="n">
        <v>1488920</v>
      </c>
      <c r="D13" s="8" t="n">
        <v>1588983</v>
      </c>
      <c r="E13" s="8" t="n">
        <v>447131</v>
      </c>
      <c r="F13" s="9">
        <f>E13/C13</f>
        <v/>
      </c>
      <c r="G13" s="13" t="n">
        <v>2728.51</v>
      </c>
      <c r="H13" s="13" t="n">
        <v>1212</v>
      </c>
      <c r="I13" s="13" t="n">
        <v>3758</v>
      </c>
    </row>
    <row r="14">
      <c r="A14" s="3" t="inlineStr">
        <is>
          <t>Salvador</t>
        </is>
      </c>
      <c r="B14" s="3" t="inlineStr">
        <is>
          <t>BA</t>
        </is>
      </c>
      <c r="C14" s="8" t="n">
        <v>2417678</v>
      </c>
      <c r="D14" s="8" t="n">
        <v>2559945</v>
      </c>
      <c r="E14" s="8" t="n">
        <v>736849</v>
      </c>
      <c r="F14" s="9">
        <f>E14/C14</f>
        <v/>
      </c>
      <c r="G14" s="13" t="n">
        <v>2089.3</v>
      </c>
      <c r="H14" s="13" t="n">
        <v>1212</v>
      </c>
      <c r="I14" s="13" t="n">
        <v>3417</v>
      </c>
    </row>
    <row r="15">
      <c r="A15" s="4" t="inlineStr">
        <is>
          <t>Belém</t>
        </is>
      </c>
      <c r="B15" s="4" t="inlineStr">
        <is>
          <t>PA</t>
        </is>
      </c>
      <c r="C15" s="10" t="n">
        <v>1303403</v>
      </c>
      <c r="D15" s="10" t="n">
        <v>1396157</v>
      </c>
      <c r="E15" s="10" t="n">
        <v>404656</v>
      </c>
      <c r="F15" s="11">
        <f>E15/C15</f>
        <v/>
      </c>
      <c r="G15" s="14" t="n">
        <v>1998.96</v>
      </c>
      <c r="H15" s="14" t="n">
        <v>1200</v>
      </c>
      <c r="I15" s="14" t="n">
        <v>3406</v>
      </c>
    </row>
    <row r="16">
      <c r="A16" s="12" t="inlineStr">
        <is>
          <t>Fonte: B4, IBGE: Censo 2022, estimativas de população 2026 e PNAD Contínua (2º trimestre de 2026)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4" customWidth="1" min="3" max="3"/>
    <col width="14" customWidth="1" min="4" max="4"/>
    <col width="13" customWidth="1" min="5" max="5"/>
    <col width="12" customWidth="1" min="6" max="6"/>
    <col width="40" customWidth="1" min="7" max="7"/>
  </cols>
  <sheetData>
    <row r="1" ht="30" customHeight="1">
      <c r="A1" s="6" t="inlineStr">
        <is>
          <t>Tabela 17 – Aluguel comercial por m²: Salvador está entre as capitais mais caras do grupo</t>
        </is>
      </c>
      <c r="B1" s="6" t="n"/>
      <c r="C1" s="6" t="n"/>
      <c r="D1" s="6" t="n"/>
      <c r="E1" s="6" t="n"/>
      <c r="F1" s="6" t="n"/>
      <c r="G1" s="6" t="n"/>
    </row>
    <row r="2" ht="42" customHeight="1">
      <c r="A2" s="7" t="inlineStr">
        <is>
          <t>Capital</t>
        </is>
      </c>
      <c r="B2" s="7" t="inlineStr">
        <is>
          <t>UF</t>
        </is>
      </c>
      <c r="C2" s="7" t="inlineStr">
        <is>
          <t>Locação comercial (R$/m²)</t>
        </is>
      </c>
      <c r="D2" s="7" t="inlineStr">
        <is>
          <t>Estimativa, mediana (R$/m²)</t>
        </is>
      </c>
      <c r="E2" s="7" t="inlineStr">
        <is>
          <t>Valor usado (R$/m²)</t>
        </is>
      </c>
      <c r="F2" s="7" t="inlineStr">
        <is>
          <t>Variação em 12 meses</t>
        </is>
      </c>
      <c r="G2" s="7" t="inlineStr">
        <is>
          <t>Origem do valor</t>
        </is>
      </c>
    </row>
    <row r="3">
      <c r="A3" s="3" t="inlineStr">
        <is>
          <t>São Paulo</t>
        </is>
      </c>
      <c r="B3" s="3" t="inlineStr">
        <is>
          <t>SP</t>
        </is>
      </c>
      <c r="C3" s="13" t="n">
        <v>61.74298875373592</v>
      </c>
      <c r="D3" s="13" t="n"/>
      <c r="E3" s="13">
        <f>IF(C3&lt;&gt;"",C3,D3)</f>
        <v/>
      </c>
      <c r="F3" s="9" t="n">
        <v>0.07822186643305917</v>
      </c>
      <c r="G3" s="3" t="inlineStr">
        <is>
          <t>FipeZap comercial</t>
        </is>
      </c>
    </row>
    <row r="4">
      <c r="A4" s="3" t="inlineStr">
        <is>
          <t>Recife</t>
        </is>
      </c>
      <c r="B4" s="3" t="inlineStr">
        <is>
          <t>PE</t>
        </is>
      </c>
      <c r="C4" s="13" t="n"/>
      <c r="D4" s="13" t="n">
        <v>57.32</v>
      </c>
      <c r="E4" s="13">
        <f>IF(C4&lt;&gt;"",C4,D4)</f>
        <v/>
      </c>
      <c r="F4" s="9" t="n"/>
      <c r="G4" s="3" t="inlineStr">
        <is>
          <t>estimado (residencial × razão comercial/residencial)</t>
        </is>
      </c>
    </row>
    <row r="5">
      <c r="A5" s="3" t="inlineStr">
        <is>
          <t>Rio de Janeiro</t>
        </is>
      </c>
      <c r="B5" s="3" t="inlineStr">
        <is>
          <t>RJ</t>
        </is>
      </c>
      <c r="C5" s="13" t="n">
        <v>56.98074913668047</v>
      </c>
      <c r="D5" s="13" t="n"/>
      <c r="E5" s="13">
        <f>IF(C5&lt;&gt;"",C5,D5)</f>
        <v/>
      </c>
      <c r="F5" s="9" t="n">
        <v>0.213396271273421</v>
      </c>
      <c r="G5" s="3" t="inlineStr">
        <is>
          <t>FipeZap comercial</t>
        </is>
      </c>
    </row>
    <row r="6">
      <c r="A6" s="3" t="inlineStr">
        <is>
          <t>Belém</t>
        </is>
      </c>
      <c r="B6" s="3" t="inlineStr">
        <is>
          <t>PA</t>
        </is>
      </c>
      <c r="C6" s="13" t="n"/>
      <c r="D6" s="13" t="n">
        <v>56.02</v>
      </c>
      <c r="E6" s="13">
        <f>IF(C6&lt;&gt;"",C6,D6)</f>
        <v/>
      </c>
      <c r="F6" s="9" t="n"/>
      <c r="G6" s="3" t="inlineStr">
        <is>
          <t>estimado (residencial × razão comercial/residencial)</t>
        </is>
      </c>
    </row>
    <row r="7">
      <c r="A7" s="3" t="inlineStr">
        <is>
          <t>Salvador</t>
        </is>
      </c>
      <c r="B7" s="3" t="inlineStr">
        <is>
          <t>BA</t>
        </is>
      </c>
      <c r="C7" s="13" t="n">
        <v>54.14525453500875</v>
      </c>
      <c r="D7" s="13" t="n"/>
      <c r="E7" s="13">
        <f>IF(C7&lt;&gt;"",C7,D7)</f>
        <v/>
      </c>
      <c r="F7" s="9" t="n">
        <v>0.1885559657925793</v>
      </c>
      <c r="G7" s="3" t="inlineStr">
        <is>
          <t>FipeZap comercial</t>
        </is>
      </c>
    </row>
    <row r="8">
      <c r="A8" s="3" t="inlineStr">
        <is>
          <t>Florianópolis</t>
        </is>
      </c>
      <c r="B8" s="3" t="inlineStr">
        <is>
          <t>SC</t>
        </is>
      </c>
      <c r="C8" s="13" t="n">
        <v>51.77841985049288</v>
      </c>
      <c r="D8" s="13" t="n"/>
      <c r="E8" s="13">
        <f>IF(C8&lt;&gt;"",C8,D8)</f>
        <v/>
      </c>
      <c r="F8" s="9" t="n">
        <v>0.07439223182113541</v>
      </c>
      <c r="G8" s="3" t="inlineStr">
        <is>
          <t>FipeZap comercial</t>
        </is>
      </c>
    </row>
    <row r="9">
      <c r="A9" s="3" t="inlineStr">
        <is>
          <t>Vitória</t>
        </is>
      </c>
      <c r="B9" s="3" t="inlineStr">
        <is>
          <t>ES</t>
        </is>
      </c>
      <c r="C9" s="13" t="n"/>
      <c r="D9" s="13" t="n">
        <v>48.9</v>
      </c>
      <c r="E9" s="13">
        <f>IF(C9&lt;&gt;"",C9,D9)</f>
        <v/>
      </c>
      <c r="F9" s="9" t="n"/>
      <c r="G9" s="3" t="inlineStr">
        <is>
          <t>estimado (residencial × razão comercial/residencial)</t>
        </is>
      </c>
    </row>
    <row r="10">
      <c r="A10" s="3" t="inlineStr">
        <is>
          <t>Curitiba</t>
        </is>
      </c>
      <c r="B10" s="3" t="inlineStr">
        <is>
          <t>PR</t>
        </is>
      </c>
      <c r="C10" s="13" t="n">
        <v>46.23457525142509</v>
      </c>
      <c r="D10" s="13" t="n"/>
      <c r="E10" s="13">
        <f>IF(C10&lt;&gt;"",C10,D10)</f>
        <v/>
      </c>
      <c r="F10" s="9" t="n">
        <v>0.1284614141322726</v>
      </c>
      <c r="G10" s="3" t="inlineStr">
        <is>
          <t>FipeZap comercial</t>
        </is>
      </c>
    </row>
    <row r="11">
      <c r="A11" s="3" t="inlineStr">
        <is>
          <t>Brasília</t>
        </is>
      </c>
      <c r="B11" s="3" t="inlineStr">
        <is>
          <t>DF</t>
        </is>
      </c>
      <c r="C11" s="13" t="n">
        <v>44.19514972023748</v>
      </c>
      <c r="D11" s="13" t="n"/>
      <c r="E11" s="13">
        <f>IF(C11&lt;&gt;"",C11,D11)</f>
        <v/>
      </c>
      <c r="F11" s="9" t="n">
        <v>0.07656290019025724</v>
      </c>
      <c r="G11" s="3" t="inlineStr">
        <is>
          <t>FipeZap comercial</t>
        </is>
      </c>
    </row>
    <row r="12">
      <c r="A12" s="3" t="inlineStr">
        <is>
          <t>Goiânia</t>
        </is>
      </c>
      <c r="B12" s="3" t="inlineStr">
        <is>
          <t>GO</t>
        </is>
      </c>
      <c r="C12" s="13" t="n"/>
      <c r="D12" s="13" t="n">
        <v>38.63</v>
      </c>
      <c r="E12" s="13">
        <f>IF(C12&lt;&gt;"",C12,D12)</f>
        <v/>
      </c>
      <c r="F12" s="9" t="n"/>
      <c r="G12" s="3" t="inlineStr">
        <is>
          <t>estimado (residencial × razão comercial/residencial)</t>
        </is>
      </c>
    </row>
    <row r="13">
      <c r="A13" s="3" t="inlineStr">
        <is>
          <t>Belo Horizonte</t>
        </is>
      </c>
      <c r="B13" s="3" t="inlineStr">
        <is>
          <t>MG</t>
        </is>
      </c>
      <c r="C13" s="13" t="n">
        <v>37.85915191432747</v>
      </c>
      <c r="D13" s="13" t="n"/>
      <c r="E13" s="13">
        <f>IF(C13&lt;&gt;"",C13,D13)</f>
        <v/>
      </c>
      <c r="F13" s="9" t="n">
        <v>0.0879349722325431</v>
      </c>
      <c r="G13" s="3" t="inlineStr">
        <is>
          <t>FipeZap comercial</t>
        </is>
      </c>
    </row>
    <row r="14">
      <c r="A14" s="3" t="inlineStr">
        <is>
          <t>Fortaleza</t>
        </is>
      </c>
      <c r="B14" s="3" t="inlineStr">
        <is>
          <t>CE</t>
        </is>
      </c>
      <c r="C14" s="13" t="n"/>
      <c r="D14" s="13" t="n">
        <v>37.24</v>
      </c>
      <c r="E14" s="13">
        <f>IF(C14&lt;&gt;"",C14,D14)</f>
        <v/>
      </c>
      <c r="F14" s="9" t="n"/>
      <c r="G14" s="3" t="inlineStr">
        <is>
          <t>estimado (residencial × razão comercial/residencial)</t>
        </is>
      </c>
    </row>
    <row r="15">
      <c r="A15" s="4" t="inlineStr">
        <is>
          <t>Porto Alegre</t>
        </is>
      </c>
      <c r="B15" s="4" t="inlineStr">
        <is>
          <t>RS</t>
        </is>
      </c>
      <c r="C15" s="14" t="n">
        <v>34.72891912890201</v>
      </c>
      <c r="D15" s="14" t="n"/>
      <c r="E15" s="14">
        <f>IF(C15&lt;&gt;"",C15,D15)</f>
        <v/>
      </c>
      <c r="F15" s="11" t="n">
        <v>0.02846912258414602</v>
      </c>
      <c r="G15" s="4" t="inlineStr">
        <is>
          <t>FipeZap comercial</t>
        </is>
      </c>
    </row>
    <row r="16">
      <c r="A16" s="12" t="inlineStr">
        <is>
          <t>Fonte: B4, FipeZap (índice de locação comercial e residencial, julho de 2026)</t>
        </is>
      </c>
    </row>
    <row r="17">
      <c r="A17" s="12" t="inlineStr">
        <is>
          <t>Nota: onde o FipeZap não cobre o comercial, estimativa pelo residencial vezes a razão comercial/residencial das capitais cobertas.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6" t="inlineStr">
        <is>
          <t>Tabela 18 – Salário de admissão em alimentação: Salvador paga perto do salário mínimo e abaixo das capitais</t>
        </is>
      </c>
      <c r="B1" s="6" t="n"/>
      <c r="C1" s="6" t="n"/>
      <c r="D1" s="6" t="n"/>
      <c r="E1" s="6" t="n"/>
      <c r="F1" s="6" t="n"/>
      <c r="G1" s="6" t="n"/>
    </row>
    <row r="2" ht="42" customHeight="1">
      <c r="A2" s="7" t="inlineStr">
        <is>
          <t>Ocupação</t>
        </is>
      </c>
      <c r="B2" s="7" t="inlineStr">
        <is>
          <t>Salvador: admissões</t>
        </is>
      </c>
      <c r="C2" s="7" t="inlineStr">
        <is>
          <t>Salvador: salário mediano (R$)</t>
        </is>
      </c>
      <c r="D2" s="7" t="inlineStr">
        <is>
          <t>27 capitais: admissões</t>
        </is>
      </c>
      <c r="E2" s="7" t="inlineStr">
        <is>
          <t>27 capitais: salário mediano (R$)</t>
        </is>
      </c>
      <c r="F2" s="7" t="inlineStr">
        <is>
          <t>Salvador ÷ 27 capitais</t>
        </is>
      </c>
      <c r="G2" s="7" t="inlineStr">
        <is>
          <t>Amostra pequena em Salvador</t>
        </is>
      </c>
    </row>
    <row r="3">
      <c r="A3" s="3" t="inlineStr">
        <is>
          <t>Gerente de restaurante</t>
        </is>
      </c>
      <c r="B3" s="8" t="n">
        <v>158</v>
      </c>
      <c r="C3" s="13" t="n">
        <v>2500</v>
      </c>
      <c r="D3" s="8" t="n">
        <v>7387</v>
      </c>
      <c r="E3" s="13" t="n">
        <v>2700</v>
      </c>
      <c r="F3" s="9">
        <f>C3/E3</f>
        <v/>
      </c>
      <c r="G3" s="3" t="inlineStr">
        <is>
          <t>não</t>
        </is>
      </c>
    </row>
    <row r="4">
      <c r="A4" s="3" t="inlineStr">
        <is>
          <t>Gerente de bar</t>
        </is>
      </c>
      <c r="B4" s="8" t="n">
        <v>14</v>
      </c>
      <c r="C4" s="13" t="n">
        <v>2500</v>
      </c>
      <c r="D4" s="8" t="n">
        <v>1404</v>
      </c>
      <c r="E4" s="13" t="n">
        <v>2500</v>
      </c>
      <c r="F4" s="9">
        <f>C4/E4</f>
        <v/>
      </c>
      <c r="G4" s="3" t="inlineStr">
        <is>
          <t>sim</t>
        </is>
      </c>
    </row>
    <row r="5">
      <c r="A5" s="3" t="inlineStr">
        <is>
          <t>Cozinheiro geral</t>
        </is>
      </c>
      <c r="B5" s="8" t="n">
        <v>1827</v>
      </c>
      <c r="C5" s="13" t="n">
        <v>1700</v>
      </c>
      <c r="D5" s="8" t="n">
        <v>54113</v>
      </c>
      <c r="E5" s="13" t="n">
        <v>1872.16</v>
      </c>
      <c r="F5" s="9">
        <f>C5/E5</f>
        <v/>
      </c>
      <c r="G5" s="3" t="inlineStr">
        <is>
          <t>não</t>
        </is>
      </c>
    </row>
    <row r="6">
      <c r="A6" s="3" t="inlineStr">
        <is>
          <t>Recreador</t>
        </is>
      </c>
      <c r="B6" s="8" t="n">
        <v>8</v>
      </c>
      <c r="C6" s="13" t="n">
        <v>1625.09</v>
      </c>
      <c r="D6" s="8" t="n">
        <v>1188</v>
      </c>
      <c r="E6" s="13" t="n">
        <v>1669.2</v>
      </c>
      <c r="F6" s="9">
        <f>C6/E6</f>
        <v/>
      </c>
      <c r="G6" s="3" t="inlineStr">
        <is>
          <t>sim</t>
        </is>
      </c>
    </row>
    <row r="7">
      <c r="A7" s="3" t="inlineStr">
        <is>
          <t>Operador de caixa</t>
        </is>
      </c>
      <c r="B7" s="8" t="n">
        <v>600</v>
      </c>
      <c r="C7" s="13" t="n">
        <v>1625.09</v>
      </c>
      <c r="D7" s="8" t="n">
        <v>14316</v>
      </c>
      <c r="E7" s="13" t="n">
        <v>1733.45</v>
      </c>
      <c r="F7" s="9">
        <f>C7/E7</f>
        <v/>
      </c>
      <c r="G7" s="3" t="inlineStr">
        <is>
          <t>não</t>
        </is>
      </c>
    </row>
    <row r="8">
      <c r="A8" s="3" t="inlineStr">
        <is>
          <t>Garçom</t>
        </is>
      </c>
      <c r="B8" s="8" t="n">
        <v>1595</v>
      </c>
      <c r="C8" s="13" t="n">
        <v>1625.09</v>
      </c>
      <c r="D8" s="8" t="n">
        <v>43378</v>
      </c>
      <c r="E8" s="13" t="n">
        <v>1750.68</v>
      </c>
      <c r="F8" s="9">
        <f>C8/E8</f>
        <v/>
      </c>
      <c r="G8" s="3" t="inlineStr">
        <is>
          <t>não</t>
        </is>
      </c>
    </row>
    <row r="9">
      <c r="A9" s="3" t="inlineStr">
        <is>
          <t>Cumim</t>
        </is>
      </c>
      <c r="B9" s="8" t="n">
        <v>601</v>
      </c>
      <c r="C9" s="13" t="n">
        <v>1625.09</v>
      </c>
      <c r="D9" s="8" t="n">
        <v>15978</v>
      </c>
      <c r="E9" s="13" t="n">
        <v>1700</v>
      </c>
      <c r="F9" s="9">
        <f>C9/E9</f>
        <v/>
      </c>
      <c r="G9" s="3" t="inlineStr">
        <is>
          <t>não</t>
        </is>
      </c>
    </row>
    <row r="10">
      <c r="A10" s="3" t="inlineStr">
        <is>
          <t>Barman</t>
        </is>
      </c>
      <c r="B10" s="8" t="n">
        <v>351</v>
      </c>
      <c r="C10" s="13" t="n">
        <v>1625.09</v>
      </c>
      <c r="D10" s="8" t="n">
        <v>9253</v>
      </c>
      <c r="E10" s="13" t="n">
        <v>1771</v>
      </c>
      <c r="F10" s="9">
        <f>C10/E10</f>
        <v/>
      </c>
      <c r="G10" s="3" t="inlineStr">
        <is>
          <t>não</t>
        </is>
      </c>
    </row>
    <row r="11">
      <c r="A11" s="3" t="inlineStr">
        <is>
          <t>Atendente de lanchonete</t>
        </is>
      </c>
      <c r="B11" s="8" t="n">
        <v>2943</v>
      </c>
      <c r="C11" s="13" t="n">
        <v>1625.09</v>
      </c>
      <c r="D11" s="8" t="n">
        <v>125235</v>
      </c>
      <c r="E11" s="13" t="n">
        <v>1688.53</v>
      </c>
      <c r="F11" s="9">
        <f>C11/E11</f>
        <v/>
      </c>
      <c r="G11" s="3" t="inlineStr">
        <is>
          <t>não</t>
        </is>
      </c>
    </row>
    <row r="12">
      <c r="A12" s="3" t="inlineStr">
        <is>
          <t>Auxiliar nos serviços de alimentação</t>
        </is>
      </c>
      <c r="B12" s="8" t="n">
        <v>2737</v>
      </c>
      <c r="C12" s="13" t="n">
        <v>1625.09</v>
      </c>
      <c r="D12" s="8" t="n">
        <v>113010</v>
      </c>
      <c r="E12" s="13" t="n">
        <v>1787</v>
      </c>
      <c r="F12" s="9">
        <f>C12/E12</f>
        <v/>
      </c>
      <c r="G12" s="3" t="inlineStr">
        <is>
          <t>não</t>
        </is>
      </c>
    </row>
    <row r="13">
      <c r="A13" s="3" t="inlineStr">
        <is>
          <t>Faxineiro</t>
        </is>
      </c>
      <c r="B13" s="8" t="n">
        <v>1470</v>
      </c>
      <c r="C13" s="13" t="n">
        <v>1625.09</v>
      </c>
      <c r="D13" s="8" t="n">
        <v>31783</v>
      </c>
      <c r="E13" s="13" t="n">
        <v>1703</v>
      </c>
      <c r="F13" s="9">
        <f>C13/E13</f>
        <v/>
      </c>
      <c r="G13" s="3" t="inlineStr">
        <is>
          <t>não</t>
        </is>
      </c>
    </row>
    <row r="14">
      <c r="A14" s="4" t="inlineStr">
        <is>
          <t>Atendente de lojas e mercados</t>
        </is>
      </c>
      <c r="B14" s="10" t="n">
        <v>854</v>
      </c>
      <c r="C14" s="14" t="n">
        <v>1625.09</v>
      </c>
      <c r="D14" s="10" t="n">
        <v>19178</v>
      </c>
      <c r="E14" s="14" t="n">
        <v>1712</v>
      </c>
      <c r="F14" s="11">
        <f>C14/E14</f>
        <v/>
      </c>
      <c r="G14" s="4" t="inlineStr">
        <is>
          <t>não</t>
        </is>
      </c>
    </row>
    <row r="15">
      <c r="A15" s="12" t="inlineStr">
        <is>
          <t>Fonte: B4, Novo CAGED (admissões de 08/2025 a 07/2026, CNAE 56 – alimentação)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8" customWidth="1" min="3" max="3"/>
    <col width="16" customWidth="1" min="4" max="4"/>
    <col width="12" customWidth="1" min="5" max="5"/>
    <col width="16" customWidth="1" min="6" max="6"/>
    <col width="16" customWidth="1" min="7" max="7"/>
  </cols>
  <sheetData>
    <row r="1" ht="30" customHeight="1">
      <c r="A1" s="6" t="inlineStr">
        <is>
          <t>Tabela 19 – Simples Nacional, anexos I e III: alíquota efetiva no teto de cada faixa</t>
        </is>
      </c>
      <c r="B1" s="6" t="n"/>
      <c r="C1" s="6" t="n"/>
      <c r="D1" s="6" t="n"/>
      <c r="E1" s="6" t="n"/>
      <c r="F1" s="6" t="n"/>
      <c r="G1" s="6" t="n"/>
    </row>
    <row r="2" ht="42" customHeight="1">
      <c r="A2" s="7" t="inlineStr">
        <is>
          <t>Anexo</t>
        </is>
      </c>
      <c r="B2" s="7" t="inlineStr">
        <is>
          <t>Faixa</t>
        </is>
      </c>
      <c r="C2" s="7" t="inlineStr">
        <is>
          <t>Receita bruta em 12 meses, de (R$)</t>
        </is>
      </c>
      <c r="D2" s="7" t="inlineStr">
        <is>
          <t>Até (R$)</t>
        </is>
      </c>
      <c r="E2" s="7" t="inlineStr">
        <is>
          <t>Alíquota nominal</t>
        </is>
      </c>
      <c r="F2" s="7" t="inlineStr">
        <is>
          <t>Parcela a deduzir (R$)</t>
        </is>
      </c>
      <c r="G2" s="7" t="inlineStr">
        <is>
          <t>Alíquota efetiva no teto da faixa</t>
        </is>
      </c>
    </row>
    <row r="3">
      <c r="A3" s="3" t="inlineStr">
        <is>
          <t>I</t>
        </is>
      </c>
      <c r="B3" s="8" t="n">
        <v>1</v>
      </c>
      <c r="C3" s="13" t="n">
        <v>0</v>
      </c>
      <c r="D3" s="13" t="n">
        <v>180000</v>
      </c>
      <c r="E3" s="9" t="n">
        <v>0.04</v>
      </c>
      <c r="F3" s="13" t="n">
        <v>0</v>
      </c>
      <c r="G3" s="9">
        <f>IFERROR((D3*E3-F3)/D3,"")</f>
        <v/>
      </c>
    </row>
    <row r="4">
      <c r="A4" s="3" t="inlineStr">
        <is>
          <t>I</t>
        </is>
      </c>
      <c r="B4" s="8" t="n">
        <v>2</v>
      </c>
      <c r="C4" s="13" t="n">
        <v>180000.01</v>
      </c>
      <c r="D4" s="13" t="n">
        <v>360000</v>
      </c>
      <c r="E4" s="9" t="n">
        <v>0.073</v>
      </c>
      <c r="F4" s="13" t="n">
        <v>5940</v>
      </c>
      <c r="G4" s="9">
        <f>IFERROR((D4*E4-F4)/D4,"")</f>
        <v/>
      </c>
    </row>
    <row r="5">
      <c r="A5" s="3" t="inlineStr">
        <is>
          <t>I</t>
        </is>
      </c>
      <c r="B5" s="8" t="n">
        <v>3</v>
      </c>
      <c r="C5" s="13" t="n">
        <v>360000.01</v>
      </c>
      <c r="D5" s="13" t="n">
        <v>720000</v>
      </c>
      <c r="E5" s="9" t="n">
        <v>0.095</v>
      </c>
      <c r="F5" s="13" t="n">
        <v>13860</v>
      </c>
      <c r="G5" s="9">
        <f>IFERROR((D5*E5-F5)/D5,"")</f>
        <v/>
      </c>
    </row>
    <row r="6">
      <c r="A6" s="3" t="inlineStr">
        <is>
          <t>I</t>
        </is>
      </c>
      <c r="B6" s="8" t="n">
        <v>4</v>
      </c>
      <c r="C6" s="13" t="n">
        <v>720000.01</v>
      </c>
      <c r="D6" s="13" t="n">
        <v>1800000</v>
      </c>
      <c r="E6" s="9" t="n">
        <v>0.107</v>
      </c>
      <c r="F6" s="13" t="n">
        <v>22500</v>
      </c>
      <c r="G6" s="9">
        <f>IFERROR((D6*E6-F6)/D6,"")</f>
        <v/>
      </c>
    </row>
    <row r="7">
      <c r="A7" s="3" t="inlineStr">
        <is>
          <t>I</t>
        </is>
      </c>
      <c r="B7" s="8" t="n">
        <v>5</v>
      </c>
      <c r="C7" s="13" t="n">
        <v>1800000.01</v>
      </c>
      <c r="D7" s="13" t="n">
        <v>3600000</v>
      </c>
      <c r="E7" s="9" t="n">
        <v>0.143</v>
      </c>
      <c r="F7" s="13" t="n">
        <v>87300</v>
      </c>
      <c r="G7" s="9">
        <f>IFERROR((D7*E7-F7)/D7,"")</f>
        <v/>
      </c>
    </row>
    <row r="8">
      <c r="A8" s="3" t="inlineStr">
        <is>
          <t>I</t>
        </is>
      </c>
      <c r="B8" s="8" t="n">
        <v>6</v>
      </c>
      <c r="C8" s="13" t="n">
        <v>3600000.01</v>
      </c>
      <c r="D8" s="13" t="n">
        <v>4800000</v>
      </c>
      <c r="E8" s="9" t="n">
        <v>0.19</v>
      </c>
      <c r="F8" s="13" t="n">
        <v>378000</v>
      </c>
      <c r="G8" s="9">
        <f>IFERROR((D8*E8-F8)/D8,"")</f>
        <v/>
      </c>
    </row>
    <row r="9">
      <c r="A9" s="3" t="inlineStr">
        <is>
          <t>III</t>
        </is>
      </c>
      <c r="B9" s="8" t="n">
        <v>1</v>
      </c>
      <c r="C9" s="13" t="n">
        <v>0</v>
      </c>
      <c r="D9" s="13" t="n">
        <v>180000</v>
      </c>
      <c r="E9" s="9" t="n">
        <v>0.06</v>
      </c>
      <c r="F9" s="13" t="n">
        <v>0</v>
      </c>
      <c r="G9" s="9">
        <f>IFERROR((D9*E9-F9)/D9,"")</f>
        <v/>
      </c>
    </row>
    <row r="10">
      <c r="A10" s="3" t="inlineStr">
        <is>
          <t>III</t>
        </is>
      </c>
      <c r="B10" s="8" t="n">
        <v>2</v>
      </c>
      <c r="C10" s="13" t="n">
        <v>180000.01</v>
      </c>
      <c r="D10" s="13" t="n">
        <v>360000</v>
      </c>
      <c r="E10" s="9" t="n">
        <v>0.112</v>
      </c>
      <c r="F10" s="13" t="n">
        <v>9360</v>
      </c>
      <c r="G10" s="9">
        <f>IFERROR((D10*E10-F10)/D10,"")</f>
        <v/>
      </c>
    </row>
    <row r="11">
      <c r="A11" s="3" t="inlineStr">
        <is>
          <t>III</t>
        </is>
      </c>
      <c r="B11" s="8" t="n">
        <v>3</v>
      </c>
      <c r="C11" s="13" t="n">
        <v>360000.01</v>
      </c>
      <c r="D11" s="13" t="n">
        <v>720000</v>
      </c>
      <c r="E11" s="9" t="n">
        <v>0.135</v>
      </c>
      <c r="F11" s="13" t="n">
        <v>17640</v>
      </c>
      <c r="G11" s="9">
        <f>IFERROR((D11*E11-F11)/D11,"")</f>
        <v/>
      </c>
    </row>
    <row r="12">
      <c r="A12" s="3" t="inlineStr">
        <is>
          <t>III</t>
        </is>
      </c>
      <c r="B12" s="8" t="n">
        <v>4</v>
      </c>
      <c r="C12" s="13" t="n">
        <v>720000.01</v>
      </c>
      <c r="D12" s="13" t="n">
        <v>1800000</v>
      </c>
      <c r="E12" s="9" t="n">
        <v>0.16</v>
      </c>
      <c r="F12" s="13" t="n">
        <v>35640</v>
      </c>
      <c r="G12" s="9">
        <f>IFERROR((D12*E12-F12)/D12,"")</f>
        <v/>
      </c>
    </row>
    <row r="13">
      <c r="A13" s="3" t="inlineStr">
        <is>
          <t>III</t>
        </is>
      </c>
      <c r="B13" s="8" t="n">
        <v>5</v>
      </c>
      <c r="C13" s="13" t="n">
        <v>1800000.01</v>
      </c>
      <c r="D13" s="13" t="n">
        <v>3600000</v>
      </c>
      <c r="E13" s="9" t="n">
        <v>0.21</v>
      </c>
      <c r="F13" s="13" t="n">
        <v>125640</v>
      </c>
      <c r="G13" s="9">
        <f>IFERROR((D13*E13-F13)/D13,"")</f>
        <v/>
      </c>
    </row>
    <row r="14">
      <c r="A14" s="4" t="inlineStr">
        <is>
          <t>III</t>
        </is>
      </c>
      <c r="B14" s="10" t="n">
        <v>6</v>
      </c>
      <c r="C14" s="14" t="n">
        <v>3600000.01</v>
      </c>
      <c r="D14" s="14" t="n">
        <v>4800000</v>
      </c>
      <c r="E14" s="11" t="n">
        <v>0.33</v>
      </c>
      <c r="F14" s="14" t="n">
        <v>648000</v>
      </c>
      <c r="G14" s="11">
        <f>IFERROR((D14*E14-F14)/D14,"")</f>
        <v/>
      </c>
    </row>
    <row r="15">
      <c r="A15" s="12" t="inlineStr">
        <is>
          <t>Fonte: B4, Lei Complementar 123/2006, anexos I e III (Simples Nacional, 2026)</t>
        </is>
      </c>
    </row>
    <row r="16">
      <c r="A16" s="12" t="inlineStr">
        <is>
          <t>Nota: alíquota efetiva = (receita × alíquota nominal − parcela a deduzir) ÷ receita.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4" customWidth="1" min="4" max="4"/>
    <col width="30" customWidth="1" min="5" max="5"/>
  </cols>
  <sheetData>
    <row r="1" ht="30" customHeight="1">
      <c r="A1" s="6" t="inlineStr">
        <is>
          <t>Tabela 20 – Selic e IPCA: juros altos em 2026, com queda esperada até 2030</t>
        </is>
      </c>
      <c r="B1" s="6" t="n"/>
      <c r="C1" s="6" t="n"/>
      <c r="D1" s="6" t="n"/>
      <c r="E1" s="6" t="n"/>
    </row>
    <row r="2" ht="42" customHeight="1">
      <c r="A2" s="7" t="inlineStr">
        <is>
          <t>Ano</t>
        </is>
      </c>
      <c r="B2" s="7" t="inlineStr">
        <is>
          <t>Tipo</t>
        </is>
      </c>
      <c r="C2" s="7" t="inlineStr">
        <is>
          <t>Selic meta</t>
        </is>
      </c>
      <c r="D2" s="7" t="inlineStr">
        <is>
          <t>IPCA em 12 meses</t>
        </is>
      </c>
      <c r="E2" s="7" t="inlineStr">
        <is>
          <t>Referência</t>
        </is>
      </c>
    </row>
    <row r="3">
      <c r="A3" s="3" t="inlineStr">
        <is>
          <t>2017</t>
        </is>
      </c>
      <c r="B3" s="3" t="inlineStr">
        <is>
          <t>realizado</t>
        </is>
      </c>
      <c r="C3" s="9" t="n">
        <v>0.07000000000000001</v>
      </c>
      <c r="D3" s="9" t="n">
        <v>0.0295</v>
      </c>
      <c r="E3" s="3" t="inlineStr">
        <is>
          <t>Selic 12/2017; IPCA 12/2017</t>
        </is>
      </c>
    </row>
    <row r="4">
      <c r="A4" s="3" t="inlineStr">
        <is>
          <t>2018</t>
        </is>
      </c>
      <c r="B4" s="3" t="inlineStr">
        <is>
          <t>realizado</t>
        </is>
      </c>
      <c r="C4" s="9" t="n">
        <v>0.065</v>
      </c>
      <c r="D4" s="9" t="n">
        <v>0.0375</v>
      </c>
      <c r="E4" s="3" t="inlineStr">
        <is>
          <t>Selic 12/2018; IPCA 12/2018</t>
        </is>
      </c>
    </row>
    <row r="5">
      <c r="A5" s="3" t="inlineStr">
        <is>
          <t>2019</t>
        </is>
      </c>
      <c r="B5" s="3" t="inlineStr">
        <is>
          <t>realizado</t>
        </is>
      </c>
      <c r="C5" s="9" t="n">
        <v>0.045</v>
      </c>
      <c r="D5" s="9" t="n">
        <v>0.0431</v>
      </c>
      <c r="E5" s="3" t="inlineStr">
        <is>
          <t>Selic 12/2019; IPCA 12/2019</t>
        </is>
      </c>
    </row>
    <row r="6">
      <c r="A6" s="3" t="inlineStr">
        <is>
          <t>2020</t>
        </is>
      </c>
      <c r="B6" s="3" t="inlineStr">
        <is>
          <t>realizado</t>
        </is>
      </c>
      <c r="C6" s="9" t="n">
        <v>0.02</v>
      </c>
      <c r="D6" s="9" t="n">
        <v>0.0452</v>
      </c>
      <c r="E6" s="3" t="inlineStr">
        <is>
          <t>Selic 12/2020; IPCA 12/2020</t>
        </is>
      </c>
    </row>
    <row r="7">
      <c r="A7" s="3" t="inlineStr">
        <is>
          <t>2021</t>
        </is>
      </c>
      <c r="B7" s="3" t="inlineStr">
        <is>
          <t>realizado</t>
        </is>
      </c>
      <c r="C7" s="9" t="n">
        <v>0.0925</v>
      </c>
      <c r="D7" s="9" t="n">
        <v>0.1006</v>
      </c>
      <c r="E7" s="3" t="inlineStr">
        <is>
          <t>Selic 12/2021; IPCA 12/2021</t>
        </is>
      </c>
    </row>
    <row r="8">
      <c r="A8" s="3" t="inlineStr">
        <is>
          <t>2022</t>
        </is>
      </c>
      <c r="B8" s="3" t="inlineStr">
        <is>
          <t>realizado</t>
        </is>
      </c>
      <c r="C8" s="9" t="n">
        <v>0.1375</v>
      </c>
      <c r="D8" s="9" t="n">
        <v>0.0579</v>
      </c>
      <c r="E8" s="3" t="inlineStr">
        <is>
          <t>Selic 12/2022; IPCA 12/2022</t>
        </is>
      </c>
    </row>
    <row r="9">
      <c r="A9" s="3" t="inlineStr">
        <is>
          <t>2023</t>
        </is>
      </c>
      <c r="B9" s="3" t="inlineStr">
        <is>
          <t>realizado</t>
        </is>
      </c>
      <c r="C9" s="9" t="n">
        <v>0.1175</v>
      </c>
      <c r="D9" s="9" t="n">
        <v>0.0462</v>
      </c>
      <c r="E9" s="3" t="inlineStr">
        <is>
          <t>Selic 12/2023; IPCA 12/2023</t>
        </is>
      </c>
    </row>
    <row r="10">
      <c r="A10" s="3" t="inlineStr">
        <is>
          <t>2024</t>
        </is>
      </c>
      <c r="B10" s="3" t="inlineStr">
        <is>
          <t>realizado</t>
        </is>
      </c>
      <c r="C10" s="9" t="n">
        <v>0.1225</v>
      </c>
      <c r="D10" s="9" t="n">
        <v>0.0483</v>
      </c>
      <c r="E10" s="3" t="inlineStr">
        <is>
          <t>Selic 12/2024; IPCA 12/2024</t>
        </is>
      </c>
    </row>
    <row r="11">
      <c r="A11" s="3" t="inlineStr">
        <is>
          <t>2025</t>
        </is>
      </c>
      <c r="B11" s="3" t="inlineStr">
        <is>
          <t>realizado</t>
        </is>
      </c>
      <c r="C11" s="9" t="n">
        <v>0.15</v>
      </c>
      <c r="D11" s="9" t="n">
        <v>0.0426</v>
      </c>
      <c r="E11" s="3" t="inlineStr">
        <is>
          <t>Selic 12/2025; IPCA 12/2025</t>
        </is>
      </c>
    </row>
    <row r="12">
      <c r="A12" s="3" t="inlineStr">
        <is>
          <t>2026</t>
        </is>
      </c>
      <c r="B12" s="3" t="inlineStr">
        <is>
          <t>realizado</t>
        </is>
      </c>
      <c r="C12" s="9" t="n">
        <v>0.14</v>
      </c>
      <c r="D12" s="9" t="n">
        <v>0.04219999999999999</v>
      </c>
      <c r="E12" s="3" t="inlineStr">
        <is>
          <t>Selic 09/2026; IPCA 08/2026</t>
        </is>
      </c>
    </row>
    <row r="13">
      <c r="A13" s="3" t="inlineStr">
        <is>
          <t>2026</t>
        </is>
      </c>
      <c r="B13" s="3" t="inlineStr">
        <is>
          <t>Focus (mediana)</t>
        </is>
      </c>
      <c r="C13" s="9" t="n">
        <v>0.1375</v>
      </c>
      <c r="D13" s="9" t="n">
        <v>0.049</v>
      </c>
      <c r="E13" s="3" t="inlineStr">
        <is>
          <t>11/09/2026</t>
        </is>
      </c>
    </row>
    <row r="14">
      <c r="A14" s="3" t="inlineStr">
        <is>
          <t>2027</t>
        </is>
      </c>
      <c r="B14" s="3" t="inlineStr">
        <is>
          <t>Focus (mediana)</t>
        </is>
      </c>
      <c r="C14" s="9" t="n">
        <v>0.12</v>
      </c>
      <c r="D14" s="9" t="n">
        <v>0.043</v>
      </c>
      <c r="E14" s="3" t="inlineStr">
        <is>
          <t>11/09/2026</t>
        </is>
      </c>
    </row>
    <row r="15">
      <c r="A15" s="3" t="inlineStr">
        <is>
          <t>2028</t>
        </is>
      </c>
      <c r="B15" s="3" t="inlineStr">
        <is>
          <t>Focus (mediana)</t>
        </is>
      </c>
      <c r="C15" s="9" t="n">
        <v>0.105</v>
      </c>
      <c r="D15" s="9" t="n">
        <v>0.038</v>
      </c>
      <c r="E15" s="3" t="inlineStr">
        <is>
          <t>11/09/2026</t>
        </is>
      </c>
    </row>
    <row r="16">
      <c r="A16" s="3" t="inlineStr">
        <is>
          <t>2029</t>
        </is>
      </c>
      <c r="B16" s="3" t="inlineStr">
        <is>
          <t>Focus (mediana)</t>
        </is>
      </c>
      <c r="C16" s="9" t="n">
        <v>0.1</v>
      </c>
      <c r="D16" s="9" t="n">
        <v>0.035003</v>
      </c>
      <c r="E16" s="3" t="inlineStr">
        <is>
          <t>11/09/2026</t>
        </is>
      </c>
    </row>
    <row r="17">
      <c r="A17" s="4" t="inlineStr">
        <is>
          <t>2030</t>
        </is>
      </c>
      <c r="B17" s="4" t="inlineStr">
        <is>
          <t>Focus (mediana)</t>
        </is>
      </c>
      <c r="C17" s="11" t="n">
        <v>0.1</v>
      </c>
      <c r="D17" s="11" t="n">
        <v>0.035</v>
      </c>
      <c r="E17" s="4" t="inlineStr">
        <is>
          <t>11/09/2026</t>
        </is>
      </c>
    </row>
    <row r="18">
      <c r="A18" s="12" t="inlineStr">
        <is>
          <t>Fonte: B4, Banco Central do Brasil: SGS (séries 432 e 13522) e Relatório Focus de 11/09/2026</t>
        </is>
      </c>
    </row>
    <row r="19">
      <c r="A19" s="12" t="inlineStr">
        <is>
          <t>Nota: realizado = último valor do ano (2026 até a data indicada); Focus = mediana das expectativas para o fim do ano.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 ht="30" customHeight="1">
      <c r="A1" s="6" t="inlineStr">
        <is>
          <t>Tabela 21 – IPCA em 12 meses: alimentação fora do domicílio sobe mais que o índice geral</t>
        </is>
      </c>
      <c r="B1" s="6" t="n"/>
      <c r="C1" s="6" t="n"/>
      <c r="D1" s="6" t="n"/>
      <c r="E1" s="6" t="n"/>
    </row>
    <row r="2" ht="42" customHeight="1">
      <c r="A2" s="7" t="inlineStr">
        <is>
          <t>Mês</t>
        </is>
      </c>
      <c r="B2" s="7" t="inlineStr">
        <is>
          <t>Brasil: índice geral</t>
        </is>
      </c>
      <c r="C2" s="7" t="inlineStr">
        <is>
          <t>Brasil: alimentação fora do domicílio</t>
        </is>
      </c>
      <c r="D2" s="7" t="inlineStr">
        <is>
          <t>Salvador: índice geral</t>
        </is>
      </c>
      <c r="E2" s="7" t="inlineStr">
        <is>
          <t>Salvador: alimentação fora do domicílio</t>
        </is>
      </c>
    </row>
    <row r="3">
      <c r="A3" s="3" t="inlineStr">
        <is>
          <t>08/2024</t>
        </is>
      </c>
      <c r="B3" s="9" t="n">
        <v>0.0424</v>
      </c>
      <c r="C3" s="9" t="n">
        <v>0.0455</v>
      </c>
      <c r="D3" s="9" t="n">
        <v>0.0371</v>
      </c>
      <c r="E3" s="9" t="n">
        <v>0.0338</v>
      </c>
    </row>
    <row r="4">
      <c r="A4" s="3" t="inlineStr">
        <is>
          <t>08/2025</t>
        </is>
      </c>
      <c r="B4" s="9" t="n">
        <v>0.0513</v>
      </c>
      <c r="C4" s="9" t="n">
        <v>0.08500000000000001</v>
      </c>
      <c r="D4" s="9" t="n">
        <v>0.04940000000000001</v>
      </c>
      <c r="E4" s="9" t="n">
        <v>0.077</v>
      </c>
    </row>
    <row r="5">
      <c r="A5" s="4" t="inlineStr">
        <is>
          <t>08/2026</t>
        </is>
      </c>
      <c r="B5" s="11" t="n">
        <v>0.04219999999999999</v>
      </c>
      <c r="C5" s="11" t="n">
        <v>0.05400000000000001</v>
      </c>
      <c r="D5" s="11" t="n">
        <v>0.0364</v>
      </c>
      <c r="E5" s="11" t="n">
        <v>0.0655</v>
      </c>
    </row>
    <row r="6">
      <c r="A6" s="12" t="inlineStr">
        <is>
          <t>Fonte: B4, IBGE, IPCA (tabela 7060, variação acumulada em 12 meses)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O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15" t="inlineStr">
        <is>
          <t>Base – as 54 casas do B1 (valores; as Tabelas 1 a 8 calculam por fórmula sobre esta aba)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  <c r="AA1" s="15" t="n"/>
      <c r="AB1" s="15" t="n"/>
      <c r="AC1" s="15" t="n"/>
      <c r="AD1" s="15" t="n"/>
      <c r="AE1" s="15" t="n"/>
      <c r="AF1" s="15" t="n"/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</row>
    <row r="2" ht="42" customHeight="1">
      <c r="A2" s="7" t="inlineStr">
        <is>
          <t>casa</t>
        </is>
      </c>
      <c r="B2" s="7" t="inlineStr">
        <is>
          <t>metrópole</t>
        </is>
      </c>
      <c r="C2" s="7" t="inlineStr">
        <is>
          <t>região</t>
        </is>
      </c>
      <c r="D2" s="7" t="inlineStr">
        <is>
          <t>nota no Google</t>
        </is>
      </c>
      <c r="E2" s="7" t="inlineStr">
        <is>
          <t>avaliações no Google</t>
        </is>
      </c>
      <c r="F2" s="7" t="inlineStr">
        <is>
          <t>dias abertos</t>
        </is>
      </c>
      <c r="G2" s="7" t="inlineStr">
        <is>
          <t>horas por semana</t>
        </is>
      </c>
      <c r="H2" s="7" t="inlineStr">
        <is>
          <t>abre mais cedo (h)</t>
        </is>
      </c>
      <c r="I2" s="7" t="inlineStr">
        <is>
          <t>fecha mais tarde (h)</t>
        </is>
      </c>
      <c r="J2" s="7" t="inlineStr">
        <is>
          <t>abre segunda</t>
        </is>
      </c>
      <c r="K2" s="7" t="inlineStr">
        <is>
          <t>abre terça</t>
        </is>
      </c>
      <c r="L2" s="7" t="inlineStr">
        <is>
          <t>abre quarta</t>
        </is>
      </c>
      <c r="M2" s="7" t="inlineStr">
        <is>
          <t>abre quinta</t>
        </is>
      </c>
      <c r="N2" s="7" t="inlineStr">
        <is>
          <t>abre sexta</t>
        </is>
      </c>
      <c r="O2" s="7" t="inlineStr">
        <is>
          <t>abre sábado</t>
        </is>
      </c>
      <c r="P2" s="7" t="inlineStr">
        <is>
          <t>abre domingo</t>
        </is>
      </c>
      <c r="Q2" s="7" t="inlineStr">
        <is>
          <t>metrô até 500 m</t>
        </is>
      </c>
      <c r="R2" s="7" t="inlineStr">
        <is>
          <t>metrô até 1000 m</t>
        </is>
      </c>
      <c r="S2" s="7" t="inlineStr">
        <is>
          <t>distância ao metrô (m)</t>
        </is>
      </c>
      <c r="T2" s="7" t="inlineStr">
        <is>
          <t>distância ao shopping (m)</t>
        </is>
      </c>
      <c r="U2" s="7" t="inlineStr">
        <is>
          <t>seguidores</t>
        </is>
      </c>
      <c r="V2" s="7" t="inlineStr">
        <is>
          <t>posts desde o início</t>
        </is>
      </c>
      <c r="W2" s="7" t="inlineStr">
        <is>
          <t>idade do perfil (anos)</t>
        </is>
      </c>
      <c r="X2" s="7" t="inlineStr">
        <is>
          <t>posts 01/09 a 01/10/2026</t>
        </is>
      </c>
      <c r="Y2" s="7" t="inlineStr">
        <is>
          <t>interações por post</t>
        </is>
      </c>
      <c r="Z2" s="7" t="inlineStr">
        <is>
          <t>engajamento</t>
        </is>
      </c>
      <c r="AA2" s="7" t="inlineStr">
        <is>
          <t>itens com preço</t>
        </is>
      </c>
      <c r="AB2" s="7" t="inlineStr">
        <is>
          <t>cardápio transcrito</t>
        </is>
      </c>
      <c r="AC2" s="7" t="inlineStr">
        <is>
          <t>couvert encontrado</t>
        </is>
      </c>
      <c r="AD2" s="7" t="inlineStr">
        <is>
          <t>couvert (R$)</t>
        </is>
      </c>
      <c r="AE2" s="7" t="inlineStr">
        <is>
          <t>bebida (R$)</t>
        </is>
      </c>
      <c r="AF2" s="7" t="inlineStr">
        <is>
          <t>entrada ou prato (R$)</t>
        </is>
      </c>
      <c r="AG2" s="7" t="inlineStr">
        <is>
          <t>cesta baixa (R$)</t>
        </is>
      </c>
      <c r="AH2" s="7" t="inlineStr">
        <is>
          <t>cesta mediana (R$)</t>
        </is>
      </c>
      <c r="AI2" s="7" t="inlineStr">
        <is>
          <t>cesta alta (R$)</t>
        </is>
      </c>
      <c r="AJ2" s="7" t="inlineStr">
        <is>
          <t>hambúrguer (R$)</t>
        </is>
      </c>
      <c r="AK2" s="7" t="inlineStr">
        <is>
          <t>batata (R$)</t>
        </is>
      </c>
      <c r="AL2" s="7" t="inlineStr">
        <is>
          <t>cerveja (R$)</t>
        </is>
      </c>
      <c r="AM2" s="7" t="inlineStr">
        <is>
          <t>refrigerante (R$)</t>
        </is>
      </c>
      <c r="AN2" s="7" t="inlineStr">
        <is>
          <t>drinks (R$)</t>
        </is>
      </c>
      <c r="AO2" s="7" t="inlineStr">
        <is>
          <t>títulos no acervo</t>
        </is>
      </c>
    </row>
    <row r="3">
      <c r="A3" s="16" t="inlineStr">
        <is>
          <t>FORTALÚDICA - BURGERS &amp; JOGOS</t>
        </is>
      </c>
      <c r="B3" s="16" t="inlineStr">
        <is>
          <t>Brasília</t>
        </is>
      </c>
      <c r="C3" s="16" t="inlineStr">
        <is>
          <t>Centro-Oeste</t>
        </is>
      </c>
      <c r="D3" s="17" t="n">
        <v>4.8</v>
      </c>
      <c r="E3" s="18" t="n">
        <v>105</v>
      </c>
      <c r="F3" s="18" t="n">
        <v>7</v>
      </c>
      <c r="G3" s="18" t="n">
        <v>46</v>
      </c>
      <c r="H3" s="17" t="n">
        <v>14</v>
      </c>
      <c r="I3" s="17" t="n">
        <v>24</v>
      </c>
      <c r="J3" s="18" t="n">
        <v>1</v>
      </c>
      <c r="K3" s="18" t="n">
        <v>1</v>
      </c>
      <c r="L3" s="18" t="n">
        <v>1</v>
      </c>
      <c r="M3" s="18" t="n">
        <v>1</v>
      </c>
      <c r="N3" s="18" t="n">
        <v>1</v>
      </c>
      <c r="O3" s="18" t="n">
        <v>1</v>
      </c>
      <c r="P3" s="18" t="n">
        <v>1</v>
      </c>
      <c r="Q3" s="18" t="n">
        <v>0</v>
      </c>
      <c r="R3" s="18" t="n">
        <v>1</v>
      </c>
      <c r="S3" s="18" t="n">
        <v>768</v>
      </c>
      <c r="T3" s="18" t="n">
        <v>305</v>
      </c>
      <c r="U3" s="18" t="n">
        <v>2711</v>
      </c>
      <c r="V3" s="18" t="n">
        <v>185</v>
      </c>
      <c r="W3" s="17" t="n">
        <v>1.26</v>
      </c>
      <c r="X3" s="18" t="n">
        <v>9</v>
      </c>
      <c r="Y3" s="17" t="n">
        <v>10.78</v>
      </c>
      <c r="Z3" s="19" t="n">
        <v>0.00398</v>
      </c>
      <c r="AA3" s="18" t="n">
        <v>51</v>
      </c>
      <c r="AB3" s="18" t="n">
        <v>1</v>
      </c>
      <c r="AC3" s="18" t="n">
        <v>0</v>
      </c>
      <c r="AD3" s="17" t="n"/>
      <c r="AE3" s="17" t="n">
        <v>8.5</v>
      </c>
      <c r="AF3" s="17" t="n">
        <v>30</v>
      </c>
      <c r="AG3" s="17" t="n">
        <v>32</v>
      </c>
      <c r="AH3" s="17" t="n">
        <v>38.5</v>
      </c>
      <c r="AI3" s="17" t="n">
        <v>45</v>
      </c>
      <c r="AJ3" s="17" t="n">
        <v>32</v>
      </c>
      <c r="AK3" s="17" t="n">
        <v>15</v>
      </c>
      <c r="AL3" s="17" t="n">
        <v>8</v>
      </c>
      <c r="AM3" s="17" t="n">
        <v>7</v>
      </c>
      <c r="AN3" s="17" t="n"/>
      <c r="AO3" s="18" t="n"/>
    </row>
    <row r="4">
      <c r="A4" s="16" t="inlineStr">
        <is>
          <t>Gruta BSB</t>
        </is>
      </c>
      <c r="B4" s="16" t="inlineStr">
        <is>
          <t>Brasília</t>
        </is>
      </c>
      <c r="C4" s="16" t="inlineStr">
        <is>
          <t>Centro-Oeste</t>
        </is>
      </c>
      <c r="D4" s="17" t="n">
        <v>4.9</v>
      </c>
      <c r="E4" s="18" t="n">
        <v>112</v>
      </c>
      <c r="F4" s="18" t="n">
        <v>5</v>
      </c>
      <c r="G4" s="18" t="n">
        <v>30</v>
      </c>
      <c r="H4" s="17" t="n">
        <v>14</v>
      </c>
      <c r="I4" s="17" t="n">
        <v>23</v>
      </c>
      <c r="J4" s="18" t="n">
        <v>0</v>
      </c>
      <c r="K4" s="18" t="n">
        <v>1</v>
      </c>
      <c r="L4" s="18" t="n">
        <v>1</v>
      </c>
      <c r="M4" s="18" t="n">
        <v>1</v>
      </c>
      <c r="N4" s="18" t="n">
        <v>1</v>
      </c>
      <c r="O4" s="18" t="n">
        <v>1</v>
      </c>
      <c r="P4" s="18" t="n">
        <v>0</v>
      </c>
      <c r="Q4" s="18" t="n">
        <v>0</v>
      </c>
      <c r="R4" s="18" t="n">
        <v>0</v>
      </c>
      <c r="S4" s="18" t="n">
        <v>3099</v>
      </c>
      <c r="T4" s="18" t="n">
        <v>76</v>
      </c>
      <c r="U4" s="18" t="n">
        <v>7631</v>
      </c>
      <c r="V4" s="18" t="n">
        <v>897</v>
      </c>
      <c r="W4" s="17" t="n">
        <v>5.63</v>
      </c>
      <c r="X4" s="18" t="n">
        <v>17</v>
      </c>
      <c r="Y4" s="17" t="n">
        <v>27</v>
      </c>
      <c r="Z4" s="19" t="n">
        <v>0.00354</v>
      </c>
      <c r="AA4" s="18" t="n"/>
      <c r="AB4" s="18" t="n">
        <v>0</v>
      </c>
      <c r="AC4" s="18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8" t="n"/>
    </row>
    <row r="5">
      <c r="A5" s="16" t="inlineStr">
        <is>
          <t>Inside Games</t>
        </is>
      </c>
      <c r="B5" s="16" t="inlineStr">
        <is>
          <t>Brasília</t>
        </is>
      </c>
      <c r="C5" s="16" t="inlineStr">
        <is>
          <t>Centro-Oeste</t>
        </is>
      </c>
      <c r="D5" s="17" t="n">
        <v>4.6</v>
      </c>
      <c r="E5" s="18" t="n">
        <v>640</v>
      </c>
      <c r="F5" s="18" t="n">
        <v>6</v>
      </c>
      <c r="G5" s="18" t="n">
        <v>64</v>
      </c>
      <c r="H5" s="17" t="n">
        <v>12</v>
      </c>
      <c r="I5" s="17" t="n">
        <v>24</v>
      </c>
      <c r="J5" s="18" t="n">
        <v>0</v>
      </c>
      <c r="K5" s="18" t="n">
        <v>1</v>
      </c>
      <c r="L5" s="18" t="n">
        <v>1</v>
      </c>
      <c r="M5" s="18" t="n">
        <v>1</v>
      </c>
      <c r="N5" s="18" t="n">
        <v>1</v>
      </c>
      <c r="O5" s="18" t="n">
        <v>1</v>
      </c>
      <c r="P5" s="18" t="n">
        <v>1</v>
      </c>
      <c r="Q5" s="18" t="n">
        <v>0</v>
      </c>
      <c r="R5" s="18" t="n">
        <v>2</v>
      </c>
      <c r="S5" s="18" t="n">
        <v>702</v>
      </c>
      <c r="T5" s="18" t="n">
        <v>1505</v>
      </c>
      <c r="U5" s="18" t="n">
        <v>6058</v>
      </c>
      <c r="V5" s="18" t="n">
        <v>2542</v>
      </c>
      <c r="W5" s="17" t="n">
        <v>9.33</v>
      </c>
      <c r="X5" s="18" t="n">
        <v>39</v>
      </c>
      <c r="Y5" s="17" t="n">
        <v>5</v>
      </c>
      <c r="Z5" s="19" t="n">
        <v>0.00083</v>
      </c>
      <c r="AA5" s="18" t="n">
        <v>24</v>
      </c>
      <c r="AB5" s="18" t="n">
        <v>1</v>
      </c>
      <c r="AC5" s="18" t="n">
        <v>0</v>
      </c>
      <c r="AD5" s="17" t="n"/>
      <c r="AE5" s="17" t="n">
        <v>6</v>
      </c>
      <c r="AF5" s="17" t="n">
        <v>6</v>
      </c>
      <c r="AG5" s="17" t="n">
        <v>11</v>
      </c>
      <c r="AH5" s="17" t="n">
        <v>12</v>
      </c>
      <c r="AI5" s="17" t="n">
        <v>15.5</v>
      </c>
      <c r="AJ5" s="17" t="n"/>
      <c r="AK5" s="17" t="n"/>
      <c r="AL5" s="17" t="n">
        <v>8</v>
      </c>
      <c r="AM5" s="17" t="n">
        <v>5</v>
      </c>
      <c r="AN5" s="17" t="n"/>
      <c r="AO5" s="18" t="n"/>
    </row>
    <row r="6">
      <c r="A6" s="16" t="inlineStr">
        <is>
          <t>Loja de Jogos - Asgard</t>
        </is>
      </c>
      <c r="B6" s="16" t="inlineStr">
        <is>
          <t>Brasília</t>
        </is>
      </c>
      <c r="C6" s="16" t="inlineStr">
        <is>
          <t>Centro-Oeste</t>
        </is>
      </c>
      <c r="D6" s="17" t="n">
        <v>4.7</v>
      </c>
      <c r="E6" s="18" t="n">
        <v>754</v>
      </c>
      <c r="F6" s="18" t="n">
        <v>7</v>
      </c>
      <c r="G6" s="18" t="n">
        <v>63</v>
      </c>
      <c r="H6" s="17" t="n">
        <v>14</v>
      </c>
      <c r="I6" s="17" t="n">
        <v>23</v>
      </c>
      <c r="J6" s="18" t="n">
        <v>1</v>
      </c>
      <c r="K6" s="18" t="n">
        <v>1</v>
      </c>
      <c r="L6" s="18" t="n">
        <v>1</v>
      </c>
      <c r="M6" s="18" t="n">
        <v>1</v>
      </c>
      <c r="N6" s="18" t="n">
        <v>1</v>
      </c>
      <c r="O6" s="18" t="n">
        <v>1</v>
      </c>
      <c r="P6" s="18" t="n">
        <v>1</v>
      </c>
      <c r="Q6" s="18" t="n">
        <v>1</v>
      </c>
      <c r="R6" s="18" t="n">
        <v>1</v>
      </c>
      <c r="S6" s="18" t="n">
        <v>430</v>
      </c>
      <c r="T6" s="18" t="n">
        <v>169</v>
      </c>
      <c r="U6" s="18" t="n">
        <v>7305</v>
      </c>
      <c r="V6" s="18" t="n">
        <v>608</v>
      </c>
      <c r="W6" s="17" t="n">
        <v>9.02</v>
      </c>
      <c r="X6" s="18" t="n">
        <v>1</v>
      </c>
      <c r="Y6" s="17" t="n">
        <v>15</v>
      </c>
      <c r="Z6" s="19" t="n">
        <v>0.00205</v>
      </c>
      <c r="AA6" s="18" t="n">
        <v>39</v>
      </c>
      <c r="AB6" s="18" t="n">
        <v>1</v>
      </c>
      <c r="AC6" s="18" t="n">
        <v>1</v>
      </c>
      <c r="AD6" s="17" t="n">
        <v>17.5</v>
      </c>
      <c r="AE6" s="17" t="n">
        <v>17</v>
      </c>
      <c r="AF6" s="17" t="n">
        <v>33</v>
      </c>
      <c r="AG6" s="17" t="n">
        <v>54.5</v>
      </c>
      <c r="AH6" s="17" t="n">
        <v>67.5</v>
      </c>
      <c r="AI6" s="17" t="n">
        <v>81.5</v>
      </c>
      <c r="AJ6" s="17" t="n">
        <v>45</v>
      </c>
      <c r="AK6" s="17" t="n">
        <v>30.5</v>
      </c>
      <c r="AL6" s="17" t="n">
        <v>12</v>
      </c>
      <c r="AM6" s="17" t="n">
        <v>6</v>
      </c>
      <c r="AN6" s="17" t="n">
        <v>22</v>
      </c>
      <c r="AO6" s="18" t="n">
        <v>150</v>
      </c>
    </row>
    <row r="7">
      <c r="A7" s="16" t="inlineStr">
        <is>
          <t>Ludoteca BGC</t>
        </is>
      </c>
      <c r="B7" s="16" t="inlineStr">
        <is>
          <t>Brasília</t>
        </is>
      </c>
      <c r="C7" s="16" t="inlineStr">
        <is>
          <t>Centro-Oeste</t>
        </is>
      </c>
      <c r="D7" s="17" t="n">
        <v>4.7</v>
      </c>
      <c r="E7" s="18" t="n">
        <v>1379</v>
      </c>
      <c r="F7" s="18" t="n">
        <v>6</v>
      </c>
      <c r="G7" s="18" t="n">
        <v>63</v>
      </c>
      <c r="H7" s="17" t="n">
        <v>12</v>
      </c>
      <c r="I7" s="17" t="n">
        <v>23.5</v>
      </c>
      <c r="J7" s="18" t="n">
        <v>0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18" t="n">
        <v>2</v>
      </c>
      <c r="R7" s="18" t="n">
        <v>2</v>
      </c>
      <c r="S7" s="18" t="n">
        <v>465</v>
      </c>
      <c r="T7" s="18" t="n">
        <v>747</v>
      </c>
      <c r="U7" s="18" t="n">
        <v>15000</v>
      </c>
      <c r="V7" s="18" t="n">
        <v>820</v>
      </c>
      <c r="W7" s="17" t="n">
        <v>10.37</v>
      </c>
      <c r="X7" s="18" t="n">
        <v>13</v>
      </c>
      <c r="Y7" s="17" t="n">
        <v>11.85</v>
      </c>
      <c r="Z7" s="19" t="n">
        <v>0.00079</v>
      </c>
      <c r="AA7" s="18" t="n">
        <v>60</v>
      </c>
      <c r="AB7" s="18" t="n">
        <v>1</v>
      </c>
      <c r="AC7" s="18" t="n">
        <v>1</v>
      </c>
      <c r="AD7" s="17" t="n">
        <v>30</v>
      </c>
      <c r="AE7" s="17" t="n">
        <v>9</v>
      </c>
      <c r="AF7" s="17" t="n">
        <v>31</v>
      </c>
      <c r="AG7" s="17" t="n">
        <v>64.5</v>
      </c>
      <c r="AH7" s="17" t="n">
        <v>70</v>
      </c>
      <c r="AI7" s="17" t="n">
        <v>76.75</v>
      </c>
      <c r="AJ7" s="17" t="n"/>
      <c r="AK7" s="17" t="n"/>
      <c r="AL7" s="17" t="n">
        <v>8.5</v>
      </c>
      <c r="AM7" s="17" t="n">
        <v>6</v>
      </c>
      <c r="AN7" s="17" t="n">
        <v>14</v>
      </c>
      <c r="AO7" s="18" t="n">
        <v>952</v>
      </c>
    </row>
    <row r="8">
      <c r="A8" s="16" t="inlineStr">
        <is>
          <t>Utopia Games &amp; Food</t>
        </is>
      </c>
      <c r="B8" s="16" t="inlineStr">
        <is>
          <t>Brasília</t>
        </is>
      </c>
      <c r="C8" s="16" t="inlineStr">
        <is>
          <t>Centro-Oeste</t>
        </is>
      </c>
      <c r="D8" s="17" t="n">
        <v>4.8</v>
      </c>
      <c r="E8" s="18" t="n">
        <v>159</v>
      </c>
      <c r="F8" s="18" t="n">
        <v>6</v>
      </c>
      <c r="G8" s="18" t="n">
        <v>44</v>
      </c>
      <c r="H8" s="17" t="n">
        <v>14</v>
      </c>
      <c r="I8" s="17" t="n">
        <v>24</v>
      </c>
      <c r="J8" s="18" t="n">
        <v>0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18" t="n">
        <v>0</v>
      </c>
      <c r="R8" s="18" t="n">
        <v>0</v>
      </c>
      <c r="S8" s="18" t="n">
        <v>6361</v>
      </c>
      <c r="T8" s="18" t="n">
        <v>162</v>
      </c>
      <c r="U8" s="18" t="n">
        <v>2824</v>
      </c>
      <c r="V8" s="18" t="n">
        <v>208</v>
      </c>
      <c r="W8" s="17" t="n">
        <v>2.67</v>
      </c>
      <c r="X8" s="18" t="n">
        <v>27</v>
      </c>
      <c r="Y8" s="17" t="n">
        <v>39.3</v>
      </c>
      <c r="Z8" s="19" t="n">
        <v>0.01392</v>
      </c>
      <c r="AA8" s="18" t="n">
        <v>32</v>
      </c>
      <c r="AB8" s="18" t="n">
        <v>1</v>
      </c>
      <c r="AC8" s="18" t="n">
        <v>0</v>
      </c>
      <c r="AD8" s="17" t="n"/>
      <c r="AE8" s="17" t="n">
        <v>7</v>
      </c>
      <c r="AF8" s="17" t="n">
        <v>50</v>
      </c>
      <c r="AG8" s="17" t="n">
        <v>55</v>
      </c>
      <c r="AH8" s="17" t="n">
        <v>57</v>
      </c>
      <c r="AI8" s="17" t="n">
        <v>84.5</v>
      </c>
      <c r="AJ8" s="17" t="n"/>
      <c r="AK8" s="17" t="n">
        <v>25.5</v>
      </c>
      <c r="AL8" s="17" t="n">
        <v>11</v>
      </c>
      <c r="AM8" s="17" t="n">
        <v>6</v>
      </c>
      <c r="AN8" s="17" t="n"/>
      <c r="AO8" s="18" t="n"/>
    </row>
    <row r="9">
      <c r="A9" s="16" t="inlineStr">
        <is>
          <t>Paladins Game Store</t>
        </is>
      </c>
      <c r="B9" s="16" t="inlineStr">
        <is>
          <t>Goiânia</t>
        </is>
      </c>
      <c r="C9" s="16" t="inlineStr">
        <is>
          <t>Centro-Oeste</t>
        </is>
      </c>
      <c r="D9" s="17" t="n">
        <v>4.7</v>
      </c>
      <c r="E9" s="18" t="n">
        <v>906</v>
      </c>
      <c r="F9" s="18" t="n">
        <v>7</v>
      </c>
      <c r="G9" s="18" t="n">
        <v>70</v>
      </c>
      <c r="H9" s="17" t="n">
        <v>10</v>
      </c>
      <c r="I9" s="17" t="n">
        <v>22</v>
      </c>
      <c r="J9" s="18" t="n">
        <v>1</v>
      </c>
      <c r="K9" s="18" t="n">
        <v>1</v>
      </c>
      <c r="L9" s="18" t="n">
        <v>1</v>
      </c>
      <c r="M9" s="18" t="n">
        <v>1</v>
      </c>
      <c r="N9" s="18" t="n">
        <v>1</v>
      </c>
      <c r="O9" s="18" t="n">
        <v>1</v>
      </c>
      <c r="P9" s="18" t="n">
        <v>1</v>
      </c>
      <c r="Q9" s="18" t="n">
        <v>0</v>
      </c>
      <c r="R9" s="18" t="n">
        <v>0</v>
      </c>
      <c r="S9" s="18" t="n"/>
      <c r="T9" s="18" t="n">
        <v>5</v>
      </c>
      <c r="U9" s="18" t="n">
        <v>9690</v>
      </c>
      <c r="V9" s="18" t="n">
        <v>1376</v>
      </c>
      <c r="W9" s="17" t="n">
        <v>11.71</v>
      </c>
      <c r="X9" s="18" t="n">
        <v>1</v>
      </c>
      <c r="Y9" s="17" t="n">
        <v>157</v>
      </c>
      <c r="Z9" s="19" t="n">
        <v>0.0162</v>
      </c>
      <c r="AA9" s="18" t="n"/>
      <c r="AB9" s="18" t="n">
        <v>0</v>
      </c>
      <c r="AC9" s="18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8" t="n">
        <v>214</v>
      </c>
    </row>
    <row r="10">
      <c r="A10" s="16" t="inlineStr">
        <is>
          <t>Balboa's Hobby Games</t>
        </is>
      </c>
      <c r="B10" s="16" t="inlineStr">
        <is>
          <t>Fortaleza</t>
        </is>
      </c>
      <c r="C10" s="16" t="inlineStr">
        <is>
          <t>Nordeste</t>
        </is>
      </c>
      <c r="D10" s="17" t="n">
        <v>4.8</v>
      </c>
      <c r="E10" s="18" t="n">
        <v>881</v>
      </c>
      <c r="F10" s="18" t="n">
        <v>5</v>
      </c>
      <c r="G10" s="18" t="n">
        <v>27</v>
      </c>
      <c r="H10" s="17" t="n">
        <v>15</v>
      </c>
      <c r="I10" s="17" t="n">
        <v>22</v>
      </c>
      <c r="J10" s="18" t="n">
        <v>0</v>
      </c>
      <c r="K10" s="18" t="n">
        <v>0</v>
      </c>
      <c r="L10" s="18" t="n">
        <v>1</v>
      </c>
      <c r="M10" s="18" t="n">
        <v>1</v>
      </c>
      <c r="N10" s="18" t="n">
        <v>1</v>
      </c>
      <c r="O10" s="18" t="n">
        <v>1</v>
      </c>
      <c r="P10" s="18" t="n">
        <v>1</v>
      </c>
      <c r="Q10" s="18" t="n">
        <v>0</v>
      </c>
      <c r="R10" s="18" t="n">
        <v>0</v>
      </c>
      <c r="S10" s="18" t="n">
        <v>3702</v>
      </c>
      <c r="T10" s="18" t="n">
        <v>228</v>
      </c>
      <c r="U10" s="18" t="n">
        <v>21318</v>
      </c>
      <c r="V10" s="18" t="n">
        <v>1724</v>
      </c>
      <c r="W10" s="17" t="n">
        <v>12.37</v>
      </c>
      <c r="X10" s="18" t="n">
        <v>22</v>
      </c>
      <c r="Y10" s="17" t="n">
        <v>110.5</v>
      </c>
      <c r="Z10" s="19" t="n">
        <v>0.00518</v>
      </c>
      <c r="AA10" s="18" t="n">
        <v>36</v>
      </c>
      <c r="AB10" s="18" t="n">
        <v>1</v>
      </c>
      <c r="AC10" s="18" t="n">
        <v>0</v>
      </c>
      <c r="AD10" s="17" t="n"/>
      <c r="AE10" s="17" t="n">
        <v>8</v>
      </c>
      <c r="AF10" s="17" t="n">
        <v>30</v>
      </c>
      <c r="AG10" s="17" t="n">
        <v>35</v>
      </c>
      <c r="AH10" s="17" t="n">
        <v>38</v>
      </c>
      <c r="AI10" s="17" t="n">
        <v>45</v>
      </c>
      <c r="AJ10" s="17" t="n">
        <v>29.5</v>
      </c>
      <c r="AK10" s="17" t="n">
        <v>26.5</v>
      </c>
      <c r="AL10" s="17" t="n">
        <v>15</v>
      </c>
      <c r="AM10" s="17" t="n">
        <v>7.5</v>
      </c>
      <c r="AN10" s="17" t="n">
        <v>15</v>
      </c>
      <c r="AO10" s="18" t="n">
        <v>1833</v>
      </c>
    </row>
    <row r="11">
      <c r="A11" s="16" t="inlineStr">
        <is>
          <t>Dominaria Cards &amp; Games</t>
        </is>
      </c>
      <c r="B11" s="16" t="inlineStr">
        <is>
          <t>Fortaleza</t>
        </is>
      </c>
      <c r="C11" s="16" t="inlineStr">
        <is>
          <t>Nordeste</t>
        </is>
      </c>
      <c r="D11" s="17" t="n">
        <v>4.7</v>
      </c>
      <c r="E11" s="18" t="n">
        <v>305</v>
      </c>
      <c r="F11" s="18" t="n">
        <v>7</v>
      </c>
      <c r="G11" s="18" t="n">
        <v>77</v>
      </c>
      <c r="H11" s="17" t="n">
        <v>8</v>
      </c>
      <c r="I11" s="17" t="n">
        <v>21</v>
      </c>
      <c r="J11" s="18" t="n">
        <v>1</v>
      </c>
      <c r="K11" s="18" t="n">
        <v>1</v>
      </c>
      <c r="L11" s="18" t="n">
        <v>1</v>
      </c>
      <c r="M11" s="18" t="n">
        <v>1</v>
      </c>
      <c r="N11" s="18" t="n">
        <v>1</v>
      </c>
      <c r="O11" s="18" t="n">
        <v>1</v>
      </c>
      <c r="P11" s="18" t="n">
        <v>1</v>
      </c>
      <c r="Q11" s="18" t="n">
        <v>1</v>
      </c>
      <c r="R11" s="18" t="n">
        <v>2</v>
      </c>
      <c r="S11" s="18" t="n">
        <v>95</v>
      </c>
      <c r="T11" s="18" t="n">
        <v>96</v>
      </c>
      <c r="U11" s="18" t="n"/>
      <c r="V11" s="18" t="n"/>
      <c r="W11" s="17" t="n"/>
      <c r="X11" s="18" t="n"/>
      <c r="Y11" s="17" t="n"/>
      <c r="Z11" s="19" t="n"/>
      <c r="AA11" s="18" t="n"/>
      <c r="AB11" s="18" t="n">
        <v>0</v>
      </c>
      <c r="AC11" s="18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8" t="n"/>
    </row>
    <row r="12">
      <c r="A12" s="16" t="inlineStr">
        <is>
          <t>Nala Land - Bar de Jogos de Tabuleiro em Recife</t>
        </is>
      </c>
      <c r="B12" s="16" t="inlineStr">
        <is>
          <t>Recife</t>
        </is>
      </c>
      <c r="C12" s="16" t="inlineStr">
        <is>
          <t>Nordeste</t>
        </is>
      </c>
      <c r="D12" s="17" t="n">
        <v>4.9</v>
      </c>
      <c r="E12" s="18" t="n">
        <v>206</v>
      </c>
      <c r="F12" s="18" t="n">
        <v>4</v>
      </c>
      <c r="G12" s="18" t="n">
        <v>28</v>
      </c>
      <c r="H12" s="17" t="n">
        <v>14</v>
      </c>
      <c r="I12" s="17" t="n">
        <v>24</v>
      </c>
      <c r="J12" s="18" t="n">
        <v>0</v>
      </c>
      <c r="K12" s="18" t="n">
        <v>0</v>
      </c>
      <c r="L12" s="18" t="n">
        <v>0</v>
      </c>
      <c r="M12" s="18" t="n">
        <v>1</v>
      </c>
      <c r="N12" s="18" t="n">
        <v>1</v>
      </c>
      <c r="O12" s="18" t="n">
        <v>1</v>
      </c>
      <c r="P12" s="18" t="n">
        <v>1</v>
      </c>
      <c r="Q12" s="18" t="n">
        <v>0</v>
      </c>
      <c r="R12" s="18" t="n">
        <v>0</v>
      </c>
      <c r="S12" s="18" t="n">
        <v>5144</v>
      </c>
      <c r="T12" s="18" t="n">
        <v>1138</v>
      </c>
      <c r="U12" s="18" t="n">
        <v>27673</v>
      </c>
      <c r="V12" s="18" t="n">
        <v>655</v>
      </c>
      <c r="W12" s="17" t="n">
        <v>5.4</v>
      </c>
      <c r="X12" s="18" t="n">
        <v>17</v>
      </c>
      <c r="Y12" s="17" t="n">
        <v>68.94</v>
      </c>
      <c r="Z12" s="19" t="n">
        <v>0.00249</v>
      </c>
      <c r="AA12" s="18" t="n">
        <v>25</v>
      </c>
      <c r="AB12" s="18" t="n">
        <v>1</v>
      </c>
      <c r="AC12" s="18" t="n">
        <v>0</v>
      </c>
      <c r="AD12" s="17" t="n"/>
      <c r="AE12" s="17" t="n">
        <v>12</v>
      </c>
      <c r="AF12" s="17" t="n">
        <v>22</v>
      </c>
      <c r="AG12" s="17" t="n">
        <v>29.5</v>
      </c>
      <c r="AH12" s="17" t="n">
        <v>34</v>
      </c>
      <c r="AI12" s="17" t="n">
        <v>37.5</v>
      </c>
      <c r="AJ12" s="17" t="n">
        <v>34</v>
      </c>
      <c r="AK12" s="17" t="n">
        <v>19</v>
      </c>
      <c r="AL12" s="17" t="n">
        <v>12</v>
      </c>
      <c r="AM12" s="17" t="n"/>
      <c r="AN12" s="17" t="n"/>
      <c r="AO12" s="18" t="n">
        <v>312</v>
      </c>
    </row>
    <row r="13">
      <c r="A13" s="16" t="inlineStr">
        <is>
          <t>São Jogue - Bela Vista</t>
        </is>
      </c>
      <c r="B13" s="16" t="inlineStr">
        <is>
          <t>Salvador</t>
        </is>
      </c>
      <c r="C13" s="16" t="inlineStr">
        <is>
          <t>Nordeste</t>
        </is>
      </c>
      <c r="D13" s="17" t="n">
        <v>4.8</v>
      </c>
      <c r="E13" s="18" t="n">
        <v>787</v>
      </c>
      <c r="F13" s="18" t="n">
        <v>7</v>
      </c>
      <c r="G13" s="18" t="n">
        <v>68</v>
      </c>
      <c r="H13" s="17" t="n">
        <v>12</v>
      </c>
      <c r="I13" s="17" t="n">
        <v>22</v>
      </c>
      <c r="J13" s="18" t="n">
        <v>1</v>
      </c>
      <c r="K13" s="18" t="n">
        <v>1</v>
      </c>
      <c r="L13" s="18" t="n">
        <v>1</v>
      </c>
      <c r="M13" s="18" t="n">
        <v>1</v>
      </c>
      <c r="N13" s="18" t="n">
        <v>1</v>
      </c>
      <c r="O13" s="18" t="n">
        <v>1</v>
      </c>
      <c r="P13" s="18" t="n">
        <v>1</v>
      </c>
      <c r="Q13" s="18" t="n">
        <v>1</v>
      </c>
      <c r="R13" s="18" t="n">
        <v>2</v>
      </c>
      <c r="S13" s="18" t="n">
        <v>387</v>
      </c>
      <c r="T13" s="18" t="n">
        <v>118</v>
      </c>
      <c r="U13" s="18" t="n">
        <v>38492</v>
      </c>
      <c r="V13" s="18" t="n">
        <v>2036</v>
      </c>
      <c r="W13" s="17" t="n">
        <v>8.91</v>
      </c>
      <c r="X13" s="18" t="n">
        <v>26</v>
      </c>
      <c r="Y13" s="17" t="n">
        <v>334.58</v>
      </c>
      <c r="Z13" s="19" t="n">
        <v>0.00869</v>
      </c>
      <c r="AA13" s="18" t="n">
        <v>56</v>
      </c>
      <c r="AB13" s="18" t="n">
        <v>1</v>
      </c>
      <c r="AC13" s="18" t="n">
        <v>0</v>
      </c>
      <c r="AD13" s="17" t="n"/>
      <c r="AE13" s="17" t="n">
        <v>16</v>
      </c>
      <c r="AF13" s="17" t="n">
        <v>32.5</v>
      </c>
      <c r="AG13" s="17" t="n">
        <v>36.25</v>
      </c>
      <c r="AH13" s="17" t="n">
        <v>48.5</v>
      </c>
      <c r="AI13" s="17" t="n">
        <v>60.5</v>
      </c>
      <c r="AJ13" s="17" t="n">
        <v>45</v>
      </c>
      <c r="AK13" s="17" t="n">
        <v>35</v>
      </c>
      <c r="AL13" s="17" t="n">
        <v>12</v>
      </c>
      <c r="AM13" s="17" t="n">
        <v>8.9</v>
      </c>
      <c r="AN13" s="17" t="n">
        <v>28</v>
      </c>
      <c r="AO13" s="18" t="n">
        <v>370</v>
      </c>
    </row>
    <row r="14">
      <c r="A14" s="16" t="inlineStr">
        <is>
          <t>Ludoteca Sidequest</t>
        </is>
      </c>
      <c r="B14" s="16" t="inlineStr">
        <is>
          <t>Belém</t>
        </is>
      </c>
      <c r="C14" s="16" t="inlineStr">
        <is>
          <t>Norte</t>
        </is>
      </c>
      <c r="D14" s="17" t="n">
        <v>4.8</v>
      </c>
      <c r="E14" s="18" t="n">
        <v>327</v>
      </c>
      <c r="F14" s="18" t="n">
        <v>5</v>
      </c>
      <c r="G14" s="18" t="n">
        <v>42</v>
      </c>
      <c r="H14" s="17" t="n">
        <v>14</v>
      </c>
      <c r="I14" s="17" t="n">
        <v>24</v>
      </c>
      <c r="J14" s="18" t="n">
        <v>0</v>
      </c>
      <c r="K14" s="18" t="n">
        <v>0</v>
      </c>
      <c r="L14" s="18" t="n">
        <v>1</v>
      </c>
      <c r="M14" s="18" t="n">
        <v>1</v>
      </c>
      <c r="N14" s="18" t="n">
        <v>1</v>
      </c>
      <c r="O14" s="18" t="n">
        <v>1</v>
      </c>
      <c r="P14" s="18" t="n">
        <v>1</v>
      </c>
      <c r="Q14" s="18" t="n">
        <v>0</v>
      </c>
      <c r="R14" s="18" t="n">
        <v>0</v>
      </c>
      <c r="S14" s="18" t="n"/>
      <c r="T14" s="18" t="n">
        <v>52</v>
      </c>
      <c r="U14" s="18" t="n">
        <v>21601</v>
      </c>
      <c r="V14" s="18" t="n">
        <v>235</v>
      </c>
      <c r="W14" s="17" t="n">
        <v>2.98</v>
      </c>
      <c r="X14" s="18" t="n">
        <v>10</v>
      </c>
      <c r="Y14" s="17" t="n">
        <v>348.6</v>
      </c>
      <c r="Z14" s="19" t="n">
        <v>0.01614</v>
      </c>
      <c r="AA14" s="18" t="n">
        <v>60</v>
      </c>
      <c r="AB14" s="18" t="n">
        <v>1</v>
      </c>
      <c r="AC14" s="18" t="n">
        <v>1</v>
      </c>
      <c r="AD14" s="17" t="n">
        <v>25.5</v>
      </c>
      <c r="AE14" s="17" t="n">
        <v>13</v>
      </c>
      <c r="AF14" s="17" t="n">
        <v>35</v>
      </c>
      <c r="AG14" s="17" t="n">
        <v>56.75</v>
      </c>
      <c r="AH14" s="17" t="n">
        <v>73.5</v>
      </c>
      <c r="AI14" s="17" t="n">
        <v>81.25</v>
      </c>
      <c r="AJ14" s="17" t="n">
        <v>40</v>
      </c>
      <c r="AK14" s="17" t="n">
        <v>31</v>
      </c>
      <c r="AL14" s="17" t="n">
        <v>13</v>
      </c>
      <c r="AM14" s="17" t="n">
        <v>7</v>
      </c>
      <c r="AN14" s="17" t="n">
        <v>13</v>
      </c>
      <c r="AO14" s="18" t="n">
        <v>468</v>
      </c>
    </row>
    <row r="15">
      <c r="A15" s="16" t="inlineStr">
        <is>
          <t>Bardo Mago</t>
        </is>
      </c>
      <c r="B15" s="16" t="inlineStr">
        <is>
          <t>Belo Horizonte</t>
        </is>
      </c>
      <c r="C15" s="16" t="inlineStr">
        <is>
          <t>Sudeste</t>
        </is>
      </c>
      <c r="D15" s="17" t="n">
        <v>4.8</v>
      </c>
      <c r="E15" s="18" t="n">
        <v>823</v>
      </c>
      <c r="F15" s="18" t="n">
        <v>5</v>
      </c>
      <c r="G15" s="18" t="n">
        <v>37</v>
      </c>
      <c r="H15" s="17" t="n">
        <v>13</v>
      </c>
      <c r="I15" s="17" t="n">
        <v>24</v>
      </c>
      <c r="J15" s="18" t="n">
        <v>0</v>
      </c>
      <c r="K15" s="18" t="n">
        <v>0</v>
      </c>
      <c r="L15" s="18" t="n">
        <v>1</v>
      </c>
      <c r="M15" s="18" t="n">
        <v>1</v>
      </c>
      <c r="N15" s="18" t="n">
        <v>1</v>
      </c>
      <c r="O15" s="18" t="n">
        <v>1</v>
      </c>
      <c r="P15" s="18" t="n">
        <v>1</v>
      </c>
      <c r="Q15" s="18" t="n">
        <v>1</v>
      </c>
      <c r="R15" s="18" t="n">
        <v>1</v>
      </c>
      <c r="S15" s="18" t="n">
        <v>307</v>
      </c>
      <c r="T15" s="18" t="n">
        <v>723</v>
      </c>
      <c r="U15" s="18" t="n"/>
      <c r="V15" s="18" t="n">
        <v>616</v>
      </c>
      <c r="W15" s="17" t="n">
        <v>2.42</v>
      </c>
      <c r="X15" s="18" t="n">
        <v>31</v>
      </c>
      <c r="Y15" s="17" t="n">
        <v>287.03</v>
      </c>
      <c r="Z15" s="19" t="n"/>
      <c r="AA15" s="18" t="n">
        <v>110</v>
      </c>
      <c r="AB15" s="18" t="n">
        <v>1</v>
      </c>
      <c r="AC15" s="18" t="n">
        <v>0</v>
      </c>
      <c r="AD15" s="17" t="n"/>
      <c r="AE15" s="17" t="n">
        <v>20</v>
      </c>
      <c r="AF15" s="17" t="n">
        <v>34</v>
      </c>
      <c r="AG15" s="17" t="n">
        <v>40.5</v>
      </c>
      <c r="AH15" s="17" t="n">
        <v>54</v>
      </c>
      <c r="AI15" s="17" t="n">
        <v>71.5</v>
      </c>
      <c r="AJ15" s="17" t="n">
        <v>42</v>
      </c>
      <c r="AK15" s="17" t="n"/>
      <c r="AL15" s="17" t="n">
        <v>12.5</v>
      </c>
      <c r="AM15" s="17" t="n">
        <v>8</v>
      </c>
      <c r="AN15" s="17" t="n">
        <v>26</v>
      </c>
      <c r="AO15" s="18" t="n">
        <v>588</v>
      </c>
    </row>
    <row r="16">
      <c r="A16" s="16" t="inlineStr">
        <is>
          <t>Comdado Bar e Jogos</t>
        </is>
      </c>
      <c r="B16" s="16" t="inlineStr">
        <is>
          <t>Belo Horizonte</t>
        </is>
      </c>
      <c r="C16" s="16" t="inlineStr">
        <is>
          <t>Sudeste</t>
        </is>
      </c>
      <c r="D16" s="17" t="n">
        <v>4.4</v>
      </c>
      <c r="E16" s="18" t="n">
        <v>158</v>
      </c>
      <c r="F16" s="18" t="n">
        <v>5</v>
      </c>
      <c r="G16" s="18" t="n">
        <v>45</v>
      </c>
      <c r="H16" s="17" t="n">
        <v>12</v>
      </c>
      <c r="I16" s="17" t="n">
        <v>25</v>
      </c>
      <c r="J16" s="18" t="n">
        <v>0</v>
      </c>
      <c r="K16" s="18" t="n">
        <v>0</v>
      </c>
      <c r="L16" s="18" t="n">
        <v>1</v>
      </c>
      <c r="M16" s="18" t="n">
        <v>1</v>
      </c>
      <c r="N16" s="18" t="n">
        <v>1</v>
      </c>
      <c r="O16" s="18" t="n">
        <v>1</v>
      </c>
      <c r="P16" s="18" t="n">
        <v>1</v>
      </c>
      <c r="Q16" s="18" t="n">
        <v>0</v>
      </c>
      <c r="R16" s="18" t="n">
        <v>0</v>
      </c>
      <c r="S16" s="18" t="n">
        <v>1142</v>
      </c>
      <c r="T16" s="18" t="n">
        <v>105</v>
      </c>
      <c r="U16" s="18" t="n">
        <v>10671</v>
      </c>
      <c r="V16" s="18" t="n">
        <v>190</v>
      </c>
      <c r="W16" s="17" t="n">
        <v>3.98</v>
      </c>
      <c r="X16" s="18" t="n">
        <v>2</v>
      </c>
      <c r="Y16" s="17" t="n">
        <v>52</v>
      </c>
      <c r="Z16" s="19" t="n">
        <v>0.00487</v>
      </c>
      <c r="AA16" s="18" t="n">
        <v>55</v>
      </c>
      <c r="AB16" s="18" t="n">
        <v>1</v>
      </c>
      <c r="AC16" s="18" t="n">
        <v>1</v>
      </c>
      <c r="AD16" s="17" t="n">
        <v>17.5</v>
      </c>
      <c r="AE16" s="17" t="n">
        <v>18</v>
      </c>
      <c r="AF16" s="17" t="n">
        <v>50</v>
      </c>
      <c r="AG16" s="17" t="n">
        <v>71</v>
      </c>
      <c r="AH16" s="17" t="n">
        <v>85.5</v>
      </c>
      <c r="AI16" s="17" t="n">
        <v>98.75</v>
      </c>
      <c r="AJ16" s="17" t="n">
        <v>50</v>
      </c>
      <c r="AK16" s="17" t="n"/>
      <c r="AL16" s="17" t="n">
        <v>12</v>
      </c>
      <c r="AM16" s="17" t="n"/>
      <c r="AN16" s="17" t="n">
        <v>25</v>
      </c>
      <c r="AO16" s="18" t="n">
        <v>190</v>
      </c>
    </row>
    <row r="17">
      <c r="A17" s="16" t="inlineStr">
        <is>
          <t>Garagem do Nerd</t>
        </is>
      </c>
      <c r="B17" s="16" t="inlineStr">
        <is>
          <t>Belo Horizonte</t>
        </is>
      </c>
      <c r="C17" s="16" t="inlineStr">
        <is>
          <t>Sudeste</t>
        </is>
      </c>
      <c r="D17" s="17" t="n">
        <v>4.9</v>
      </c>
      <c r="E17" s="18" t="n">
        <v>244</v>
      </c>
      <c r="F17" s="18" t="n">
        <v>5</v>
      </c>
      <c r="G17" s="18" t="n">
        <v>34</v>
      </c>
      <c r="H17" s="17" t="n">
        <v>13</v>
      </c>
      <c r="I17" s="17" t="n">
        <v>25</v>
      </c>
      <c r="J17" s="18" t="n">
        <v>0</v>
      </c>
      <c r="K17" s="18" t="n">
        <v>1</v>
      </c>
      <c r="L17" s="18" t="n">
        <v>1</v>
      </c>
      <c r="M17" s="18" t="n">
        <v>1</v>
      </c>
      <c r="N17" s="18" t="n">
        <v>1</v>
      </c>
      <c r="O17" s="18" t="n">
        <v>1</v>
      </c>
      <c r="P17" s="18" t="n">
        <v>0</v>
      </c>
      <c r="Q17" s="18" t="n">
        <v>0</v>
      </c>
      <c r="R17" s="18" t="n">
        <v>0</v>
      </c>
      <c r="S17" s="18" t="n">
        <v>1201</v>
      </c>
      <c r="T17" s="18" t="n">
        <v>754</v>
      </c>
      <c r="U17" s="18" t="n">
        <v>13420</v>
      </c>
      <c r="V17" s="18" t="n">
        <v>3023</v>
      </c>
      <c r="W17" s="17" t="n">
        <v>8.73</v>
      </c>
      <c r="X17" s="18" t="n">
        <v>30</v>
      </c>
      <c r="Y17" s="17" t="n">
        <v>17.97</v>
      </c>
      <c r="Z17" s="19" t="n">
        <v>0.00134</v>
      </c>
      <c r="AA17" s="18" t="n"/>
      <c r="AB17" s="18" t="n">
        <v>0</v>
      </c>
      <c r="AC17" s="18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8" t="n"/>
    </row>
    <row r="18">
      <c r="A18" s="16" t="inlineStr">
        <is>
          <t>La Tabuleria</t>
        </is>
      </c>
      <c r="B18" s="16" t="inlineStr">
        <is>
          <t>Belo Horizonte</t>
        </is>
      </c>
      <c r="C18" s="16" t="inlineStr">
        <is>
          <t>Sudeste</t>
        </is>
      </c>
      <c r="D18" s="17" t="n">
        <v>4.7</v>
      </c>
      <c r="E18" s="18" t="n">
        <v>138</v>
      </c>
      <c r="F18" s="18" t="n">
        <v>5</v>
      </c>
      <c r="G18" s="18" t="n">
        <v>42</v>
      </c>
      <c r="H18" s="17" t="n">
        <v>15</v>
      </c>
      <c r="I18" s="17" t="n">
        <v>25</v>
      </c>
      <c r="J18" s="18" t="n">
        <v>0</v>
      </c>
      <c r="K18" s="18" t="n">
        <v>0</v>
      </c>
      <c r="L18" s="18" t="n">
        <v>1</v>
      </c>
      <c r="M18" s="18" t="n">
        <v>1</v>
      </c>
      <c r="N18" s="18" t="n">
        <v>1</v>
      </c>
      <c r="O18" s="18" t="n">
        <v>1</v>
      </c>
      <c r="P18" s="18" t="n">
        <v>1</v>
      </c>
      <c r="Q18" s="18" t="n">
        <v>0</v>
      </c>
      <c r="R18" s="18" t="n">
        <v>0</v>
      </c>
      <c r="S18" s="18" t="n">
        <v>4984</v>
      </c>
      <c r="T18" s="18" t="n">
        <v>137</v>
      </c>
      <c r="U18" s="18" t="n"/>
      <c r="V18" s="18" t="n"/>
      <c r="W18" s="17" t="n">
        <v>2.64</v>
      </c>
      <c r="X18" s="18" t="n">
        <v>8</v>
      </c>
      <c r="Y18" s="17" t="n">
        <v>17.62</v>
      </c>
      <c r="Z18" s="19" t="n"/>
      <c r="AA18" s="18" t="n">
        <v>90</v>
      </c>
      <c r="AB18" s="18" t="n">
        <v>1</v>
      </c>
      <c r="AC18" s="18" t="n">
        <v>1</v>
      </c>
      <c r="AD18" s="17" t="n">
        <v>20</v>
      </c>
      <c r="AE18" s="17" t="n">
        <v>20</v>
      </c>
      <c r="AF18" s="17" t="n">
        <v>35</v>
      </c>
      <c r="AG18" s="17" t="n">
        <v>58.5</v>
      </c>
      <c r="AH18" s="17" t="n">
        <v>75</v>
      </c>
      <c r="AI18" s="17" t="n">
        <v>87.5</v>
      </c>
      <c r="AJ18" s="17" t="n">
        <v>42</v>
      </c>
      <c r="AK18" s="17" t="n">
        <v>37.5</v>
      </c>
      <c r="AL18" s="17" t="n">
        <v>12</v>
      </c>
      <c r="AM18" s="17" t="n">
        <v>8</v>
      </c>
      <c r="AN18" s="17" t="n">
        <v>25</v>
      </c>
      <c r="AO18" s="18" t="n">
        <v>192</v>
      </c>
    </row>
    <row r="19">
      <c r="A19" s="16" t="inlineStr">
        <is>
          <t>LudoCafé</t>
        </is>
      </c>
      <c r="B19" s="16" t="inlineStr">
        <is>
          <t>Belo Horizonte</t>
        </is>
      </c>
      <c r="C19" s="16" t="inlineStr">
        <is>
          <t>Sudeste</t>
        </is>
      </c>
      <c r="D19" s="17" t="n">
        <v>4.6</v>
      </c>
      <c r="E19" s="18" t="n">
        <v>585</v>
      </c>
      <c r="F19" s="18" t="n">
        <v>6</v>
      </c>
      <c r="G19" s="18" t="n">
        <v>41</v>
      </c>
      <c r="H19" s="17" t="n">
        <v>13</v>
      </c>
      <c r="I19" s="17" t="n">
        <v>24</v>
      </c>
      <c r="J19" s="18" t="n">
        <v>0</v>
      </c>
      <c r="K19" s="18" t="n">
        <v>1</v>
      </c>
      <c r="L19" s="18" t="n">
        <v>1</v>
      </c>
      <c r="M19" s="18" t="n">
        <v>1</v>
      </c>
      <c r="N19" s="18" t="n">
        <v>1</v>
      </c>
      <c r="O19" s="18" t="n">
        <v>1</v>
      </c>
      <c r="P19" s="18" t="n">
        <v>1</v>
      </c>
      <c r="Q19" s="18" t="n">
        <v>0</v>
      </c>
      <c r="R19" s="18" t="n">
        <v>0</v>
      </c>
      <c r="S19" s="18" t="n">
        <v>3205</v>
      </c>
      <c r="T19" s="18" t="n">
        <v>391</v>
      </c>
      <c r="U19" s="18" t="n"/>
      <c r="V19" s="18" t="n"/>
      <c r="W19" s="17" t="n"/>
      <c r="X19" s="18" t="n"/>
      <c r="Y19" s="17" t="n"/>
      <c r="Z19" s="19" t="n"/>
      <c r="AA19" s="18" t="n"/>
      <c r="AB19" s="18" t="n">
        <v>0</v>
      </c>
      <c r="AC19" s="18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8" t="n">
        <v>362</v>
      </c>
    </row>
    <row r="20">
      <c r="A20" s="16" t="inlineStr">
        <is>
          <t>Shelf Bar e Jogos</t>
        </is>
      </c>
      <c r="B20" s="16" t="inlineStr">
        <is>
          <t>Belo Horizonte</t>
        </is>
      </c>
      <c r="C20" s="16" t="inlineStr">
        <is>
          <t>Sudeste</t>
        </is>
      </c>
      <c r="D20" s="17" t="n">
        <v>4.6</v>
      </c>
      <c r="E20" s="18" t="n">
        <v>1505</v>
      </c>
      <c r="F20" s="18" t="n">
        <v>6</v>
      </c>
      <c r="G20" s="18" t="n">
        <v>56</v>
      </c>
      <c r="H20" s="17" t="n">
        <v>15</v>
      </c>
      <c r="I20" s="17" t="n">
        <v>25</v>
      </c>
      <c r="J20" s="18" t="n">
        <v>0</v>
      </c>
      <c r="K20" s="18" t="n">
        <v>1</v>
      </c>
      <c r="L20" s="18" t="n">
        <v>1</v>
      </c>
      <c r="M20" s="18" t="n">
        <v>1</v>
      </c>
      <c r="N20" s="18" t="n">
        <v>1</v>
      </c>
      <c r="O20" s="18" t="n">
        <v>1</v>
      </c>
      <c r="P20" s="18" t="n">
        <v>1</v>
      </c>
      <c r="Q20" s="18" t="n">
        <v>0</v>
      </c>
      <c r="R20" s="18" t="n">
        <v>0</v>
      </c>
      <c r="S20" s="18" t="n">
        <v>2556</v>
      </c>
      <c r="T20" s="18" t="n">
        <v>221</v>
      </c>
      <c r="U20" s="18" t="n">
        <v>31800</v>
      </c>
      <c r="V20" s="18" t="n">
        <v>630</v>
      </c>
      <c r="W20" s="17" t="n">
        <v>2.15</v>
      </c>
      <c r="X20" s="18" t="n">
        <v>32</v>
      </c>
      <c r="Y20" s="17" t="n">
        <v>52.44</v>
      </c>
      <c r="Z20" s="19" t="n">
        <v>0.00165</v>
      </c>
      <c r="AA20" s="18" t="n">
        <v>138</v>
      </c>
      <c r="AB20" s="18" t="n">
        <v>1</v>
      </c>
      <c r="AC20" s="18" t="n">
        <v>1</v>
      </c>
      <c r="AD20" s="17" t="n">
        <v>20</v>
      </c>
      <c r="AE20" s="17" t="n">
        <v>25</v>
      </c>
      <c r="AF20" s="17" t="n">
        <v>52</v>
      </c>
      <c r="AG20" s="17" t="n">
        <v>74</v>
      </c>
      <c r="AH20" s="17" t="n">
        <v>97</v>
      </c>
      <c r="AI20" s="17" t="n">
        <v>121</v>
      </c>
      <c r="AJ20" s="17" t="n">
        <v>54</v>
      </c>
      <c r="AK20" s="17" t="n">
        <v>40</v>
      </c>
      <c r="AL20" s="17" t="n">
        <v>13</v>
      </c>
      <c r="AM20" s="17" t="n">
        <v>12</v>
      </c>
      <c r="AN20" s="17" t="n">
        <v>28</v>
      </c>
      <c r="AO20" s="18" t="n">
        <v>836</v>
      </c>
    </row>
    <row r="21">
      <c r="A21" s="16" t="inlineStr">
        <is>
          <t>Game Of Boards</t>
        </is>
      </c>
      <c r="B21" s="16" t="inlineStr">
        <is>
          <t>Rio de Janeiro</t>
        </is>
      </c>
      <c r="C21" s="16" t="inlineStr">
        <is>
          <t>Sudeste</t>
        </is>
      </c>
      <c r="D21" s="17" t="n">
        <v>4.7</v>
      </c>
      <c r="E21" s="18" t="n">
        <v>1077</v>
      </c>
      <c r="F21" s="18" t="n">
        <v>5</v>
      </c>
      <c r="G21" s="18" t="n">
        <v>41</v>
      </c>
      <c r="H21" s="17" t="n">
        <v>14</v>
      </c>
      <c r="I21" s="17" t="n">
        <v>24</v>
      </c>
      <c r="J21" s="18" t="n">
        <v>0</v>
      </c>
      <c r="K21" s="18" t="n">
        <v>0</v>
      </c>
      <c r="L21" s="18" t="n">
        <v>1</v>
      </c>
      <c r="M21" s="18" t="n">
        <v>1</v>
      </c>
      <c r="N21" s="18" t="n">
        <v>1</v>
      </c>
      <c r="O21" s="18" t="n">
        <v>1</v>
      </c>
      <c r="P21" s="18" t="n">
        <v>1</v>
      </c>
      <c r="Q21" s="18" t="n">
        <v>0</v>
      </c>
      <c r="R21" s="18" t="n">
        <v>1</v>
      </c>
      <c r="S21" s="18" t="n">
        <v>555</v>
      </c>
      <c r="T21" s="18" t="n">
        <v>291</v>
      </c>
      <c r="U21" s="18" t="n">
        <v>18453</v>
      </c>
      <c r="V21" s="18" t="n">
        <v>3266</v>
      </c>
      <c r="W21" s="17" t="n">
        <v>10.55</v>
      </c>
      <c r="X21" s="18" t="n">
        <v>21</v>
      </c>
      <c r="Y21" s="17" t="n">
        <v>41.19</v>
      </c>
      <c r="Z21" s="19" t="n">
        <v>0.00223</v>
      </c>
      <c r="AA21" s="18" t="n"/>
      <c r="AB21" s="18" t="n">
        <v>0</v>
      </c>
      <c r="AC21" s="18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8" t="n"/>
    </row>
    <row r="22">
      <c r="A22" s="16" t="inlineStr">
        <is>
          <t>Luderia Carioca</t>
        </is>
      </c>
      <c r="B22" s="16" t="inlineStr">
        <is>
          <t>Rio de Janeiro</t>
        </is>
      </c>
      <c r="C22" s="16" t="inlineStr">
        <is>
          <t>Sudeste</t>
        </is>
      </c>
      <c r="D22" s="17" t="n">
        <v>4.7</v>
      </c>
      <c r="E22" s="18" t="n">
        <v>212</v>
      </c>
      <c r="F22" s="18" t="n">
        <v>5</v>
      </c>
      <c r="G22" s="18" t="n">
        <v>38</v>
      </c>
      <c r="H22" s="17" t="n">
        <v>14</v>
      </c>
      <c r="I22" s="17" t="n">
        <v>24</v>
      </c>
      <c r="J22" s="18" t="n">
        <v>0</v>
      </c>
      <c r="K22" s="18" t="n">
        <v>0</v>
      </c>
      <c r="L22" s="18" t="n">
        <v>1</v>
      </c>
      <c r="M22" s="18" t="n">
        <v>1</v>
      </c>
      <c r="N22" s="18" t="n">
        <v>1</v>
      </c>
      <c r="O22" s="18" t="n">
        <v>1</v>
      </c>
      <c r="P22" s="18" t="n">
        <v>1</v>
      </c>
      <c r="Q22" s="18" t="n">
        <v>2</v>
      </c>
      <c r="R22" s="18" t="n">
        <v>3</v>
      </c>
      <c r="S22" s="18" t="n">
        <v>302</v>
      </c>
      <c r="T22" s="18" t="n">
        <v>576</v>
      </c>
      <c r="U22" s="18" t="n">
        <v>16137</v>
      </c>
      <c r="V22" s="18" t="n">
        <v>84</v>
      </c>
      <c r="W22" s="17" t="n">
        <v>1.59</v>
      </c>
      <c r="X22" s="18" t="n">
        <v>5</v>
      </c>
      <c r="Y22" s="17" t="n">
        <v>165.8</v>
      </c>
      <c r="Z22" s="19" t="n">
        <v>0.01027</v>
      </c>
      <c r="AA22" s="18" t="n">
        <v>36</v>
      </c>
      <c r="AB22" s="18" t="n">
        <v>1</v>
      </c>
      <c r="AC22" s="18" t="n">
        <v>0</v>
      </c>
      <c r="AD22" s="17" t="n"/>
      <c r="AE22" s="17" t="n">
        <v>12</v>
      </c>
      <c r="AF22" s="17" t="n">
        <v>32</v>
      </c>
      <c r="AG22" s="17" t="n">
        <v>35</v>
      </c>
      <c r="AH22" s="17" t="n">
        <v>44</v>
      </c>
      <c r="AI22" s="17" t="n">
        <v>54.5</v>
      </c>
      <c r="AJ22" s="17" t="n">
        <v>38</v>
      </c>
      <c r="AK22" s="17" t="n">
        <v>24</v>
      </c>
      <c r="AL22" s="17" t="n">
        <v>16.5</v>
      </c>
      <c r="AM22" s="17" t="n">
        <v>9</v>
      </c>
      <c r="AN22" s="17" t="n"/>
      <c r="AO22" s="18" t="n">
        <v>780</v>
      </c>
    </row>
    <row r="23">
      <c r="A23" s="16" t="inlineStr">
        <is>
          <t>Magic Store Brazil</t>
        </is>
      </c>
      <c r="B23" s="16" t="inlineStr">
        <is>
          <t>Rio de Janeiro</t>
        </is>
      </c>
      <c r="C23" s="16" t="inlineStr">
        <is>
          <t>Sudeste</t>
        </is>
      </c>
      <c r="D23" s="17" t="n">
        <v>4.7</v>
      </c>
      <c r="E23" s="18" t="n">
        <v>465</v>
      </c>
      <c r="F23" s="18" t="n">
        <v>6</v>
      </c>
      <c r="G23" s="18" t="n">
        <v>32</v>
      </c>
      <c r="H23" s="17" t="n">
        <v>13</v>
      </c>
      <c r="I23" s="17" t="n">
        <v>21</v>
      </c>
      <c r="J23" s="18" t="n">
        <v>0</v>
      </c>
      <c r="K23" s="18" t="n">
        <v>1</v>
      </c>
      <c r="L23" s="18" t="n">
        <v>1</v>
      </c>
      <c r="M23" s="18" t="n">
        <v>1</v>
      </c>
      <c r="N23" s="18" t="n">
        <v>1</v>
      </c>
      <c r="O23" s="18" t="n">
        <v>1</v>
      </c>
      <c r="P23" s="18" t="n">
        <v>1</v>
      </c>
      <c r="Q23" s="18" t="n">
        <v>0</v>
      </c>
      <c r="R23" s="18" t="n">
        <v>0</v>
      </c>
      <c r="S23" s="18" t="n">
        <v>1216</v>
      </c>
      <c r="T23" s="18" t="n">
        <v>312</v>
      </c>
      <c r="U23" s="18" t="n">
        <v>23364</v>
      </c>
      <c r="V23" s="18" t="n">
        <v>308</v>
      </c>
      <c r="W23" s="17" t="n">
        <v>7.89</v>
      </c>
      <c r="X23" s="18" t="n">
        <v>4</v>
      </c>
      <c r="Y23" s="17" t="n">
        <v>33.75</v>
      </c>
      <c r="Z23" s="19" t="n">
        <v>0.00144</v>
      </c>
      <c r="AA23" s="18" t="n"/>
      <c r="AB23" s="18" t="n">
        <v>0</v>
      </c>
      <c r="AC23" s="18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8" t="n"/>
    </row>
    <row r="24">
      <c r="A24" s="16" t="inlineStr">
        <is>
          <t>RED jogos</t>
        </is>
      </c>
      <c r="B24" s="16" t="inlineStr">
        <is>
          <t>Rio de Janeiro</t>
        </is>
      </c>
      <c r="C24" s="16" t="inlineStr">
        <is>
          <t>Sudeste</t>
        </is>
      </c>
      <c r="D24" s="17" t="n">
        <v>4.7</v>
      </c>
      <c r="E24" s="18" t="n">
        <v>800</v>
      </c>
      <c r="F24" s="18" t="n">
        <v>6</v>
      </c>
      <c r="G24" s="18" t="n">
        <v>47</v>
      </c>
      <c r="H24" s="17" t="n">
        <v>11</v>
      </c>
      <c r="I24" s="17" t="n">
        <v>20</v>
      </c>
      <c r="J24" s="18" t="n">
        <v>1</v>
      </c>
      <c r="K24" s="18" t="n">
        <v>1</v>
      </c>
      <c r="L24" s="18" t="n">
        <v>1</v>
      </c>
      <c r="M24" s="18" t="n">
        <v>1</v>
      </c>
      <c r="N24" s="18" t="n">
        <v>1</v>
      </c>
      <c r="O24" s="18" t="n">
        <v>1</v>
      </c>
      <c r="P24" s="18" t="n">
        <v>0</v>
      </c>
      <c r="Q24" s="18" t="n">
        <v>2</v>
      </c>
      <c r="R24" s="18" t="n">
        <v>3</v>
      </c>
      <c r="S24" s="18" t="n">
        <v>161</v>
      </c>
      <c r="T24" s="18" t="n">
        <v>496</v>
      </c>
      <c r="U24" s="18" t="n">
        <v>21522</v>
      </c>
      <c r="V24" s="18" t="n">
        <v>1164</v>
      </c>
      <c r="W24" s="17" t="n">
        <v>11.02</v>
      </c>
      <c r="X24" s="18" t="n">
        <v>12</v>
      </c>
      <c r="Y24" s="17" t="n">
        <v>89.25</v>
      </c>
      <c r="Z24" s="19" t="n">
        <v>0.00415</v>
      </c>
      <c r="AA24" s="18" t="n"/>
      <c r="AB24" s="18" t="n">
        <v>0</v>
      </c>
      <c r="AC24" s="18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8" t="n"/>
    </row>
    <row r="25">
      <c r="A25" s="16" t="inlineStr">
        <is>
          <t>TabuClub</t>
        </is>
      </c>
      <c r="B25" s="16" t="inlineStr">
        <is>
          <t>Rio de Janeiro</t>
        </is>
      </c>
      <c r="C25" s="16" t="inlineStr">
        <is>
          <t>Sudeste</t>
        </is>
      </c>
      <c r="D25" s="17" t="n">
        <v>4.7</v>
      </c>
      <c r="E25" s="18" t="n">
        <v>105</v>
      </c>
      <c r="F25" s="18" t="n">
        <v>6</v>
      </c>
      <c r="G25" s="18" t="n">
        <v>43</v>
      </c>
      <c r="H25" s="17" t="n">
        <v>14</v>
      </c>
      <c r="I25" s="17" t="n">
        <v>24</v>
      </c>
      <c r="J25" s="18" t="n">
        <v>0</v>
      </c>
      <c r="K25" s="18" t="n">
        <v>1</v>
      </c>
      <c r="L25" s="18" t="n">
        <v>1</v>
      </c>
      <c r="M25" s="18" t="n">
        <v>1</v>
      </c>
      <c r="N25" s="18" t="n">
        <v>1</v>
      </c>
      <c r="O25" s="18" t="n">
        <v>1</v>
      </c>
      <c r="P25" s="18" t="n">
        <v>1</v>
      </c>
      <c r="Q25" s="18" t="n">
        <v>0</v>
      </c>
      <c r="R25" s="18" t="n">
        <v>0</v>
      </c>
      <c r="S25" s="18" t="n">
        <v>7638</v>
      </c>
      <c r="T25" s="18" t="n">
        <v>153</v>
      </c>
      <c r="U25" s="18" t="n"/>
      <c r="V25" s="18" t="n"/>
      <c r="W25" s="17" t="n">
        <v>3.23</v>
      </c>
      <c r="X25" s="18" t="n">
        <v>8</v>
      </c>
      <c r="Y25" s="17" t="n">
        <v>207.62</v>
      </c>
      <c r="Z25" s="19" t="n"/>
      <c r="AA25" s="18" t="n"/>
      <c r="AB25" s="18" t="n">
        <v>0</v>
      </c>
      <c r="AC25" s="18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8" t="n">
        <v>1357</v>
      </c>
    </row>
    <row r="26">
      <c r="A26" s="16" t="inlineStr">
        <is>
          <t>Arena BG | Jogos de Tabuleiro | Hamburgueria</t>
        </is>
      </c>
      <c r="B26" s="16" t="inlineStr">
        <is>
          <t>São Paulo</t>
        </is>
      </c>
      <c r="C26" s="16" t="inlineStr">
        <is>
          <t>Sudeste</t>
        </is>
      </c>
      <c r="D26" s="17" t="n">
        <v>4.8</v>
      </c>
      <c r="E26" s="18" t="n">
        <v>145</v>
      </c>
      <c r="F26" s="18" t="n">
        <v>5</v>
      </c>
      <c r="G26" s="18" t="n">
        <v>33</v>
      </c>
      <c r="H26" s="17" t="n">
        <v>14</v>
      </c>
      <c r="I26" s="17" t="n">
        <v>25</v>
      </c>
      <c r="J26" s="18" t="n">
        <v>0</v>
      </c>
      <c r="K26" s="18" t="n">
        <v>0</v>
      </c>
      <c r="L26" s="18" t="n">
        <v>1</v>
      </c>
      <c r="M26" s="18" t="n">
        <v>1</v>
      </c>
      <c r="N26" s="18" t="n">
        <v>1</v>
      </c>
      <c r="O26" s="18" t="n">
        <v>1</v>
      </c>
      <c r="P26" s="18" t="n">
        <v>1</v>
      </c>
      <c r="Q26" s="18" t="n">
        <v>1</v>
      </c>
      <c r="R26" s="18" t="n">
        <v>1</v>
      </c>
      <c r="S26" s="18" t="n">
        <v>351</v>
      </c>
      <c r="T26" s="18" t="n">
        <v>1796</v>
      </c>
      <c r="U26" s="18" t="n">
        <v>6682</v>
      </c>
      <c r="V26" s="18" t="n">
        <v>520</v>
      </c>
      <c r="W26" s="17" t="n">
        <v>2.44</v>
      </c>
      <c r="X26" s="18" t="n">
        <v>32</v>
      </c>
      <c r="Y26" s="17" t="n">
        <v>23.59</v>
      </c>
      <c r="Z26" s="19" t="n">
        <v>0.00353</v>
      </c>
      <c r="AA26" s="18" t="n">
        <v>78</v>
      </c>
      <c r="AB26" s="18" t="n">
        <v>1</v>
      </c>
      <c r="AC26" s="18" t="n">
        <v>1</v>
      </c>
      <c r="AD26" s="17" t="n">
        <v>12.5</v>
      </c>
      <c r="AE26" s="17" t="n">
        <v>11</v>
      </c>
      <c r="AF26" s="17" t="n">
        <v>45</v>
      </c>
      <c r="AG26" s="17" t="n">
        <v>52.25</v>
      </c>
      <c r="AH26" s="17" t="n">
        <v>68.5</v>
      </c>
      <c r="AI26" s="17" t="n">
        <v>96.75</v>
      </c>
      <c r="AJ26" s="17" t="n">
        <v>52.5</v>
      </c>
      <c r="AK26" s="17" t="n">
        <v>28.5</v>
      </c>
      <c r="AL26" s="17" t="n">
        <v>11</v>
      </c>
      <c r="AM26" s="17" t="n">
        <v>8</v>
      </c>
      <c r="AN26" s="17" t="n">
        <v>25</v>
      </c>
      <c r="AO26" s="18" t="n">
        <v>540</v>
      </c>
    </row>
    <row r="27">
      <c r="A27" s="16" t="inlineStr">
        <is>
          <t>Bodogami Restaurante e Cafeteria</t>
        </is>
      </c>
      <c r="B27" s="16" t="inlineStr">
        <is>
          <t>São Paulo</t>
        </is>
      </c>
      <c r="C27" s="16" t="inlineStr">
        <is>
          <t>Sudeste</t>
        </is>
      </c>
      <c r="D27" s="17" t="n">
        <v>4.6</v>
      </c>
      <c r="E27" s="18" t="n">
        <v>3386</v>
      </c>
      <c r="F27" s="18" t="n">
        <v>7</v>
      </c>
      <c r="G27" s="18" t="n">
        <v>77</v>
      </c>
      <c r="H27" s="17" t="n">
        <v>11</v>
      </c>
      <c r="I27" s="17" t="n">
        <v>22.5</v>
      </c>
      <c r="J27" s="18" t="n">
        <v>1</v>
      </c>
      <c r="K27" s="18" t="n">
        <v>1</v>
      </c>
      <c r="L27" s="18" t="n">
        <v>1</v>
      </c>
      <c r="M27" s="18" t="n">
        <v>1</v>
      </c>
      <c r="N27" s="18" t="n">
        <v>1</v>
      </c>
      <c r="O27" s="18" t="n">
        <v>1</v>
      </c>
      <c r="P27" s="18" t="n">
        <v>1</v>
      </c>
      <c r="Q27" s="18" t="n">
        <v>1</v>
      </c>
      <c r="R27" s="18" t="n">
        <v>2</v>
      </c>
      <c r="S27" s="18" t="n">
        <v>204</v>
      </c>
      <c r="T27" s="18" t="n">
        <v>163</v>
      </c>
      <c r="U27" s="18" t="n">
        <v>74000</v>
      </c>
      <c r="V27" s="18" t="n">
        <v>2374</v>
      </c>
      <c r="W27" s="17" t="n">
        <v>9.75</v>
      </c>
      <c r="X27" s="18" t="n">
        <v>4</v>
      </c>
      <c r="Y27" s="17" t="n">
        <v>113</v>
      </c>
      <c r="Z27" s="19" t="n">
        <v>0.00153</v>
      </c>
      <c r="AA27" s="18" t="n">
        <v>90</v>
      </c>
      <c r="AB27" s="18" t="n">
        <v>1</v>
      </c>
      <c r="AC27" s="18" t="n">
        <v>0</v>
      </c>
      <c r="AD27" s="17" t="n"/>
      <c r="AE27" s="17" t="n">
        <v>17</v>
      </c>
      <c r="AF27" s="17" t="n">
        <v>43</v>
      </c>
      <c r="AG27" s="17" t="n">
        <v>40</v>
      </c>
      <c r="AH27" s="17" t="n">
        <v>60</v>
      </c>
      <c r="AI27" s="17" t="n">
        <v>76</v>
      </c>
      <c r="AJ27" s="17" t="n">
        <v>49.5</v>
      </c>
      <c r="AK27" s="17" t="n">
        <v>39</v>
      </c>
      <c r="AL27" s="17" t="n">
        <v>16</v>
      </c>
      <c r="AM27" s="17" t="n">
        <v>8</v>
      </c>
      <c r="AN27" s="17" t="n">
        <v>36.5</v>
      </c>
      <c r="AO27" s="18" t="n">
        <v>934</v>
      </c>
    </row>
    <row r="28">
      <c r="A28" s="16" t="inlineStr">
        <is>
          <t>Bravo Jogos</t>
        </is>
      </c>
      <c r="B28" s="16" t="inlineStr">
        <is>
          <t>São Paulo</t>
        </is>
      </c>
      <c r="C28" s="16" t="inlineStr">
        <is>
          <t>Sudeste</t>
        </is>
      </c>
      <c r="D28" s="17" t="n">
        <v>4.9</v>
      </c>
      <c r="E28" s="18" t="n">
        <v>1719</v>
      </c>
      <c r="F28" s="18" t="n">
        <v>5</v>
      </c>
      <c r="G28" s="18" t="n">
        <v>55</v>
      </c>
      <c r="H28" s="17" t="n">
        <v>10</v>
      </c>
      <c r="I28" s="17" t="n">
        <v>21</v>
      </c>
      <c r="J28" s="18" t="n">
        <v>0</v>
      </c>
      <c r="K28" s="18" t="n">
        <v>1</v>
      </c>
      <c r="L28" s="18" t="n">
        <v>1</v>
      </c>
      <c r="M28" s="18" t="n">
        <v>1</v>
      </c>
      <c r="N28" s="18" t="n">
        <v>1</v>
      </c>
      <c r="O28" s="18" t="n">
        <v>1</v>
      </c>
      <c r="P28" s="18" t="n">
        <v>0</v>
      </c>
      <c r="Q28" s="18" t="n">
        <v>0</v>
      </c>
      <c r="R28" s="18" t="n">
        <v>0</v>
      </c>
      <c r="S28" s="18" t="n">
        <v>10228</v>
      </c>
      <c r="T28" s="18" t="n">
        <v>684</v>
      </c>
      <c r="U28" s="18" t="n">
        <v>65145</v>
      </c>
      <c r="V28" s="18" t="n">
        <v>1782</v>
      </c>
      <c r="W28" s="17" t="n"/>
      <c r="X28" s="18" t="n">
        <v>14</v>
      </c>
      <c r="Y28" s="17" t="n">
        <v>528.5700000000001</v>
      </c>
      <c r="Z28" s="19" t="n">
        <v>0.008109999999999999</v>
      </c>
      <c r="AA28" s="18" t="n"/>
      <c r="AB28" s="18" t="n">
        <v>0</v>
      </c>
      <c r="AC28" s="18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8" t="n"/>
    </row>
    <row r="29">
      <c r="A29" s="16" t="inlineStr">
        <is>
          <t>Cartola Luderia Bar</t>
        </is>
      </c>
      <c r="B29" s="16" t="inlineStr">
        <is>
          <t>São Paulo</t>
        </is>
      </c>
      <c r="C29" s="16" t="inlineStr">
        <is>
          <t>Sudeste</t>
        </is>
      </c>
      <c r="D29" s="17" t="n">
        <v>4.7</v>
      </c>
      <c r="E29" s="18" t="n">
        <v>242</v>
      </c>
      <c r="F29" s="18" t="n">
        <v>3</v>
      </c>
      <c r="G29" s="18" t="n">
        <v>19.5</v>
      </c>
      <c r="H29" s="17" t="n">
        <v>17</v>
      </c>
      <c r="I29" s="17" t="n">
        <v>23.5</v>
      </c>
      <c r="J29" s="18" t="n">
        <v>0</v>
      </c>
      <c r="K29" s="18" t="n">
        <v>0</v>
      </c>
      <c r="L29" s="18" t="n">
        <v>0</v>
      </c>
      <c r="M29" s="18" t="n">
        <v>1</v>
      </c>
      <c r="N29" s="18" t="n">
        <v>1</v>
      </c>
      <c r="O29" s="18" t="n">
        <v>1</v>
      </c>
      <c r="P29" s="18" t="n">
        <v>0</v>
      </c>
      <c r="Q29" s="18" t="n">
        <v>0</v>
      </c>
      <c r="R29" s="18" t="n">
        <v>2</v>
      </c>
      <c r="S29" s="18" t="n">
        <v>607</v>
      </c>
      <c r="T29" s="18" t="n">
        <v>907</v>
      </c>
      <c r="U29" s="18" t="n">
        <v>11500</v>
      </c>
      <c r="V29" s="18" t="n">
        <v>670</v>
      </c>
      <c r="W29" s="17" t="n">
        <v>2.56</v>
      </c>
      <c r="X29" s="18" t="n">
        <v>21</v>
      </c>
      <c r="Y29" s="17" t="n">
        <v>51.67</v>
      </c>
      <c r="Z29" s="19" t="n">
        <v>0.00449</v>
      </c>
      <c r="AA29" s="18" t="n">
        <v>50</v>
      </c>
      <c r="AB29" s="18" t="n">
        <v>1</v>
      </c>
      <c r="AC29" s="18" t="n">
        <v>0</v>
      </c>
      <c r="AD29" s="17" t="n"/>
      <c r="AE29" s="17" t="n">
        <v>36</v>
      </c>
      <c r="AF29" s="17" t="n">
        <v>39</v>
      </c>
      <c r="AG29" s="17" t="n">
        <v>58.75</v>
      </c>
      <c r="AH29" s="17" t="n">
        <v>75</v>
      </c>
      <c r="AI29" s="17" t="n">
        <v>78</v>
      </c>
      <c r="AJ29" s="17" t="n"/>
      <c r="AK29" s="17" t="n">
        <v>68</v>
      </c>
      <c r="AL29" s="17" t="n"/>
      <c r="AM29" s="17" t="n"/>
      <c r="AN29" s="17" t="n">
        <v>36</v>
      </c>
      <c r="AO29" s="18" t="n"/>
    </row>
    <row r="30">
      <c r="A30" s="16" t="inlineStr">
        <is>
          <t>Castelos Bar &amp; Boardgames</t>
        </is>
      </c>
      <c r="B30" s="16" t="inlineStr">
        <is>
          <t>São Paulo</t>
        </is>
      </c>
      <c r="C30" s="16" t="inlineStr">
        <is>
          <t>Sudeste</t>
        </is>
      </c>
      <c r="D30" s="17" t="n">
        <v>4.6</v>
      </c>
      <c r="E30" s="18" t="n">
        <v>617</v>
      </c>
      <c r="F30" s="18" t="n">
        <v>5</v>
      </c>
      <c r="G30" s="18" t="n">
        <v>29</v>
      </c>
      <c r="H30" s="17" t="n">
        <v>14</v>
      </c>
      <c r="I30" s="17" t="n">
        <v>23</v>
      </c>
      <c r="J30" s="18" t="n">
        <v>0</v>
      </c>
      <c r="K30" s="18" t="n">
        <v>0</v>
      </c>
      <c r="L30" s="18" t="n">
        <v>1</v>
      </c>
      <c r="M30" s="18" t="n">
        <v>1</v>
      </c>
      <c r="N30" s="18" t="n">
        <v>1</v>
      </c>
      <c r="O30" s="18" t="n">
        <v>1</v>
      </c>
      <c r="P30" s="18" t="n">
        <v>1</v>
      </c>
      <c r="Q30" s="18" t="n">
        <v>0</v>
      </c>
      <c r="R30" s="18" t="n">
        <v>1</v>
      </c>
      <c r="S30" s="18" t="n">
        <v>577</v>
      </c>
      <c r="T30" s="18" t="n">
        <v>1006</v>
      </c>
      <c r="U30" s="18" t="n">
        <v>41545</v>
      </c>
      <c r="V30" s="18" t="n">
        <v>1358</v>
      </c>
      <c r="W30" s="17" t="n">
        <v>6.91</v>
      </c>
      <c r="X30" s="18" t="n">
        <v>1</v>
      </c>
      <c r="Y30" s="17" t="n">
        <v>20</v>
      </c>
      <c r="Z30" s="19" t="n">
        <v>0.00048</v>
      </c>
      <c r="AA30" s="18" t="n">
        <v>69</v>
      </c>
      <c r="AB30" s="18" t="n">
        <v>1</v>
      </c>
      <c r="AC30" s="18" t="n">
        <v>0</v>
      </c>
      <c r="AD30" s="17" t="n"/>
      <c r="AE30" s="17" t="n">
        <v>28.4</v>
      </c>
      <c r="AF30" s="17" t="n">
        <v>43.4</v>
      </c>
      <c r="AG30" s="17" t="n">
        <v>55.57</v>
      </c>
      <c r="AH30" s="17" t="n">
        <v>71.8</v>
      </c>
      <c r="AI30" s="17" t="n">
        <v>83.55</v>
      </c>
      <c r="AJ30" s="17" t="n">
        <v>43.9</v>
      </c>
      <c r="AK30" s="17" t="n">
        <v>39.9</v>
      </c>
      <c r="AL30" s="17" t="n">
        <v>15</v>
      </c>
      <c r="AM30" s="17" t="n">
        <v>9</v>
      </c>
      <c r="AN30" s="17" t="n">
        <v>37.9</v>
      </c>
      <c r="AO30" s="18" t="n">
        <v>225</v>
      </c>
    </row>
    <row r="31">
      <c r="A31" s="16" t="inlineStr">
        <is>
          <t>Coletivo Geek</t>
        </is>
      </c>
      <c r="B31" s="16" t="inlineStr">
        <is>
          <t>São Paulo</t>
        </is>
      </c>
      <c r="C31" s="16" t="inlineStr">
        <is>
          <t>Sudeste</t>
        </is>
      </c>
      <c r="D31" s="17" t="n">
        <v>4.7</v>
      </c>
      <c r="E31" s="18" t="n">
        <v>477</v>
      </c>
      <c r="F31" s="18" t="n">
        <v>6</v>
      </c>
      <c r="G31" s="18" t="n">
        <v>47</v>
      </c>
      <c r="H31" s="17" t="n">
        <v>13</v>
      </c>
      <c r="I31" s="17" t="n">
        <v>23</v>
      </c>
      <c r="J31" s="18" t="n">
        <v>0</v>
      </c>
      <c r="K31" s="18" t="n">
        <v>1</v>
      </c>
      <c r="L31" s="18" t="n">
        <v>1</v>
      </c>
      <c r="M31" s="18" t="n">
        <v>1</v>
      </c>
      <c r="N31" s="18" t="n">
        <v>1</v>
      </c>
      <c r="O31" s="18" t="n">
        <v>1</v>
      </c>
      <c r="P31" s="18" t="n">
        <v>1</v>
      </c>
      <c r="Q31" s="18" t="n">
        <v>0</v>
      </c>
      <c r="R31" s="18" t="n">
        <v>1</v>
      </c>
      <c r="S31" s="18" t="n">
        <v>555</v>
      </c>
      <c r="T31" s="18" t="n">
        <v>494</v>
      </c>
      <c r="U31" s="18" t="n">
        <v>13059</v>
      </c>
      <c r="V31" s="18" t="n">
        <v>501</v>
      </c>
      <c r="W31" s="17" t="n">
        <v>7.53</v>
      </c>
      <c r="X31" s="18" t="n">
        <v>3</v>
      </c>
      <c r="Y31" s="17" t="n">
        <v>54.67</v>
      </c>
      <c r="Z31" s="19" t="n">
        <v>0.00419</v>
      </c>
      <c r="AA31" s="18" t="n">
        <v>72</v>
      </c>
      <c r="AB31" s="18" t="n">
        <v>1</v>
      </c>
      <c r="AC31" s="18" t="n">
        <v>0</v>
      </c>
      <c r="AD31" s="17" t="n"/>
      <c r="AE31" s="17" t="n">
        <v>28</v>
      </c>
      <c r="AF31" s="17" t="n">
        <v>32</v>
      </c>
      <c r="AG31" s="17" t="n">
        <v>47.75</v>
      </c>
      <c r="AH31" s="17" t="n">
        <v>60</v>
      </c>
      <c r="AI31" s="17" t="n">
        <v>69</v>
      </c>
      <c r="AJ31" s="17" t="n">
        <v>28</v>
      </c>
      <c r="AK31" s="17" t="n">
        <v>33</v>
      </c>
      <c r="AL31" s="17" t="n">
        <v>22</v>
      </c>
      <c r="AM31" s="17" t="n">
        <v>8</v>
      </c>
      <c r="AN31" s="17" t="n">
        <v>30</v>
      </c>
      <c r="AO31" s="18" t="n"/>
    </row>
    <row r="32">
      <c r="A32" s="16" t="inlineStr">
        <is>
          <t>Covil Game Bar</t>
        </is>
      </c>
      <c r="B32" s="16" t="inlineStr">
        <is>
          <t>São Paulo</t>
        </is>
      </c>
      <c r="C32" s="16" t="inlineStr">
        <is>
          <t>Sudeste</t>
        </is>
      </c>
      <c r="D32" s="17" t="n">
        <v>4.6</v>
      </c>
      <c r="E32" s="18" t="n">
        <v>1714</v>
      </c>
      <c r="F32" s="18" t="n">
        <v>5</v>
      </c>
      <c r="G32" s="18" t="n">
        <v>32</v>
      </c>
      <c r="H32" s="17" t="n">
        <v>18</v>
      </c>
      <c r="I32" s="17" t="n">
        <v>25</v>
      </c>
      <c r="J32" s="18" t="n">
        <v>0</v>
      </c>
      <c r="K32" s="18" t="n">
        <v>0</v>
      </c>
      <c r="L32" s="18" t="n">
        <v>1</v>
      </c>
      <c r="M32" s="18" t="n">
        <v>1</v>
      </c>
      <c r="N32" s="18" t="n">
        <v>1</v>
      </c>
      <c r="O32" s="18" t="n">
        <v>1</v>
      </c>
      <c r="P32" s="18" t="n">
        <v>1</v>
      </c>
      <c r="Q32" s="18" t="n">
        <v>0</v>
      </c>
      <c r="R32" s="18" t="n">
        <v>0</v>
      </c>
      <c r="S32" s="18" t="n">
        <v>7180</v>
      </c>
      <c r="T32" s="18" t="n">
        <v>424</v>
      </c>
      <c r="U32" s="18" t="n">
        <v>206000</v>
      </c>
      <c r="V32" s="18" t="n">
        <v>790</v>
      </c>
      <c r="W32" s="17" t="n">
        <v>9.869999999999999</v>
      </c>
      <c r="X32" s="18" t="n">
        <v>13</v>
      </c>
      <c r="Y32" s="17" t="n">
        <v>7027.85</v>
      </c>
      <c r="Z32" s="19" t="n">
        <v>0.03412</v>
      </c>
      <c r="AA32" s="18" t="n">
        <v>71</v>
      </c>
      <c r="AB32" s="18" t="n">
        <v>1</v>
      </c>
      <c r="AC32" s="18" t="n">
        <v>0</v>
      </c>
      <c r="AD32" s="17" t="n"/>
      <c r="AE32" s="17" t="n">
        <v>18</v>
      </c>
      <c r="AF32" s="17" t="n">
        <v>34</v>
      </c>
      <c r="AG32" s="17" t="n">
        <v>43</v>
      </c>
      <c r="AH32" s="17" t="n">
        <v>52</v>
      </c>
      <c r="AI32" s="17" t="n">
        <v>60</v>
      </c>
      <c r="AJ32" s="17" t="n">
        <v>29</v>
      </c>
      <c r="AK32" s="17" t="n">
        <v>50</v>
      </c>
      <c r="AL32" s="17" t="n">
        <v>17</v>
      </c>
      <c r="AM32" s="17" t="n">
        <v>8</v>
      </c>
      <c r="AN32" s="17" t="n">
        <v>21.5</v>
      </c>
      <c r="AO32" s="18" t="n">
        <v>239</v>
      </c>
    </row>
    <row r="33">
      <c r="A33" s="16" t="inlineStr">
        <is>
          <t>Dungeon Games Store</t>
        </is>
      </c>
      <c r="B33" s="16" t="inlineStr">
        <is>
          <t>São Paulo</t>
        </is>
      </c>
      <c r="C33" s="16" t="inlineStr">
        <is>
          <t>Sudeste</t>
        </is>
      </c>
      <c r="D33" s="17" t="n">
        <v>4.9</v>
      </c>
      <c r="E33" s="18" t="n">
        <v>217</v>
      </c>
      <c r="F33" s="18" t="n">
        <v>5</v>
      </c>
      <c r="G33" s="18" t="n">
        <v>33</v>
      </c>
      <c r="H33" s="17" t="n">
        <v>13</v>
      </c>
      <c r="I33" s="17" t="n">
        <v>22</v>
      </c>
      <c r="J33" s="18" t="n">
        <v>0</v>
      </c>
      <c r="K33" s="18" t="n">
        <v>0</v>
      </c>
      <c r="L33" s="18" t="n">
        <v>1</v>
      </c>
      <c r="M33" s="18" t="n">
        <v>1</v>
      </c>
      <c r="N33" s="18" t="n">
        <v>1</v>
      </c>
      <c r="O33" s="18" t="n">
        <v>1</v>
      </c>
      <c r="P33" s="18" t="n">
        <v>1</v>
      </c>
      <c r="Q33" s="18" t="n">
        <v>0</v>
      </c>
      <c r="R33" s="18" t="n">
        <v>0</v>
      </c>
      <c r="S33" s="18" t="n">
        <v>16823</v>
      </c>
      <c r="T33" s="18" t="n">
        <v>1993</v>
      </c>
      <c r="U33" s="18" t="n">
        <v>2732</v>
      </c>
      <c r="V33" s="18" t="n">
        <v>270</v>
      </c>
      <c r="W33" s="17" t="n">
        <v>4.93</v>
      </c>
      <c r="X33" s="18" t="n">
        <v>5</v>
      </c>
      <c r="Y33" s="17" t="n">
        <v>30.6</v>
      </c>
      <c r="Z33" s="19" t="n">
        <v>0.0112</v>
      </c>
      <c r="AA33" s="18" t="n">
        <v>42</v>
      </c>
      <c r="AB33" s="18" t="n">
        <v>1</v>
      </c>
      <c r="AC33" s="18" t="n">
        <v>0</v>
      </c>
      <c r="AD33" s="17" t="n"/>
      <c r="AE33" s="17" t="n">
        <v>14</v>
      </c>
      <c r="AF33" s="17" t="n">
        <v>30</v>
      </c>
      <c r="AG33" s="17" t="n">
        <v>35.75</v>
      </c>
      <c r="AH33" s="17" t="n">
        <v>44</v>
      </c>
      <c r="AI33" s="17" t="n">
        <v>52.5</v>
      </c>
      <c r="AJ33" s="17" t="n">
        <v>31</v>
      </c>
      <c r="AK33" s="17" t="n">
        <v>30</v>
      </c>
      <c r="AL33" s="17" t="n">
        <v>12</v>
      </c>
      <c r="AM33" s="17" t="n">
        <v>8</v>
      </c>
      <c r="AN33" s="17" t="n">
        <v>28</v>
      </c>
      <c r="AO33" s="18" t="n">
        <v>90</v>
      </c>
    </row>
    <row r="34">
      <c r="A34" s="16" t="inlineStr">
        <is>
          <t>Encounter | Jogos de Tabuleiro | Board Games</t>
        </is>
      </c>
      <c r="B34" s="16" t="inlineStr">
        <is>
          <t>São Paulo</t>
        </is>
      </c>
      <c r="C34" s="16" t="inlineStr">
        <is>
          <t>Sudeste</t>
        </is>
      </c>
      <c r="D34" s="17" t="n">
        <v>4.8</v>
      </c>
      <c r="E34" s="18" t="n">
        <v>1123</v>
      </c>
      <c r="F34" s="18" t="n">
        <v>6</v>
      </c>
      <c r="G34" s="18" t="n">
        <v>45</v>
      </c>
      <c r="H34" s="17" t="n">
        <v>13</v>
      </c>
      <c r="I34" s="17" t="n">
        <v>25</v>
      </c>
      <c r="J34" s="18" t="n">
        <v>0</v>
      </c>
      <c r="K34" s="18" t="n">
        <v>1</v>
      </c>
      <c r="L34" s="18" t="n">
        <v>1</v>
      </c>
      <c r="M34" s="18" t="n">
        <v>1</v>
      </c>
      <c r="N34" s="18" t="n">
        <v>1</v>
      </c>
      <c r="O34" s="18" t="n">
        <v>1</v>
      </c>
      <c r="P34" s="18" t="n">
        <v>1</v>
      </c>
      <c r="Q34" s="18" t="n">
        <v>0</v>
      </c>
      <c r="R34" s="18" t="n">
        <v>1</v>
      </c>
      <c r="S34" s="18" t="n">
        <v>687</v>
      </c>
      <c r="T34" s="18" t="n">
        <v>835</v>
      </c>
      <c r="U34" s="18" t="n">
        <v>22391</v>
      </c>
      <c r="V34" s="18" t="n">
        <v>1163</v>
      </c>
      <c r="W34" s="17" t="n">
        <v>9.710000000000001</v>
      </c>
      <c r="X34" s="18" t="n">
        <v>15</v>
      </c>
      <c r="Y34" s="17" t="n">
        <v>72</v>
      </c>
      <c r="Z34" s="19" t="n">
        <v>0.00322</v>
      </c>
      <c r="AA34" s="18" t="n">
        <v>22</v>
      </c>
      <c r="AB34" s="18" t="n">
        <v>1</v>
      </c>
      <c r="AC34" s="18" t="n">
        <v>0</v>
      </c>
      <c r="AD34" s="17" t="n"/>
      <c r="AE34" s="17" t="n">
        <v>27.9</v>
      </c>
      <c r="AF34" s="17" t="n">
        <v>39.9</v>
      </c>
      <c r="AG34" s="17" t="n">
        <v>62.8</v>
      </c>
      <c r="AH34" s="17" t="n">
        <v>67.8</v>
      </c>
      <c r="AI34" s="17" t="n">
        <v>76.8</v>
      </c>
      <c r="AJ34" s="17" t="n">
        <v>38</v>
      </c>
      <c r="AK34" s="17" t="n">
        <v>24.9</v>
      </c>
      <c r="AL34" s="17" t="n"/>
      <c r="AM34" s="17" t="n"/>
      <c r="AN34" s="17" t="n"/>
      <c r="AO34" s="18" t="n"/>
    </row>
    <row r="35">
      <c r="A35" s="16" t="inlineStr">
        <is>
          <t>Fan Hour Games and Burgers</t>
        </is>
      </c>
      <c r="B35" s="16" t="inlineStr">
        <is>
          <t>São Paulo</t>
        </is>
      </c>
      <c r="C35" s="16" t="inlineStr">
        <is>
          <t>Sudeste</t>
        </is>
      </c>
      <c r="D35" s="17" t="n">
        <v>4.5</v>
      </c>
      <c r="E35" s="18" t="n">
        <v>2363</v>
      </c>
      <c r="F35" s="18" t="n">
        <v>6</v>
      </c>
      <c r="G35" s="18" t="n">
        <v>36.5</v>
      </c>
      <c r="H35" s="17" t="n">
        <v>13</v>
      </c>
      <c r="I35" s="17" t="n">
        <v>23</v>
      </c>
      <c r="J35" s="18" t="n">
        <v>0</v>
      </c>
      <c r="K35" s="18" t="n">
        <v>1</v>
      </c>
      <c r="L35" s="18" t="n">
        <v>1</v>
      </c>
      <c r="M35" s="18" t="n">
        <v>1</v>
      </c>
      <c r="N35" s="18" t="n">
        <v>1</v>
      </c>
      <c r="O35" s="18" t="n">
        <v>1</v>
      </c>
      <c r="P35" s="18" t="n">
        <v>1</v>
      </c>
      <c r="Q35" s="18" t="n">
        <v>0</v>
      </c>
      <c r="R35" s="18" t="n">
        <v>2</v>
      </c>
      <c r="S35" s="18" t="n">
        <v>628</v>
      </c>
      <c r="T35" s="18" t="n">
        <v>1205</v>
      </c>
      <c r="U35" s="18" t="n">
        <v>110000</v>
      </c>
      <c r="V35" s="18" t="n">
        <v>1403</v>
      </c>
      <c r="W35" s="17" t="n">
        <v>6.89</v>
      </c>
      <c r="X35" s="18" t="n">
        <v>25</v>
      </c>
      <c r="Y35" s="17" t="n">
        <v>128.44</v>
      </c>
      <c r="Z35" s="19" t="n">
        <v>0.00117</v>
      </c>
      <c r="AA35" s="18" t="n"/>
      <c r="AB35" s="18" t="n">
        <v>0</v>
      </c>
      <c r="AC35" s="18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8" t="n"/>
    </row>
    <row r="36">
      <c r="A36" s="16" t="inlineStr">
        <is>
          <t>Flow Games - Burgers, Cards &amp; Comunidade</t>
        </is>
      </c>
      <c r="B36" s="16" t="inlineStr">
        <is>
          <t>São Paulo</t>
        </is>
      </c>
      <c r="C36" s="16" t="inlineStr">
        <is>
          <t>Sudeste</t>
        </is>
      </c>
      <c r="D36" s="17" t="n">
        <v>4.6</v>
      </c>
      <c r="E36" s="18" t="n">
        <v>503</v>
      </c>
      <c r="F36" s="18" t="n">
        <v>5</v>
      </c>
      <c r="G36" s="18" t="n">
        <v>37</v>
      </c>
      <c r="H36" s="17" t="n">
        <v>11</v>
      </c>
      <c r="I36" s="17" t="n">
        <v>22</v>
      </c>
      <c r="J36" s="18" t="n">
        <v>0</v>
      </c>
      <c r="K36" s="18" t="n">
        <v>1</v>
      </c>
      <c r="L36" s="18" t="n">
        <v>1</v>
      </c>
      <c r="M36" s="18" t="n">
        <v>1</v>
      </c>
      <c r="N36" s="18" t="n">
        <v>1</v>
      </c>
      <c r="O36" s="18" t="n">
        <v>1</v>
      </c>
      <c r="P36" s="18" t="n">
        <v>0</v>
      </c>
      <c r="Q36" s="18" t="n">
        <v>1</v>
      </c>
      <c r="R36" s="18" t="n">
        <v>1</v>
      </c>
      <c r="S36" s="18" t="n">
        <v>435</v>
      </c>
      <c r="T36" s="18" t="n">
        <v>818</v>
      </c>
      <c r="U36" s="18" t="n">
        <v>8944</v>
      </c>
      <c r="V36" s="18" t="n">
        <v>1666</v>
      </c>
      <c r="W36" s="17" t="n">
        <v>10.76</v>
      </c>
      <c r="X36" s="18" t="n">
        <v>17</v>
      </c>
      <c r="Y36" s="17" t="n">
        <v>24.24</v>
      </c>
      <c r="Z36" s="19" t="n">
        <v>0.00271</v>
      </c>
      <c r="AA36" s="18" t="n">
        <v>16</v>
      </c>
      <c r="AB36" s="18" t="n">
        <v>1</v>
      </c>
      <c r="AC36" s="18" t="n">
        <v>0</v>
      </c>
      <c r="AD36" s="17" t="n"/>
      <c r="AE36" s="17" t="n">
        <v>6</v>
      </c>
      <c r="AF36" s="17" t="n">
        <v>14</v>
      </c>
      <c r="AG36" s="17" t="n">
        <v>17</v>
      </c>
      <c r="AH36" s="17" t="n">
        <v>20</v>
      </c>
      <c r="AI36" s="17" t="n">
        <v>41.9</v>
      </c>
      <c r="AJ36" s="17" t="n">
        <v>12</v>
      </c>
      <c r="AK36" s="17" t="n">
        <v>10</v>
      </c>
      <c r="AL36" s="17" t="n">
        <v>6.5</v>
      </c>
      <c r="AM36" s="17" t="n">
        <v>6</v>
      </c>
      <c r="AN36" s="17" t="n"/>
      <c r="AO36" s="18" t="n"/>
    </row>
    <row r="37">
      <c r="A37" s="16" t="inlineStr">
        <is>
          <t>Jogasampa</t>
        </is>
      </c>
      <c r="B37" s="16" t="inlineStr">
        <is>
          <t>São Paulo</t>
        </is>
      </c>
      <c r="C37" s="16" t="inlineStr">
        <is>
          <t>Sudeste</t>
        </is>
      </c>
      <c r="D37" s="17" t="n">
        <v>4.7</v>
      </c>
      <c r="E37" s="18" t="n">
        <v>402</v>
      </c>
      <c r="F37" s="18" t="n">
        <v>6</v>
      </c>
      <c r="G37" s="18" t="n">
        <v>48</v>
      </c>
      <c r="H37" s="17" t="n">
        <v>13</v>
      </c>
      <c r="I37" s="17" t="n">
        <v>21</v>
      </c>
      <c r="J37" s="18" t="n">
        <v>0</v>
      </c>
      <c r="K37" s="18" t="n">
        <v>1</v>
      </c>
      <c r="L37" s="18" t="n">
        <v>1</v>
      </c>
      <c r="M37" s="18" t="n">
        <v>1</v>
      </c>
      <c r="N37" s="18" t="n">
        <v>1</v>
      </c>
      <c r="O37" s="18" t="n">
        <v>1</v>
      </c>
      <c r="P37" s="18" t="n">
        <v>1</v>
      </c>
      <c r="Q37" s="18" t="n">
        <v>0</v>
      </c>
      <c r="R37" s="18" t="n">
        <v>1</v>
      </c>
      <c r="S37" s="18" t="n">
        <v>587</v>
      </c>
      <c r="T37" s="18" t="n">
        <v>438</v>
      </c>
      <c r="U37" s="18" t="n">
        <v>5966</v>
      </c>
      <c r="V37" s="18" t="n">
        <v>756</v>
      </c>
      <c r="W37" s="17" t="n">
        <v>9.859999999999999</v>
      </c>
      <c r="X37" s="18" t="n">
        <v>8</v>
      </c>
      <c r="Y37" s="17" t="n">
        <v>13.88</v>
      </c>
      <c r="Z37" s="19" t="n">
        <v>0.00233</v>
      </c>
      <c r="AA37" s="18" t="n">
        <v>7</v>
      </c>
      <c r="AB37" s="18" t="n">
        <v>1</v>
      </c>
      <c r="AC37" s="18" t="n">
        <v>0</v>
      </c>
      <c r="AD37" s="17" t="n"/>
      <c r="AE37" s="17" t="n">
        <v>6</v>
      </c>
      <c r="AF37" s="17" t="n"/>
      <c r="AG37" s="17" t="n"/>
      <c r="AH37" s="17" t="n"/>
      <c r="AI37" s="17" t="n"/>
      <c r="AJ37" s="17" t="n"/>
      <c r="AK37" s="17" t="n"/>
      <c r="AL37" s="17" t="n"/>
      <c r="AM37" s="17" t="n">
        <v>6</v>
      </c>
      <c r="AN37" s="17" t="n"/>
      <c r="AO37" s="18" t="n">
        <v>331</v>
      </c>
    </row>
    <row r="38">
      <c r="A38" s="16" t="inlineStr">
        <is>
          <t>Ludus Luderia</t>
        </is>
      </c>
      <c r="B38" s="16" t="inlineStr">
        <is>
          <t>São Paulo</t>
        </is>
      </c>
      <c r="C38" s="16" t="inlineStr">
        <is>
          <t>Sudeste</t>
        </is>
      </c>
      <c r="D38" s="17" t="n">
        <v>4.6</v>
      </c>
      <c r="E38" s="18" t="n">
        <v>5137</v>
      </c>
      <c r="F38" s="18" t="n">
        <v>4</v>
      </c>
      <c r="G38" s="18" t="n">
        <v>31</v>
      </c>
      <c r="H38" s="17" t="n">
        <v>13</v>
      </c>
      <c r="I38" s="17" t="n">
        <v>25</v>
      </c>
      <c r="J38" s="18" t="n">
        <v>0</v>
      </c>
      <c r="K38" s="18" t="n">
        <v>0</v>
      </c>
      <c r="L38" s="18" t="n">
        <v>0</v>
      </c>
      <c r="M38" s="18" t="n">
        <v>1</v>
      </c>
      <c r="N38" s="18" t="n">
        <v>1</v>
      </c>
      <c r="O38" s="18" t="n">
        <v>1</v>
      </c>
      <c r="P38" s="18" t="n">
        <v>1</v>
      </c>
      <c r="Q38" s="18" t="n">
        <v>0</v>
      </c>
      <c r="R38" s="18" t="n">
        <v>3</v>
      </c>
      <c r="S38" s="18" t="n">
        <v>768</v>
      </c>
      <c r="T38" s="18" t="n">
        <v>119</v>
      </c>
      <c r="U38" s="18" t="n">
        <v>90400</v>
      </c>
      <c r="V38" s="18" t="n"/>
      <c r="W38" s="17" t="n">
        <v>4.97</v>
      </c>
      <c r="X38" s="18" t="n">
        <v>12</v>
      </c>
      <c r="Y38" s="17" t="n">
        <v>133.08</v>
      </c>
      <c r="Z38" s="19" t="n">
        <v>0.00147</v>
      </c>
      <c r="AA38" s="18" t="n">
        <v>161</v>
      </c>
      <c r="AB38" s="18" t="n">
        <v>1</v>
      </c>
      <c r="AC38" s="18" t="n">
        <v>1</v>
      </c>
      <c r="AD38" s="17" t="n">
        <v>0</v>
      </c>
      <c r="AE38" s="17" t="n">
        <v>34</v>
      </c>
      <c r="AF38" s="17" t="n">
        <v>48</v>
      </c>
      <c r="AG38" s="17" t="n">
        <v>63</v>
      </c>
      <c r="AH38" s="17" t="n">
        <v>82</v>
      </c>
      <c r="AI38" s="17" t="n">
        <v>92.5</v>
      </c>
      <c r="AJ38" s="17" t="n">
        <v>42</v>
      </c>
      <c r="AK38" s="17" t="n">
        <v>48</v>
      </c>
      <c r="AL38" s="17" t="n">
        <v>18.5</v>
      </c>
      <c r="AM38" s="17" t="n">
        <v>9</v>
      </c>
      <c r="AN38" s="17" t="n">
        <v>36</v>
      </c>
      <c r="AO38" s="18" t="n">
        <v>199</v>
      </c>
    </row>
    <row r="39">
      <c r="A39" s="16" t="inlineStr">
        <is>
          <t>OMNIVERSE</t>
        </is>
      </c>
      <c r="B39" s="16" t="inlineStr">
        <is>
          <t>São Paulo</t>
        </is>
      </c>
      <c r="C39" s="16" t="inlineStr">
        <is>
          <t>Sudeste</t>
        </is>
      </c>
      <c r="D39" s="17" t="n">
        <v>4.8</v>
      </c>
      <c r="E39" s="18" t="n">
        <v>1145</v>
      </c>
      <c r="F39" s="18" t="n">
        <v>5</v>
      </c>
      <c r="G39" s="18" t="n">
        <v>46</v>
      </c>
      <c r="H39" s="17" t="n">
        <v>12</v>
      </c>
      <c r="I39" s="17" t="n">
        <v>24</v>
      </c>
      <c r="J39" s="18" t="n">
        <v>0</v>
      </c>
      <c r="K39" s="18" t="n">
        <v>0</v>
      </c>
      <c r="L39" s="18" t="n">
        <v>1</v>
      </c>
      <c r="M39" s="18" t="n">
        <v>1</v>
      </c>
      <c r="N39" s="18" t="n">
        <v>1</v>
      </c>
      <c r="O39" s="18" t="n">
        <v>1</v>
      </c>
      <c r="P39" s="18" t="n">
        <v>1</v>
      </c>
      <c r="Q39" s="18" t="n">
        <v>0</v>
      </c>
      <c r="R39" s="18" t="n">
        <v>2</v>
      </c>
      <c r="S39" s="18" t="n">
        <v>820</v>
      </c>
      <c r="T39" s="18" t="n">
        <v>1083</v>
      </c>
      <c r="U39" s="18" t="n">
        <v>8510</v>
      </c>
      <c r="V39" s="18" t="n">
        <v>918</v>
      </c>
      <c r="W39" s="17" t="n">
        <v>13.68</v>
      </c>
      <c r="X39" s="18" t="n">
        <v>8</v>
      </c>
      <c r="Y39" s="17" t="n">
        <v>67.12</v>
      </c>
      <c r="Z39" s="19" t="n">
        <v>0.007889999999999999</v>
      </c>
      <c r="AA39" s="18" t="n"/>
      <c r="AB39" s="18" t="n">
        <v>0</v>
      </c>
      <c r="AC39" s="18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8" t="n">
        <v>59</v>
      </c>
    </row>
    <row r="40">
      <c r="A40" s="16" t="inlineStr">
        <is>
          <t>Pitta's Board Games</t>
        </is>
      </c>
      <c r="B40" s="16" t="inlineStr">
        <is>
          <t>São Paulo</t>
        </is>
      </c>
      <c r="C40" s="16" t="inlineStr">
        <is>
          <t>Sudeste</t>
        </is>
      </c>
      <c r="D40" s="17" t="n">
        <v>4.9</v>
      </c>
      <c r="E40" s="18" t="n">
        <v>663</v>
      </c>
      <c r="F40" s="18" t="n">
        <v>6</v>
      </c>
      <c r="G40" s="18" t="n">
        <v>58</v>
      </c>
      <c r="H40" s="17" t="n">
        <v>11</v>
      </c>
      <c r="I40" s="17" t="n">
        <v>22</v>
      </c>
      <c r="J40" s="18" t="n">
        <v>0</v>
      </c>
      <c r="K40" s="18" t="n">
        <v>1</v>
      </c>
      <c r="L40" s="18" t="n">
        <v>1</v>
      </c>
      <c r="M40" s="18" t="n">
        <v>1</v>
      </c>
      <c r="N40" s="18" t="n">
        <v>1</v>
      </c>
      <c r="O40" s="18" t="n">
        <v>1</v>
      </c>
      <c r="P40" s="18" t="n">
        <v>1</v>
      </c>
      <c r="Q40" s="18" t="n">
        <v>0</v>
      </c>
      <c r="R40" s="18" t="n">
        <v>1</v>
      </c>
      <c r="S40" s="18" t="n">
        <v>566</v>
      </c>
      <c r="T40" s="18" t="n">
        <v>1744</v>
      </c>
      <c r="U40" s="18" t="n">
        <v>23415</v>
      </c>
      <c r="V40" s="18" t="n">
        <v>2269</v>
      </c>
      <c r="W40" s="17" t="n">
        <v>11.21</v>
      </c>
      <c r="X40" s="18" t="n">
        <v>21</v>
      </c>
      <c r="Y40" s="17" t="n">
        <v>69.14</v>
      </c>
      <c r="Z40" s="19" t="n">
        <v>0.00295</v>
      </c>
      <c r="AA40" s="18" t="n"/>
      <c r="AB40" s="18" t="n">
        <v>0</v>
      </c>
      <c r="AC40" s="18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8" t="n">
        <v>227</v>
      </c>
    </row>
    <row r="41">
      <c r="A41" s="16" t="inlineStr">
        <is>
          <t>Place Games</t>
        </is>
      </c>
      <c r="B41" s="16" t="inlineStr">
        <is>
          <t>São Paulo</t>
        </is>
      </c>
      <c r="C41" s="16" t="inlineStr">
        <is>
          <t>Sudeste</t>
        </is>
      </c>
      <c r="D41" s="17" t="n">
        <v>4.8</v>
      </c>
      <c r="E41" s="18" t="n">
        <v>572</v>
      </c>
      <c r="F41" s="18" t="n">
        <v>5</v>
      </c>
      <c r="G41" s="18" t="n">
        <v>46</v>
      </c>
      <c r="H41" s="17" t="n">
        <v>10</v>
      </c>
      <c r="I41" s="17" t="n">
        <v>22</v>
      </c>
      <c r="J41" s="18" t="n">
        <v>0</v>
      </c>
      <c r="K41" s="18" t="n">
        <v>0</v>
      </c>
      <c r="L41" s="18" t="n">
        <v>1</v>
      </c>
      <c r="M41" s="18" t="n">
        <v>1</v>
      </c>
      <c r="N41" s="18" t="n">
        <v>1</v>
      </c>
      <c r="O41" s="18" t="n">
        <v>1</v>
      </c>
      <c r="P41" s="18" t="n">
        <v>1</v>
      </c>
      <c r="Q41" s="18" t="n">
        <v>0</v>
      </c>
      <c r="R41" s="18" t="n">
        <v>0</v>
      </c>
      <c r="S41" s="18" t="n">
        <v>4310</v>
      </c>
      <c r="T41" s="18" t="n">
        <v>251</v>
      </c>
      <c r="U41" s="18" t="n">
        <v>14021</v>
      </c>
      <c r="V41" s="18" t="n">
        <v>2362</v>
      </c>
      <c r="W41" s="17" t="n">
        <v>10.55</v>
      </c>
      <c r="X41" s="18" t="n">
        <v>23</v>
      </c>
      <c r="Y41" s="17" t="n">
        <v>89.78</v>
      </c>
      <c r="Z41" s="19" t="n">
        <v>0.0064</v>
      </c>
      <c r="AA41" s="18" t="n">
        <v>57</v>
      </c>
      <c r="AB41" s="18" t="n">
        <v>1</v>
      </c>
      <c r="AC41" s="18" t="n">
        <v>0</v>
      </c>
      <c r="AD41" s="17" t="n"/>
      <c r="AE41" s="17" t="n">
        <v>10.5</v>
      </c>
      <c r="AF41" s="17" t="n">
        <v>29</v>
      </c>
      <c r="AG41" s="17" t="n">
        <v>18.18</v>
      </c>
      <c r="AH41" s="17" t="n">
        <v>39.5</v>
      </c>
      <c r="AI41" s="17" t="n">
        <v>53.5</v>
      </c>
      <c r="AJ41" s="17" t="n">
        <v>38.9</v>
      </c>
      <c r="AK41" s="17" t="n">
        <v>33</v>
      </c>
      <c r="AL41" s="17" t="n">
        <v>13</v>
      </c>
      <c r="AM41" s="17" t="n">
        <v>11</v>
      </c>
      <c r="AN41" s="17" t="n"/>
      <c r="AO41" s="18" t="n">
        <v>633</v>
      </c>
    </row>
    <row r="42">
      <c r="A42" s="16" t="inlineStr">
        <is>
          <t>Play Easy</t>
        </is>
      </c>
      <c r="B42" s="16" t="inlineStr">
        <is>
          <t>São Paulo</t>
        </is>
      </c>
      <c r="C42" s="16" t="inlineStr">
        <is>
          <t>Sudeste</t>
        </is>
      </c>
      <c r="D42" s="17" t="n">
        <v>4.7</v>
      </c>
      <c r="E42" s="18" t="n">
        <v>1002</v>
      </c>
      <c r="F42" s="18" t="n">
        <v>6</v>
      </c>
      <c r="G42" s="18" t="n">
        <v>50</v>
      </c>
      <c r="H42" s="17" t="n">
        <v>12</v>
      </c>
      <c r="I42" s="17" t="n">
        <v>22</v>
      </c>
      <c r="J42" s="18" t="n">
        <v>1</v>
      </c>
      <c r="K42" s="18" t="n">
        <v>1</v>
      </c>
      <c r="L42" s="18" t="n">
        <v>1</v>
      </c>
      <c r="M42" s="18" t="n">
        <v>1</v>
      </c>
      <c r="N42" s="18" t="n">
        <v>1</v>
      </c>
      <c r="O42" s="18" t="n">
        <v>1</v>
      </c>
      <c r="P42" s="18" t="n">
        <v>0</v>
      </c>
      <c r="Q42" s="18" t="n">
        <v>0</v>
      </c>
      <c r="R42" s="18" t="n">
        <v>3</v>
      </c>
      <c r="S42" s="18" t="n">
        <v>563</v>
      </c>
      <c r="T42" s="18" t="n">
        <v>484</v>
      </c>
      <c r="U42" s="18" t="n">
        <v>21346</v>
      </c>
      <c r="V42" s="18" t="n">
        <v>2996</v>
      </c>
      <c r="W42" s="17" t="n">
        <v>9.33</v>
      </c>
      <c r="X42" s="18" t="n">
        <v>16</v>
      </c>
      <c r="Y42" s="17" t="n">
        <v>88.94</v>
      </c>
      <c r="Z42" s="19" t="n">
        <v>0.00417</v>
      </c>
      <c r="AA42" s="18" t="n">
        <v>16</v>
      </c>
      <c r="AB42" s="18" t="n">
        <v>1</v>
      </c>
      <c r="AC42" s="18" t="n">
        <v>0</v>
      </c>
      <c r="AD42" s="17" t="n"/>
      <c r="AE42" s="17" t="n">
        <v>7</v>
      </c>
      <c r="AF42" s="17" t="n">
        <v>25</v>
      </c>
      <c r="AG42" s="17" t="n">
        <v>17</v>
      </c>
      <c r="AH42" s="17" t="n">
        <v>32</v>
      </c>
      <c r="AI42" s="17" t="n">
        <v>34.5</v>
      </c>
      <c r="AJ42" s="17" t="n"/>
      <c r="AK42" s="17" t="n">
        <v>16</v>
      </c>
      <c r="AL42" s="17" t="n">
        <v>10</v>
      </c>
      <c r="AM42" s="17" t="n">
        <v>6</v>
      </c>
      <c r="AN42" s="17" t="n"/>
      <c r="AO42" s="18" t="n">
        <v>438</v>
      </c>
    </row>
    <row r="43">
      <c r="A43" s="16" t="inlineStr">
        <is>
          <t>Tubaleria</t>
        </is>
      </c>
      <c r="B43" s="16" t="inlineStr">
        <is>
          <t>São Paulo</t>
        </is>
      </c>
      <c r="C43" s="16" t="inlineStr">
        <is>
          <t>Sudeste</t>
        </is>
      </c>
      <c r="D43" s="17" t="n">
        <v>5</v>
      </c>
      <c r="E43" s="18" t="n">
        <v>116</v>
      </c>
      <c r="F43" s="18" t="n">
        <v>5</v>
      </c>
      <c r="G43" s="18" t="n">
        <v>55</v>
      </c>
      <c r="H43" s="17" t="n">
        <v>11</v>
      </c>
      <c r="I43" s="17" t="n">
        <v>23</v>
      </c>
      <c r="J43" s="18" t="n">
        <v>0</v>
      </c>
      <c r="K43" s="18" t="n">
        <v>0</v>
      </c>
      <c r="L43" s="18" t="n">
        <v>1</v>
      </c>
      <c r="M43" s="18" t="n">
        <v>1</v>
      </c>
      <c r="N43" s="18" t="n">
        <v>1</v>
      </c>
      <c r="O43" s="18" t="n">
        <v>1</v>
      </c>
      <c r="P43" s="18" t="n">
        <v>1</v>
      </c>
      <c r="Q43" s="18" t="n">
        <v>0</v>
      </c>
      <c r="R43" s="18" t="n">
        <v>0</v>
      </c>
      <c r="S43" s="18" t="n">
        <v>1527</v>
      </c>
      <c r="T43" s="18" t="n">
        <v>305</v>
      </c>
      <c r="U43" s="18" t="n"/>
      <c r="V43" s="18" t="n">
        <v>340</v>
      </c>
      <c r="W43" s="17" t="n">
        <v>1.95</v>
      </c>
      <c r="X43" s="18" t="n">
        <v>20</v>
      </c>
      <c r="Y43" s="17" t="n">
        <v>41.6</v>
      </c>
      <c r="Z43" s="19" t="n"/>
      <c r="AA43" s="18" t="n">
        <v>29</v>
      </c>
      <c r="AB43" s="18" t="n">
        <v>1</v>
      </c>
      <c r="AC43" s="18" t="n">
        <v>0</v>
      </c>
      <c r="AD43" s="17" t="n"/>
      <c r="AE43" s="17" t="n"/>
      <c r="AF43" s="17" t="n">
        <v>38</v>
      </c>
      <c r="AG43" s="17" t="n"/>
      <c r="AH43" s="17" t="n"/>
      <c r="AI43" s="17" t="n"/>
      <c r="AJ43" s="17" t="n">
        <v>48</v>
      </c>
      <c r="AK43" s="17" t="n">
        <v>35</v>
      </c>
      <c r="AL43" s="17" t="n"/>
      <c r="AM43" s="17" t="n"/>
      <c r="AN43" s="17" t="n"/>
      <c r="AO43" s="18" t="n">
        <v>221</v>
      </c>
    </row>
    <row r="44">
      <c r="A44" s="16" t="inlineStr">
        <is>
          <t>XPlace</t>
        </is>
      </c>
      <c r="B44" s="16" t="inlineStr">
        <is>
          <t>São Paulo</t>
        </is>
      </c>
      <c r="C44" s="16" t="inlineStr">
        <is>
          <t>Sudeste</t>
        </is>
      </c>
      <c r="D44" s="17" t="n">
        <v>4.7</v>
      </c>
      <c r="E44" s="18" t="n">
        <v>795</v>
      </c>
      <c r="F44" s="18" t="n">
        <v>6</v>
      </c>
      <c r="G44" s="18" t="n">
        <v>49</v>
      </c>
      <c r="H44" s="17" t="n">
        <v>11</v>
      </c>
      <c r="I44" s="17" t="n">
        <v>20</v>
      </c>
      <c r="J44" s="18" t="n">
        <v>1</v>
      </c>
      <c r="K44" s="18" t="n">
        <v>1</v>
      </c>
      <c r="L44" s="18" t="n">
        <v>1</v>
      </c>
      <c r="M44" s="18" t="n">
        <v>1</v>
      </c>
      <c r="N44" s="18" t="n">
        <v>1</v>
      </c>
      <c r="O44" s="18" t="n">
        <v>1</v>
      </c>
      <c r="P44" s="18" t="n">
        <v>0</v>
      </c>
      <c r="Q44" s="18" t="n">
        <v>1</v>
      </c>
      <c r="R44" s="18" t="n">
        <v>1</v>
      </c>
      <c r="S44" s="18" t="n">
        <v>364</v>
      </c>
      <c r="T44" s="18" t="n">
        <v>1486</v>
      </c>
      <c r="U44" s="18" t="n">
        <v>34668</v>
      </c>
      <c r="V44" s="18" t="n">
        <v>5277</v>
      </c>
      <c r="W44" s="17" t="n">
        <v>11.06</v>
      </c>
      <c r="X44" s="18" t="n">
        <v>31</v>
      </c>
      <c r="Y44" s="17" t="n">
        <v>140.87</v>
      </c>
      <c r="Z44" s="19" t="n">
        <v>0.00406</v>
      </c>
      <c r="AA44" s="18" t="n"/>
      <c r="AB44" s="18" t="n">
        <v>0</v>
      </c>
      <c r="AC44" s="18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8" t="n"/>
    </row>
    <row r="45">
      <c r="A45" s="16" t="inlineStr">
        <is>
          <t>Café Geek Cafeteria e Ludoteca</t>
        </is>
      </c>
      <c r="B45" s="16" t="inlineStr">
        <is>
          <t>Vitória</t>
        </is>
      </c>
      <c r="C45" s="16" t="inlineStr">
        <is>
          <t>Sudeste</t>
        </is>
      </c>
      <c r="D45" s="17" t="n">
        <v>5</v>
      </c>
      <c r="E45" s="18" t="n">
        <v>148</v>
      </c>
      <c r="F45" s="18" t="n">
        <v>4</v>
      </c>
      <c r="G45" s="18" t="n">
        <v>26</v>
      </c>
      <c r="H45" s="17" t="n">
        <v>14</v>
      </c>
      <c r="I45" s="17" t="n">
        <v>23</v>
      </c>
      <c r="J45" s="18" t="n">
        <v>0</v>
      </c>
      <c r="K45" s="18" t="n">
        <v>0</v>
      </c>
      <c r="L45" s="18" t="n">
        <v>0</v>
      </c>
      <c r="M45" s="18" t="n">
        <v>1</v>
      </c>
      <c r="N45" s="18" t="n">
        <v>1</v>
      </c>
      <c r="O45" s="18" t="n">
        <v>1</v>
      </c>
      <c r="P45" s="18" t="n">
        <v>1</v>
      </c>
      <c r="Q45" s="18" t="n">
        <v>0</v>
      </c>
      <c r="R45" s="18" t="n">
        <v>0</v>
      </c>
      <c r="S45" s="18" t="n"/>
      <c r="T45" s="18" t="n">
        <v>926</v>
      </c>
      <c r="U45" s="18" t="n">
        <v>12159</v>
      </c>
      <c r="V45" s="18" t="n">
        <v>230</v>
      </c>
      <c r="W45" s="17" t="n">
        <v>5.21</v>
      </c>
      <c r="X45" s="18" t="n">
        <v>3</v>
      </c>
      <c r="Y45" s="17" t="n">
        <v>41.67</v>
      </c>
      <c r="Z45" s="19" t="n">
        <v>0.00343</v>
      </c>
      <c r="AA45" s="18" t="n">
        <v>67</v>
      </c>
      <c r="AB45" s="18" t="n">
        <v>1</v>
      </c>
      <c r="AC45" s="18" t="n">
        <v>0</v>
      </c>
      <c r="AD45" s="17" t="n"/>
      <c r="AE45" s="17" t="n">
        <v>12.5</v>
      </c>
      <c r="AF45" s="17" t="n">
        <v>10</v>
      </c>
      <c r="AG45" s="17" t="n">
        <v>15.75</v>
      </c>
      <c r="AH45" s="17" t="n">
        <v>22.5</v>
      </c>
      <c r="AI45" s="17" t="n">
        <v>30.25</v>
      </c>
      <c r="AJ45" s="17" t="n"/>
      <c r="AK45" s="17" t="n">
        <v>18</v>
      </c>
      <c r="AL45" s="17" t="n">
        <v>12</v>
      </c>
      <c r="AM45" s="17" t="n">
        <v>7</v>
      </c>
      <c r="AN45" s="17" t="n"/>
      <c r="AO45" s="18" t="n"/>
    </row>
    <row r="46">
      <c r="A46" s="16" t="inlineStr">
        <is>
          <t>Alçapão Jogos</t>
        </is>
      </c>
      <c r="B46" s="16" t="inlineStr">
        <is>
          <t>Curitiba</t>
        </is>
      </c>
      <c r="C46" s="16" t="inlineStr">
        <is>
          <t>Sul</t>
        </is>
      </c>
      <c r="D46" s="17" t="n">
        <v>5</v>
      </c>
      <c r="E46" s="18" t="n">
        <v>219</v>
      </c>
      <c r="F46" s="18" t="n">
        <v>5</v>
      </c>
      <c r="G46" s="18" t="n">
        <v>36</v>
      </c>
      <c r="H46" s="17" t="n">
        <v>15</v>
      </c>
      <c r="I46" s="17" t="n">
        <v>24</v>
      </c>
      <c r="J46" s="18" t="n">
        <v>0</v>
      </c>
      <c r="K46" s="18" t="n">
        <v>0</v>
      </c>
      <c r="L46" s="18" t="n">
        <v>1</v>
      </c>
      <c r="M46" s="18" t="n">
        <v>1</v>
      </c>
      <c r="N46" s="18" t="n">
        <v>1</v>
      </c>
      <c r="O46" s="18" t="n">
        <v>1</v>
      </c>
      <c r="P46" s="18" t="n">
        <v>1</v>
      </c>
      <c r="Q46" s="18" t="n">
        <v>0</v>
      </c>
      <c r="R46" s="18" t="n">
        <v>0</v>
      </c>
      <c r="S46" s="18" t="n"/>
      <c r="T46" s="18" t="n">
        <v>770</v>
      </c>
      <c r="U46" s="18" t="n">
        <v>13883</v>
      </c>
      <c r="V46" s="18" t="n">
        <v>303</v>
      </c>
      <c r="W46" s="17" t="n">
        <v>7.83</v>
      </c>
      <c r="X46" s="18" t="n">
        <v>3</v>
      </c>
      <c r="Y46" s="17" t="n">
        <v>24</v>
      </c>
      <c r="Z46" s="19" t="n">
        <v>0.00173</v>
      </c>
      <c r="AA46" s="18" t="n">
        <v>28</v>
      </c>
      <c r="AB46" s="18" t="n">
        <v>1</v>
      </c>
      <c r="AC46" s="18" t="n">
        <v>0</v>
      </c>
      <c r="AD46" s="17" t="n"/>
      <c r="AE46" s="17" t="n">
        <v>12</v>
      </c>
      <c r="AF46" s="17" t="n">
        <v>12</v>
      </c>
      <c r="AG46" s="17" t="n">
        <v>22</v>
      </c>
      <c r="AH46" s="17" t="n">
        <v>24</v>
      </c>
      <c r="AI46" s="17" t="n">
        <v>34</v>
      </c>
      <c r="AJ46" s="17" t="n"/>
      <c r="AK46" s="17" t="n"/>
      <c r="AL46" s="17" t="n"/>
      <c r="AM46" s="17" t="n">
        <v>9</v>
      </c>
      <c r="AN46" s="17" t="n"/>
      <c r="AO46" s="18" t="n">
        <v>270</v>
      </c>
    </row>
    <row r="47">
      <c r="A47" s="16" t="inlineStr">
        <is>
          <t>BoardZ Game Pub</t>
        </is>
      </c>
      <c r="B47" s="16" t="inlineStr">
        <is>
          <t>Curitiba</t>
        </is>
      </c>
      <c r="C47" s="16" t="inlineStr">
        <is>
          <t>Sul</t>
        </is>
      </c>
      <c r="D47" s="17" t="n">
        <v>4.8</v>
      </c>
      <c r="E47" s="18" t="n">
        <v>776</v>
      </c>
      <c r="F47" s="18" t="n">
        <v>6</v>
      </c>
      <c r="G47" s="18" t="n">
        <v>35</v>
      </c>
      <c r="H47" s="17" t="n">
        <v>16</v>
      </c>
      <c r="I47" s="17" t="n">
        <v>24.5</v>
      </c>
      <c r="J47" s="18" t="n">
        <v>0</v>
      </c>
      <c r="K47" s="18" t="n">
        <v>1</v>
      </c>
      <c r="L47" s="18" t="n">
        <v>1</v>
      </c>
      <c r="M47" s="18" t="n">
        <v>1</v>
      </c>
      <c r="N47" s="18" t="n">
        <v>1</v>
      </c>
      <c r="O47" s="18" t="n">
        <v>1</v>
      </c>
      <c r="P47" s="18" t="n">
        <v>1</v>
      </c>
      <c r="Q47" s="18" t="n">
        <v>0</v>
      </c>
      <c r="R47" s="18" t="n">
        <v>0</v>
      </c>
      <c r="S47" s="18" t="n"/>
      <c r="T47" s="18" t="n">
        <v>1175</v>
      </c>
      <c r="U47" s="18" t="n">
        <v>18698</v>
      </c>
      <c r="V47" s="18" t="n">
        <v>491</v>
      </c>
      <c r="W47" s="17" t="n">
        <v>6.66</v>
      </c>
      <c r="X47" s="18" t="n">
        <v>2</v>
      </c>
      <c r="Y47" s="17" t="n">
        <v>129.5</v>
      </c>
      <c r="Z47" s="19" t="n">
        <v>0.00693</v>
      </c>
      <c r="AA47" s="18" t="n">
        <v>103</v>
      </c>
      <c r="AB47" s="18" t="n">
        <v>1</v>
      </c>
      <c r="AC47" s="18" t="n">
        <v>0</v>
      </c>
      <c r="AD47" s="17" t="n"/>
      <c r="AE47" s="17" t="n">
        <v>17.5</v>
      </c>
      <c r="AF47" s="17" t="n">
        <v>30</v>
      </c>
      <c r="AG47" s="17" t="n">
        <v>43</v>
      </c>
      <c r="AH47" s="17" t="n">
        <v>47.5</v>
      </c>
      <c r="AI47" s="17" t="n">
        <v>58</v>
      </c>
      <c r="AJ47" s="17" t="n">
        <v>32</v>
      </c>
      <c r="AK47" s="17" t="n">
        <v>32</v>
      </c>
      <c r="AL47" s="17" t="n">
        <v>18</v>
      </c>
      <c r="AM47" s="17" t="n">
        <v>8</v>
      </c>
      <c r="AN47" s="17" t="n">
        <v>24</v>
      </c>
      <c r="AO47" s="18" t="n"/>
    </row>
    <row r="48">
      <c r="A48" s="16" t="inlineStr">
        <is>
          <t>Joyjoy Café</t>
        </is>
      </c>
      <c r="B48" s="16" t="inlineStr">
        <is>
          <t>Curitiba</t>
        </is>
      </c>
      <c r="C48" s="16" t="inlineStr">
        <is>
          <t>Sul</t>
        </is>
      </c>
      <c r="D48" s="17" t="n">
        <v>4.8</v>
      </c>
      <c r="E48" s="18" t="n">
        <v>690</v>
      </c>
      <c r="F48" s="18" t="n">
        <v>6</v>
      </c>
      <c r="G48" s="18" t="n">
        <v>37</v>
      </c>
      <c r="H48" s="17" t="n">
        <v>14</v>
      </c>
      <c r="I48" s="17" t="n">
        <v>23</v>
      </c>
      <c r="J48" s="18" t="n">
        <v>0</v>
      </c>
      <c r="K48" s="18" t="n">
        <v>1</v>
      </c>
      <c r="L48" s="18" t="n">
        <v>1</v>
      </c>
      <c r="M48" s="18" t="n">
        <v>1</v>
      </c>
      <c r="N48" s="18" t="n">
        <v>1</v>
      </c>
      <c r="O48" s="18" t="n">
        <v>1</v>
      </c>
      <c r="P48" s="18" t="n">
        <v>1</v>
      </c>
      <c r="Q48" s="18" t="n">
        <v>0</v>
      </c>
      <c r="R48" s="18" t="n">
        <v>0</v>
      </c>
      <c r="S48" s="18" t="n"/>
      <c r="T48" s="18" t="n">
        <v>1152</v>
      </c>
      <c r="U48" s="18" t="n">
        <v>25555</v>
      </c>
      <c r="V48" s="18" t="n">
        <v>627</v>
      </c>
      <c r="W48" s="17" t="n">
        <v>6.66</v>
      </c>
      <c r="X48" s="18" t="n">
        <v>6</v>
      </c>
      <c r="Y48" s="17" t="n">
        <v>305.83</v>
      </c>
      <c r="Z48" s="19" t="n">
        <v>0.01197</v>
      </c>
      <c r="AA48" s="18" t="n"/>
      <c r="AB48" s="18" t="n">
        <v>0</v>
      </c>
      <c r="AC48" s="18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8" t="n">
        <v>1010</v>
      </c>
    </row>
    <row r="49">
      <c r="A49" s="16" t="inlineStr">
        <is>
          <t>Paladino Hobbies</t>
        </is>
      </c>
      <c r="B49" s="16" t="inlineStr">
        <is>
          <t>Curitiba</t>
        </is>
      </c>
      <c r="C49" s="16" t="inlineStr">
        <is>
          <t>Sul</t>
        </is>
      </c>
      <c r="D49" s="17" t="n">
        <v>4.8</v>
      </c>
      <c r="E49" s="18" t="n">
        <v>188</v>
      </c>
      <c r="F49" s="18" t="n">
        <v>4</v>
      </c>
      <c r="G49" s="18" t="n">
        <v>22</v>
      </c>
      <c r="H49" s="17" t="n">
        <v>12</v>
      </c>
      <c r="I49" s="17" t="n">
        <v>19</v>
      </c>
      <c r="J49" s="18" t="n">
        <v>0</v>
      </c>
      <c r="K49" s="18" t="n">
        <v>0</v>
      </c>
      <c r="L49" s="18" t="n">
        <v>1</v>
      </c>
      <c r="M49" s="18" t="n">
        <v>1</v>
      </c>
      <c r="N49" s="18" t="n">
        <v>1</v>
      </c>
      <c r="O49" s="18" t="n">
        <v>1</v>
      </c>
      <c r="P49" s="18" t="n">
        <v>0</v>
      </c>
      <c r="Q49" s="18" t="n">
        <v>0</v>
      </c>
      <c r="R49" s="18" t="n">
        <v>0</v>
      </c>
      <c r="S49" s="18" t="n"/>
      <c r="T49" s="18" t="n">
        <v>293</v>
      </c>
      <c r="U49" s="18" t="n">
        <v>1432</v>
      </c>
      <c r="V49" s="18" t="n">
        <v>140</v>
      </c>
      <c r="W49" s="17" t="n">
        <v>6.55</v>
      </c>
      <c r="X49" s="18" t="n">
        <v>1</v>
      </c>
      <c r="Y49" s="17" t="n">
        <v>1</v>
      </c>
      <c r="Z49" s="19" t="n">
        <v>0.0007</v>
      </c>
      <c r="AA49" s="18" t="n"/>
      <c r="AB49" s="18" t="n">
        <v>0</v>
      </c>
      <c r="AC49" s="18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8" t="n"/>
    </row>
    <row r="50">
      <c r="A50" s="16" t="inlineStr">
        <is>
          <t>Taverna Game House</t>
        </is>
      </c>
      <c r="B50" s="16" t="inlineStr">
        <is>
          <t>Curitiba</t>
        </is>
      </c>
      <c r="C50" s="16" t="inlineStr">
        <is>
          <t>Sul</t>
        </is>
      </c>
      <c r="D50" s="17" t="n">
        <v>4.8</v>
      </c>
      <c r="E50" s="18" t="n">
        <v>625</v>
      </c>
      <c r="F50" s="18" t="n">
        <v>6</v>
      </c>
      <c r="G50" s="18" t="n">
        <v>48</v>
      </c>
      <c r="H50" s="17" t="n">
        <v>14</v>
      </c>
      <c r="I50" s="17" t="n">
        <v>22</v>
      </c>
      <c r="J50" s="18" t="n">
        <v>1</v>
      </c>
      <c r="K50" s="18" t="n">
        <v>1</v>
      </c>
      <c r="L50" s="18" t="n">
        <v>1</v>
      </c>
      <c r="M50" s="18" t="n">
        <v>1</v>
      </c>
      <c r="N50" s="18" t="n">
        <v>1</v>
      </c>
      <c r="O50" s="18" t="n">
        <v>1</v>
      </c>
      <c r="P50" s="18" t="n">
        <v>0</v>
      </c>
      <c r="Q50" s="18" t="n">
        <v>0</v>
      </c>
      <c r="R50" s="18" t="n">
        <v>0</v>
      </c>
      <c r="S50" s="18" t="n"/>
      <c r="T50" s="18" t="n">
        <v>358</v>
      </c>
      <c r="U50" s="18" t="n">
        <v>3168</v>
      </c>
      <c r="V50" s="18" t="n">
        <v>1832</v>
      </c>
      <c r="W50" s="17" t="n">
        <v>9.050000000000001</v>
      </c>
      <c r="X50" s="18" t="n">
        <v>26</v>
      </c>
      <c r="Y50" s="17" t="n">
        <v>23.85</v>
      </c>
      <c r="Z50" s="19" t="n">
        <v>0.00753</v>
      </c>
      <c r="AA50" s="18" t="n"/>
      <c r="AB50" s="18" t="n">
        <v>0</v>
      </c>
      <c r="AC50" s="18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8" t="n"/>
    </row>
    <row r="51">
      <c r="A51" s="16" t="inlineStr">
        <is>
          <t>Vila Celta Hobby Store - Jogos e Café</t>
        </is>
      </c>
      <c r="B51" s="16" t="inlineStr">
        <is>
          <t>Curitiba</t>
        </is>
      </c>
      <c r="C51" s="16" t="inlineStr">
        <is>
          <t>Sul</t>
        </is>
      </c>
      <c r="D51" s="17" t="n">
        <v>4.8</v>
      </c>
      <c r="E51" s="18" t="n">
        <v>751</v>
      </c>
      <c r="F51" s="18" t="n">
        <v>7</v>
      </c>
      <c r="G51" s="18" t="n">
        <v>73.5</v>
      </c>
      <c r="H51" s="17" t="n">
        <v>10</v>
      </c>
      <c r="I51" s="17" t="n">
        <v>24</v>
      </c>
      <c r="J51" s="18" t="n">
        <v>1</v>
      </c>
      <c r="K51" s="18" t="n">
        <v>1</v>
      </c>
      <c r="L51" s="18" t="n">
        <v>1</v>
      </c>
      <c r="M51" s="18" t="n">
        <v>1</v>
      </c>
      <c r="N51" s="18" t="n">
        <v>1</v>
      </c>
      <c r="O51" s="18" t="n">
        <v>1</v>
      </c>
      <c r="P51" s="18" t="n">
        <v>1</v>
      </c>
      <c r="Q51" s="18" t="n">
        <v>0</v>
      </c>
      <c r="R51" s="18" t="n">
        <v>0</v>
      </c>
      <c r="S51" s="18" t="n"/>
      <c r="T51" s="18" t="n">
        <v>590</v>
      </c>
      <c r="U51" s="18" t="n">
        <v>11711</v>
      </c>
      <c r="V51" s="18" t="n">
        <v>566</v>
      </c>
      <c r="W51" s="17" t="n">
        <v>9.890000000000001</v>
      </c>
      <c r="X51" s="18" t="n">
        <v>2</v>
      </c>
      <c r="Y51" s="17" t="n">
        <v>38</v>
      </c>
      <c r="Z51" s="19" t="n">
        <v>0.00324</v>
      </c>
      <c r="AA51" s="18" t="n"/>
      <c r="AB51" s="18" t="n">
        <v>0</v>
      </c>
      <c r="AC51" s="18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8" t="n"/>
    </row>
    <row r="52">
      <c r="A52" s="16" t="inlineStr">
        <is>
          <t>CCG Floripa</t>
        </is>
      </c>
      <c r="B52" s="16" t="inlineStr">
        <is>
          <t>Florianópolis</t>
        </is>
      </c>
      <c r="C52" s="16" t="inlineStr">
        <is>
          <t>Sul</t>
        </is>
      </c>
      <c r="D52" s="17" t="n">
        <v>4.8</v>
      </c>
      <c r="E52" s="18" t="n">
        <v>194</v>
      </c>
      <c r="F52" s="18" t="n">
        <v>5</v>
      </c>
      <c r="G52" s="18" t="n">
        <v>42</v>
      </c>
      <c r="H52" s="17" t="n">
        <v>13</v>
      </c>
      <c r="I52" s="17" t="n">
        <v>23</v>
      </c>
      <c r="J52" s="18" t="n">
        <v>0</v>
      </c>
      <c r="K52" s="18" t="n">
        <v>1</v>
      </c>
      <c r="L52" s="18" t="n">
        <v>1</v>
      </c>
      <c r="M52" s="18" t="n">
        <v>1</v>
      </c>
      <c r="N52" s="18" t="n">
        <v>1</v>
      </c>
      <c r="O52" s="18" t="n">
        <v>1</v>
      </c>
      <c r="P52" s="18" t="n">
        <v>0</v>
      </c>
      <c r="Q52" s="18" t="n">
        <v>0</v>
      </c>
      <c r="R52" s="18" t="n">
        <v>0</v>
      </c>
      <c r="S52" s="18" t="n"/>
      <c r="T52" s="18" t="n">
        <v>294</v>
      </c>
      <c r="U52" s="18" t="n">
        <v>11321</v>
      </c>
      <c r="V52" s="18" t="n">
        <v>446</v>
      </c>
      <c r="W52" s="17" t="n">
        <v>5.13</v>
      </c>
      <c r="X52" s="18" t="n">
        <v>2</v>
      </c>
      <c r="Y52" s="17" t="n">
        <v>344.5</v>
      </c>
      <c r="Z52" s="19" t="n">
        <v>0.03043</v>
      </c>
      <c r="AA52" s="18" t="n">
        <v>9</v>
      </c>
      <c r="AB52" s="18" t="n">
        <v>1</v>
      </c>
      <c r="AC52" s="18" t="n">
        <v>0</v>
      </c>
      <c r="AD52" s="17" t="n"/>
      <c r="AE52" s="17" t="n"/>
      <c r="AF52" s="17" t="n">
        <v>36</v>
      </c>
      <c r="AG52" s="17" t="n"/>
      <c r="AH52" s="17" t="n"/>
      <c r="AI52" s="17" t="n"/>
      <c r="AJ52" s="17" t="n">
        <v>36</v>
      </c>
      <c r="AK52" s="17" t="n">
        <v>54</v>
      </c>
      <c r="AL52" s="17" t="n"/>
      <c r="AM52" s="17" t="n"/>
      <c r="AN52" s="17" t="n"/>
      <c r="AO52" s="18" t="n"/>
    </row>
    <row r="53">
      <c r="A53" s="16" t="inlineStr">
        <is>
          <t>Chef on Play</t>
        </is>
      </c>
      <c r="B53" s="16" t="inlineStr">
        <is>
          <t>Florianópolis</t>
        </is>
      </c>
      <c r="C53" s="16" t="inlineStr">
        <is>
          <t>Sul</t>
        </is>
      </c>
      <c r="D53" s="17" t="n">
        <v>4.6</v>
      </c>
      <c r="E53" s="18" t="n">
        <v>1204</v>
      </c>
      <c r="F53" s="18" t="n">
        <v>7</v>
      </c>
      <c r="G53" s="18" t="n">
        <v>35.5</v>
      </c>
      <c r="H53" s="17" t="n">
        <v>18.5</v>
      </c>
      <c r="I53" s="17" t="n">
        <v>24</v>
      </c>
      <c r="J53" s="18" t="n">
        <v>1</v>
      </c>
      <c r="K53" s="18" t="n">
        <v>1</v>
      </c>
      <c r="L53" s="18" t="n">
        <v>1</v>
      </c>
      <c r="M53" s="18" t="n">
        <v>1</v>
      </c>
      <c r="N53" s="18" t="n">
        <v>1</v>
      </c>
      <c r="O53" s="18" t="n">
        <v>1</v>
      </c>
      <c r="P53" s="18" t="n">
        <v>1</v>
      </c>
      <c r="Q53" s="18" t="n">
        <v>0</v>
      </c>
      <c r="R53" s="18" t="n">
        <v>0</v>
      </c>
      <c r="S53" s="18" t="n"/>
      <c r="T53" s="18" t="n">
        <v>834</v>
      </c>
      <c r="U53" s="18" t="n">
        <v>10739</v>
      </c>
      <c r="V53" s="18" t="n">
        <v>517</v>
      </c>
      <c r="W53" s="17" t="n">
        <v>10.9</v>
      </c>
      <c r="X53" s="18" t="n">
        <v>0</v>
      </c>
      <c r="Y53" s="17" t="n"/>
      <c r="Z53" s="19" t="n"/>
      <c r="AA53" s="18" t="n">
        <v>100</v>
      </c>
      <c r="AB53" s="18" t="n">
        <v>1</v>
      </c>
      <c r="AC53" s="18" t="n">
        <v>0</v>
      </c>
      <c r="AD53" s="17" t="n"/>
      <c r="AE53" s="17" t="n">
        <v>6.8</v>
      </c>
      <c r="AF53" s="17" t="n">
        <v>25.9</v>
      </c>
      <c r="AG53" s="17" t="n">
        <v>28.4</v>
      </c>
      <c r="AH53" s="17" t="n">
        <v>32.7</v>
      </c>
      <c r="AI53" s="17" t="n">
        <v>37.6</v>
      </c>
      <c r="AJ53" s="17" t="n">
        <v>25.9</v>
      </c>
      <c r="AK53" s="17" t="n"/>
      <c r="AL53" s="17" t="n"/>
      <c r="AM53" s="17" t="n">
        <v>6.5</v>
      </c>
      <c r="AN53" s="17" t="n"/>
      <c r="AO53" s="18" t="n">
        <v>245</v>
      </c>
    </row>
    <row r="54">
      <c r="A54" s="16" t="inlineStr">
        <is>
          <t>Cineplay- Restaurante e Jogos</t>
        </is>
      </c>
      <c r="B54" s="16" t="inlineStr">
        <is>
          <t>Florianópolis</t>
        </is>
      </c>
      <c r="C54" s="16" t="inlineStr">
        <is>
          <t>Sul</t>
        </is>
      </c>
      <c r="D54" s="17" t="n">
        <v>4.5</v>
      </c>
      <c r="E54" s="18" t="n">
        <v>1154</v>
      </c>
      <c r="F54" s="18" t="n">
        <v>7</v>
      </c>
      <c r="G54" s="18" t="n">
        <v>43</v>
      </c>
      <c r="H54" s="17" t="n">
        <v>11</v>
      </c>
      <c r="I54" s="17" t="n">
        <v>24</v>
      </c>
      <c r="J54" s="18" t="n">
        <v>1</v>
      </c>
      <c r="K54" s="18" t="n">
        <v>1</v>
      </c>
      <c r="L54" s="18" t="n">
        <v>1</v>
      </c>
      <c r="M54" s="18" t="n">
        <v>1</v>
      </c>
      <c r="N54" s="18" t="n">
        <v>1</v>
      </c>
      <c r="O54" s="18" t="n">
        <v>1</v>
      </c>
      <c r="P54" s="18" t="n">
        <v>1</v>
      </c>
      <c r="Q54" s="18" t="n">
        <v>0</v>
      </c>
      <c r="R54" s="18" t="n">
        <v>0</v>
      </c>
      <c r="S54" s="18" t="n"/>
      <c r="T54" s="18" t="n">
        <v>1681</v>
      </c>
      <c r="U54" s="18" t="n">
        <v>87929</v>
      </c>
      <c r="V54" s="18" t="n">
        <v>1689</v>
      </c>
      <c r="W54" s="17" t="n">
        <v>8.359999999999999</v>
      </c>
      <c r="X54" s="18" t="n">
        <v>25</v>
      </c>
      <c r="Y54" s="17" t="n">
        <v>202.28</v>
      </c>
      <c r="Z54" s="19" t="n">
        <v>0.0023</v>
      </c>
      <c r="AA54" s="18" t="n">
        <v>137</v>
      </c>
      <c r="AB54" s="18" t="n">
        <v>1</v>
      </c>
      <c r="AC54" s="18" t="n">
        <v>0</v>
      </c>
      <c r="AD54" s="17" t="n"/>
      <c r="AE54" s="17" t="n">
        <v>17.9</v>
      </c>
      <c r="AF54" s="17" t="n">
        <v>30.9</v>
      </c>
      <c r="AG54" s="17" t="n">
        <v>34.9</v>
      </c>
      <c r="AH54" s="17" t="n">
        <v>48.8</v>
      </c>
      <c r="AI54" s="17" t="n">
        <v>67.67</v>
      </c>
      <c r="AJ54" s="17" t="n">
        <v>29.9</v>
      </c>
      <c r="AK54" s="17" t="n">
        <v>29.2</v>
      </c>
      <c r="AL54" s="17" t="n">
        <v>17</v>
      </c>
      <c r="AM54" s="17" t="n">
        <v>6.75</v>
      </c>
      <c r="AN54" s="17" t="n">
        <v>20.9</v>
      </c>
      <c r="AO54" s="18" t="n"/>
    </row>
    <row r="55">
      <c r="A55" s="16" t="inlineStr">
        <is>
          <t>Arcadea Gaming Pub</t>
        </is>
      </c>
      <c r="B55" s="16" t="inlineStr">
        <is>
          <t>Porto Alegre</t>
        </is>
      </c>
      <c r="C55" s="16" t="inlineStr">
        <is>
          <t>Sul</t>
        </is>
      </c>
      <c r="D55" s="17" t="n">
        <v>4.2</v>
      </c>
      <c r="E55" s="18" t="n">
        <v>1087</v>
      </c>
      <c r="F55" s="18" t="n">
        <v>7</v>
      </c>
      <c r="G55" s="18" t="n">
        <v>42</v>
      </c>
      <c r="H55" s="17" t="n">
        <v>17</v>
      </c>
      <c r="I55" s="17" t="n">
        <v>24</v>
      </c>
      <c r="J55" s="18" t="n">
        <v>1</v>
      </c>
      <c r="K55" s="18" t="n">
        <v>1</v>
      </c>
      <c r="L55" s="18" t="n">
        <v>1</v>
      </c>
      <c r="M55" s="18" t="n">
        <v>1</v>
      </c>
      <c r="N55" s="18" t="n">
        <v>1</v>
      </c>
      <c r="O55" s="18" t="n">
        <v>1</v>
      </c>
      <c r="P55" s="18" t="n">
        <v>1</v>
      </c>
      <c r="Q55" s="18" t="n">
        <v>0</v>
      </c>
      <c r="R55" s="18" t="n">
        <v>0</v>
      </c>
      <c r="S55" s="18" t="n">
        <v>1300</v>
      </c>
      <c r="T55" s="18" t="n">
        <v>591</v>
      </c>
      <c r="U55" s="18" t="n">
        <v>45836</v>
      </c>
      <c r="V55" s="18" t="n">
        <v>2009</v>
      </c>
      <c r="W55" s="17" t="n">
        <v>7.1</v>
      </c>
      <c r="X55" s="18" t="n">
        <v>29</v>
      </c>
      <c r="Y55" s="17" t="n">
        <v>38.55</v>
      </c>
      <c r="Z55" s="19" t="n">
        <v>0.00084</v>
      </c>
      <c r="AA55" s="18" t="n">
        <v>95</v>
      </c>
      <c r="AB55" s="18" t="n">
        <v>1</v>
      </c>
      <c r="AC55" s="18" t="n">
        <v>0</v>
      </c>
      <c r="AD55" s="17" t="n"/>
      <c r="AE55" s="17" t="n">
        <v>25</v>
      </c>
      <c r="AF55" s="17" t="n">
        <v>40</v>
      </c>
      <c r="AG55" s="17" t="n">
        <v>52.75</v>
      </c>
      <c r="AH55" s="17" t="n">
        <v>65</v>
      </c>
      <c r="AI55" s="17" t="n">
        <v>84</v>
      </c>
      <c r="AJ55" s="17" t="n">
        <v>45</v>
      </c>
      <c r="AK55" s="17" t="n">
        <v>28</v>
      </c>
      <c r="AL55" s="17" t="n">
        <v>19</v>
      </c>
      <c r="AM55" s="17" t="n">
        <v>8</v>
      </c>
      <c r="AN55" s="17" t="n">
        <v>29</v>
      </c>
      <c r="AO55" s="18" t="n"/>
    </row>
    <row r="56">
      <c r="A56" s="20" t="inlineStr">
        <is>
          <t>Toca do Rato - Pizzaria e Jogos de Tabuleiro</t>
        </is>
      </c>
      <c r="B56" s="20" t="inlineStr">
        <is>
          <t>Porto Alegre</t>
        </is>
      </c>
      <c r="C56" s="20" t="inlineStr">
        <is>
          <t>Sul</t>
        </is>
      </c>
      <c r="D56" s="21" t="n">
        <v>4.8</v>
      </c>
      <c r="E56" s="22" t="n">
        <v>138</v>
      </c>
      <c r="F56" s="22" t="n">
        <v>6</v>
      </c>
      <c r="G56" s="22" t="n">
        <v>26.5</v>
      </c>
      <c r="H56" s="21" t="n">
        <v>18</v>
      </c>
      <c r="I56" s="21" t="n">
        <v>23</v>
      </c>
      <c r="J56" s="22" t="n">
        <v>1</v>
      </c>
      <c r="K56" s="22" t="n">
        <v>1</v>
      </c>
      <c r="L56" s="22" t="n">
        <v>1</v>
      </c>
      <c r="M56" s="22" t="n">
        <v>1</v>
      </c>
      <c r="N56" s="22" t="n">
        <v>1</v>
      </c>
      <c r="O56" s="22" t="n">
        <v>1</v>
      </c>
      <c r="P56" s="22" t="n">
        <v>0</v>
      </c>
      <c r="Q56" s="22" t="n">
        <v>0</v>
      </c>
      <c r="R56" s="22" t="n">
        <v>0</v>
      </c>
      <c r="S56" s="22" t="n">
        <v>15504</v>
      </c>
      <c r="T56" s="22" t="n">
        <v>583</v>
      </c>
      <c r="U56" s="22" t="n"/>
      <c r="V56" s="22" t="n"/>
      <c r="W56" s="21" t="n">
        <v>3.25</v>
      </c>
      <c r="X56" s="22" t="n">
        <v>9</v>
      </c>
      <c r="Y56" s="21" t="n">
        <v>36.22</v>
      </c>
      <c r="Z56" s="23" t="n"/>
      <c r="AA56" s="22" t="n">
        <v>25</v>
      </c>
      <c r="AB56" s="22" t="n">
        <v>1</v>
      </c>
      <c r="AC56" s="22" t="n">
        <v>0</v>
      </c>
      <c r="AD56" s="21" t="n"/>
      <c r="AE56" s="21" t="n">
        <v>7.5</v>
      </c>
      <c r="AF56" s="21" t="n">
        <v>64.45</v>
      </c>
      <c r="AG56" s="21" t="n">
        <v>64.67</v>
      </c>
      <c r="AH56" s="21" t="n">
        <v>71.95</v>
      </c>
      <c r="AI56" s="21" t="n">
        <v>81.5</v>
      </c>
      <c r="AJ56" s="21" t="n"/>
      <c r="AK56" s="21" t="n"/>
      <c r="AL56" s="21" t="n"/>
      <c r="AM56" s="21" t="n">
        <v>7.5</v>
      </c>
      <c r="AN56" s="21" t="n"/>
      <c r="AO56" s="22" t="n">
        <v>287</v>
      </c>
    </row>
    <row r="57">
      <c r="A57" s="5" t="inlineStr">
        <is>
          <t>Fonte: B1, Google Places API (09/2026 e 15/10/2026), coletor de entorno do Google Maps (15/10/2026), Instagram (01/09 a 01/10/2026) e cardápios; arquivo B1_estatistica_descritiva_geral.xlsx (aba dados).</t>
        </is>
      </c>
    </row>
    <row r="58">
      <c r="A58" s="5" t="inlineStr">
        <is>
          <t>Nota: 1 = sim, 0 = não nas colunas de dia e de cardápio; "couvert encontrado" 0 = não encontrado no cardápio, não "não cobra".</t>
        </is>
      </c>
    </row>
  </sheetData>
  <mergeCells count="1">
    <mergeCell ref="A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2026-10-30T21:26:12Z</dcterms:created>
  <dcterms:modified xmlns:dcterms="http://purl.org/dc/terms/" xmlns:xsi="http://www.w3.org/2001/XMLSchema-instance" xsi:type="dcterms:W3CDTF">2026-10-30T21:26:15Z</dcterms:modified>
</cp:coreProperties>
</file>