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defaultThemeVersion="166925"/>
  <mc:AlternateContent xmlns:mc="http://schemas.openxmlformats.org/markup-compatibility/2006">
    <mc:Choice Requires="x15">
      <x15ac:absPath xmlns:x15ac="http://schemas.microsoft.com/office/spreadsheetml/2010/11/ac" url="C:\Users\c.moura\Dropbox\EUTAX CRS Project\"/>
    </mc:Choice>
  </mc:AlternateContent>
  <xr:revisionPtr revIDLastSave="0" documentId="13_ncr:1_{4BB6BECC-57B2-4925-A071-EDBA5F2787CC}" xr6:coauthVersionLast="36" xr6:coauthVersionMax="36" xr10:uidLastSave="{00000000-0000-0000-0000-000000000000}"/>
  <bookViews>
    <workbookView xWindow="0" yWindow="-120" windowWidth="22992" windowHeight="9012" activeTab="9" xr2:uid="{2AF89A78-6493-427D-A1A8-A90DFB404280}"/>
  </bookViews>
  <sheets>
    <sheet name="BEL_BRA" sheetId="2" r:id="rId1"/>
    <sheet name="CAN_CZE" sheetId="15" r:id="rId2"/>
    <sheet name="DEU" sheetId="4" r:id="rId3"/>
    <sheet name="DNK" sheetId="5" r:id="rId4"/>
    <sheet name="ESP_EST" sheetId="6" r:id="rId5"/>
    <sheet name="GBR_HUN" sheetId="8" r:id="rId6"/>
    <sheet name="JPN_NOR" sheetId="16" r:id="rId7"/>
    <sheet name="POL" sheetId="11" r:id="rId8"/>
    <sheet name="SVN" sheetId="18" r:id="rId9"/>
    <sheet name="SWE_ZAF" sheetId="13" r:id="rId10"/>
  </sheets>
  <definedNames>
    <definedName name="_xlnm.Print_Area" localSheetId="0">BEL_BRA!#REF!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2" i="15" l="1"/>
  <c r="C16" i="2"/>
  <c r="J14" i="4" l="1"/>
  <c r="J13" i="4"/>
  <c r="J12" i="4"/>
  <c r="J11" i="4"/>
  <c r="J10" i="4"/>
  <c r="J9" i="4"/>
  <c r="J8" i="4"/>
  <c r="J7" i="4"/>
  <c r="J6" i="4"/>
  <c r="J5" i="4"/>
  <c r="J4" i="4"/>
  <c r="J3" i="4"/>
  <c r="I11" i="4"/>
  <c r="I14" i="4"/>
  <c r="I13" i="4"/>
  <c r="I12" i="4"/>
  <c r="I10" i="4"/>
  <c r="I9" i="4"/>
  <c r="I8" i="4"/>
  <c r="I7" i="4"/>
  <c r="I6" i="4"/>
  <c r="I5" i="4"/>
  <c r="I4" i="4"/>
  <c r="I3" i="4"/>
  <c r="H14" i="4"/>
  <c r="H13" i="4"/>
  <c r="H12" i="4"/>
  <c r="H11" i="4"/>
  <c r="H10" i="4"/>
  <c r="H9" i="4"/>
  <c r="H8" i="4"/>
  <c r="H7" i="4"/>
  <c r="H6" i="4"/>
  <c r="H5" i="4"/>
  <c r="H4" i="4"/>
  <c r="H3" i="4"/>
  <c r="G3" i="4"/>
  <c r="G14" i="4"/>
  <c r="G13" i="4"/>
  <c r="G12" i="4"/>
  <c r="G11" i="4"/>
  <c r="G10" i="4"/>
  <c r="G9" i="4"/>
  <c r="G8" i="4"/>
  <c r="G7" i="4"/>
  <c r="G6" i="4"/>
  <c r="G5" i="4"/>
  <c r="G4" i="4"/>
  <c r="C7" i="15" l="1"/>
  <c r="C6" i="15"/>
  <c r="C5" i="15"/>
  <c r="C4" i="15"/>
  <c r="C3" i="15"/>
  <c r="C2" i="15"/>
  <c r="C18" i="5" l="1"/>
  <c r="C21" i="5"/>
  <c r="C9" i="5"/>
  <c r="C6" i="5"/>
</calcChain>
</file>

<file path=xl/sharedStrings.xml><?xml version="1.0" encoding="utf-8"?>
<sst xmlns="http://schemas.openxmlformats.org/spreadsheetml/2006/main" count="290" uniqueCount="76">
  <si>
    <t>Year</t>
  </si>
  <si>
    <t>Number of accounts</t>
  </si>
  <si>
    <t>Legal entities</t>
  </si>
  <si>
    <t>Controlling persons</t>
  </si>
  <si>
    <t>Account owners</t>
  </si>
  <si>
    <t>Individuals</t>
  </si>
  <si>
    <t>Automatic Identification</t>
  </si>
  <si>
    <t>24-30%</t>
  </si>
  <si>
    <t>All CRS</t>
  </si>
  <si>
    <t>Sample</t>
  </si>
  <si>
    <t>Account balance (bn EUR)</t>
  </si>
  <si>
    <t>Information provided by the General Financial Directorate pursuant to the Act on Free Access to Information 62/2022.</t>
  </si>
  <si>
    <t>Total</t>
  </si>
  <si>
    <t>CRS101</t>
  </si>
  <si>
    <t>CRS102</t>
  </si>
  <si>
    <t>CRS103</t>
  </si>
  <si>
    <t>Entities</t>
  </si>
  <si>
    <t>OFCs</t>
  </si>
  <si>
    <t xml:space="preserve"> with B.O. (CRS801, CRS807, CRS812)</t>
  </si>
  <si>
    <t>Non OFCs</t>
  </si>
  <si>
    <t>All CRS*</t>
  </si>
  <si>
    <t>Number of records</t>
  </si>
  <si>
    <t>Number of account owners</t>
  </si>
  <si>
    <t>CRS801</t>
  </si>
  <si>
    <t>CRS807</t>
  </si>
  <si>
    <t>CRS812</t>
  </si>
  <si>
    <t>Number of reports</t>
  </si>
  <si>
    <t>Unique account holders</t>
  </si>
  <si>
    <t>NA</t>
  </si>
  <si>
    <t>Number of countries/regions</t>
  </si>
  <si>
    <t>Information not utilized even after manual identification</t>
  </si>
  <si>
    <t>Account balance (bn Kč)</t>
  </si>
  <si>
    <t>Natural persons</t>
  </si>
  <si>
    <t>Account balance (bn DKK)</t>
  </si>
  <si>
    <t>Account balance (bn GBP)</t>
  </si>
  <si>
    <t>Account balances (bn ZAR)</t>
  </si>
  <si>
    <t>received</t>
  </si>
  <si>
    <t>provided</t>
  </si>
  <si>
    <t>Online publication. Cour des Comptes (2020). Échange automatique de données fiscales au niveau international. Rapport de la cour des comptes transmis à la chambre des représentants, bruxelles, novembre 2020. Available at: https://www.ccrek.be/fr/publication/echange-automatique-de-donnees-fiscales-au-niveau .</t>
  </si>
  <si>
    <t>OECD. Assessing Tax Compliance and Illicit Financial Flows in South Africa, OECD Publishing, Paris, 2022. Available at: https://doi.org/10.1787/e8c9ff5b-en .</t>
  </si>
  <si>
    <t>Wealth (bn NOK)</t>
  </si>
  <si>
    <t>Account balance (tn YEN)</t>
  </si>
  <si>
    <t>The number of accounts presented may include duplicate financial accounts for shared account holders. The same applies to the aggregate financial values, where duplicate values may be included in the aggregate values given. For 2018 and 2019 exchanges, the number of accounts, financial balances, and payment values presented are based on all original incoming CRS reports. They do not take into account amended financial data or report deletions. For 2020 and later exchanges, the number of accounts, financial balances, and payment values presented take into account amendments and cancellations.</t>
  </si>
  <si>
    <t>Notes:</t>
  </si>
  <si>
    <t>Slovenian Ministry of Finance (2024), Financial Administration of the Republic of Slovenia, General Financial Office, Tax Department, Division for International Taxation and Exchange of Information. (upon request), 4 July 2024 and 1 Aug 2024.</t>
  </si>
  <si>
    <t>Matching rate</t>
  </si>
  <si>
    <t>Source:</t>
  </si>
  <si>
    <t>Secretariat of the Federal Revenue of Brazil (upon request). 24 March 2025.</t>
  </si>
  <si>
    <t>Canada Revenue Agency (upon request). 4 Dec 2024.</t>
  </si>
  <si>
    <t>International Information Exchange Unit, Intelligence Department, Estonian Tax and Customs Board (upon request), 26 Jan 2023.</t>
  </si>
  <si>
    <t>Ministerio de Hacienda (upon request), 25 Sep 2024.</t>
  </si>
  <si>
    <t>Asterisk indicates authors' calculations. The list of Offshore Financial Centers (OFCs) is: Anguilla, Antigua and Barbuda, Aruba, Bahamas, Bahrain, Barbados, Bermuda, Cayman Islands, Curaçao, Cyprus, Dominica, Gibraltar, Guernsey, Hong Kong, Isle of Man, Jersey, Liechtenstein, Luxembourg, Macao, Malta, Marshall Islands, Monaco, Montserrat, Nauru, Panama, Saint Kitts and Nevis, Seychelles, Singapore, Switzerland, Turks and Caicos Islands, Vanuatu, British Virgin Islands.</t>
  </si>
  <si>
    <t>HM Revenue &amp; Customs (via Freedom of Information Request), 12 Aug 2024.</t>
  </si>
  <si>
    <t>NTCA Press Releases (upon request), 4 Oct 2022.</t>
  </si>
  <si>
    <t>Online publications. National Tax Agency. Summary of information exchange under tax treaties. Available at: https://www.nta.go.jp/information/release/ , accessed 10 March 2025.</t>
  </si>
  <si>
    <t>Polish Ministry of Finance / Ministerstwo Finansów (via Freedom of Information Request), 27 Jan 2023.</t>
  </si>
  <si>
    <t>The statistics cover financial accounts whose account holders we were able to identify, i.e. those account holders who have ever been issued a Slovenian tax number and are registered in the Taxpayer Register of the Republic of Slovenia. The list of Offshore Financial Centers (OFCs) is: Andorra, Anguilla, Antigua and Barbuda, Aruba, Austria, Bahamas, Bahrain, Barbados, Belgium, Belize, Bermuda, Cayman Islands, Chile, Cook Islands, Costa Rica, Curaçao, Cyprus, Dominica, Gibraltar, Grenada, Guernsey, Hong Kong, Isle of Man, Jersey, Liberia, Liechtenstein, Luxembourg, Macao, Malaysia, Malta, Marshall Islands, Monaco, Montserrat, Nauru, Panama, Saint Kitts and Nevis, Saint Lucia, Saint Vincent and the Grenadines, Samoa, San Marino, Seychelles, Singapore, Switzerland, Trinidad and Tobago, Turks and Caicos Islands, Uruguay, Vanuatu, British Virgin Islands.</t>
  </si>
  <si>
    <t>Swedish Tax Agency / Skatteverket (upon request), 17 April 2025.</t>
  </si>
  <si>
    <t>Table: Adjusted for number of account holders, assuming CRS101 wealth whenever both CRS101 and CRS103 is reported, and allocating all wealth to only beneficiary owners</t>
  </si>
  <si>
    <t>Table: Not adjusted for number of account holders</t>
  </si>
  <si>
    <t>Boas et al. (2024) and the Danish Tax Agency, 2 May 2025.</t>
  </si>
  <si>
    <t>Norwegian Tax Administration (upon request), 10 Feb 2025.</t>
  </si>
  <si>
    <t>CRS Data received as of April 25, 2024; It should be noted that the data of this reply refers to the number of records received as according to CRS some accounts may be required to be reported more than once (e.g. jointly held accounts or accounts with multiple related Controlling Persons).
The list of Offshore Financial Centers (OFCs) is: Aruba, Anguilla, Antigua and Barbuda, Bahamas, Bahrain, Barbados, Bermuda, British Virgin Islands, Cayman Islands, Curaçao, Cyprus, Dominica, Falkland Islands (Malvinas), Gibraltar, Guernsey, Hong Kong, Isle of Man, Jersey, Liechtenstein, Luxembourg, Macao, Malta, Marshall Islands, Monaco, Montserrat, Nauru, Panama, Pitcairn Islands, Saint Helena, Ascension, and Tristan da Cunha, Saint Kitts and Nevis, Seychelles, Singapore, Switzerland, Turks and Caicos Islands, and Vanuatu.</t>
  </si>
  <si>
    <t>excluding CRS101</t>
  </si>
  <si>
    <t>The list of Offshore Financial Centers (OFCs) is: Aruba, Anguilla, Antigua and Barbuda, Bahamas, Bahrain, Barbados, Bermuda, British Virgin Islands, Cayman Islands, Curaçao, Cyprus, Dominica, Falkland Islands (Malvinas), Gibraltar, Guernsey, Hong Kong, Isle of Man, Jersey, Liechtenstein, Luxembourg, Macao, Malta, Marshall Islands, Monaco, Montserrat, Nauru, Panama, Pitcairn Islands, Saint Helena, Ascension, and Tristan da Cunha, Saint Kitts and Nevis, Seychelles, Singapore, Switzerland, Turks and Caicos Islands, and Vanuatu.</t>
  </si>
  <si>
    <t>No tax identification number</t>
  </si>
  <si>
    <t>The list of Offshore Financial Centers (OFCs) is: Andorra, Anguilla, Antigua and Barbuda, Aruba, Austria, Bahamas, Bahrain, Barbados, Belgium, Belize, Bermuda, Cayman Islands, Chile, Cook Islands, Costa Rica, Curaçao, Cyprus, Dominica, Gibraltar, Grenada, Guernsey, Hong Kong, Isle of Man, Jersey, Liberia, Liechtenstein, Luxembourg, Macao, Malaysia, Malta, Marshall Islands, Monaco, Montserrat, Nauru, Panama, Saint Kitts and Nevis, Saint Lucia, Saint Vincent and the Grenadines, Samoa, San Marino, Seychelles, Singapore, Switzerland, Trinidad and Tobago, Turks and Caicos Islands, Uruguay, Vanuatu, British Virgin Islands.</t>
  </si>
  <si>
    <r>
      <t>Number of controlling persons 
with B.O.</t>
    </r>
    <r>
      <rPr>
        <b/>
        <sz val="10"/>
        <color theme="1"/>
        <rFont val="Calibri"/>
        <family val="2"/>
        <scheme val="minor"/>
      </rPr>
      <t xml:space="preserve"> (CRS801, CRS807, CRS812)</t>
    </r>
  </si>
  <si>
    <t>German Ministry of Finance (through research application procedure with the Ministry of Finance's empirical tax research network), 12 March 2025.</t>
  </si>
  <si>
    <t>Reported as of December 2018.</t>
  </si>
  <si>
    <r>
      <t xml:space="preserve">    </t>
    </r>
    <r>
      <rPr>
        <b/>
        <sz val="18"/>
        <color theme="1"/>
        <rFont val="Calibri"/>
        <family val="2"/>
        <scheme val="minor"/>
      </rPr>
      <t>(EST) Estonia</t>
    </r>
  </si>
  <si>
    <t xml:space="preserve">(BRA) Brazil        </t>
  </si>
  <si>
    <t>(CZE) Czechia</t>
  </si>
  <si>
    <t>(HUN) Hungary</t>
  </si>
  <si>
    <t>(NOR) Norway</t>
  </si>
  <si>
    <t>(ZAF) South Africa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</si>
</sst>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 #,##0.00_-;_-* &quot;-&quot;??_-;_-@_-"/>
    <numFmt numFmtId="165" formatCode="0.0"/>
    <numFmt numFmtId="166" formatCode="#,##0.0"/>
    <numFmt numFmtId="167" formatCode="0.000"/>
    <numFmt numFmtId="168" formatCode="#,##0.000"/>
  </numFmts>
  <fonts count="10"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Calibri"/>
      <family val="2"/>
      <scheme val="minor"/>
    </font>
    <font>
      <sz val="9"/>
      <color theme="1"/>
      <name val="Calibri"/>
      <family val="2"/>
      <scheme val="minor"/>
    </font>
    <font>
      <sz val="11"/>
      <color rgb="FF242424"/>
      <name val="Calibri"/>
      <family val="2"/>
    </font>
    <font>
      <sz val="11"/>
      <name val="Calibri"/>
      <family val="2"/>
      <scheme val="minor"/>
    </font>
    <font>
      <b/>
      <sz val="11"/>
      <name val="Calibri"/>
      <family val="2"/>
      <scheme val="minor"/>
    </font>
    <font>
      <b/>
      <sz val="18"/>
      <color theme="1"/>
      <name val="Calibri"/>
      <family val="2"/>
      <scheme val="minor"/>
    </font>
    <font>
      <b/>
      <sz val="10"/>
      <color theme="1"/>
      <name val="Calibri"/>
      <family val="2"/>
      <scheme val="minor"/>
    </font>
  </fonts>
  <fills count="2">
    <fill>
      <patternFill patternType="none"/>
    </fill>
    <fill>
      <patternFill patternType="gray125"/>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8">
    <xf numFmtId="0" fontId="0" fillId="0" borderId="0"/>
    <xf numFmtId="0" fontId="2" fillId="0" borderId="0" applyNumberFormat="0" applyFill="0" applyBorder="0" applyAlignment="0" applyProtection="0"/>
    <xf numFmtId="9" fontId="3" fillId="0" borderId="0" applyFont="0" applyFill="0" applyBorder="0" applyAlignment="0" applyProtection="0"/>
    <xf numFmtId="164" fontId="3" fillId="0" borderId="0" applyFont="0" applyFill="0" applyBorder="0" applyAlignment="0" applyProtection="0"/>
    <xf numFmtId="0" fontId="3" fillId="0" borderId="0"/>
    <xf numFmtId="0" fontId="3" fillId="0" borderId="0"/>
    <xf numFmtId="0" fontId="3" fillId="0" borderId="0"/>
    <xf numFmtId="164" fontId="3" fillId="0" borderId="0" applyFont="0" applyFill="0" applyBorder="0" applyAlignment="0" applyProtection="0"/>
  </cellStyleXfs>
  <cellXfs count="195">
    <xf numFmtId="0" fontId="0" fillId="0" borderId="0" xfId="0"/>
    <xf numFmtId="0" fontId="0" fillId="0" borderId="0" xfId="0" applyAlignment="1">
      <alignment vertical="top"/>
    </xf>
    <xf numFmtId="9" fontId="0" fillId="0" borderId="0" xfId="0" applyNumberFormat="1"/>
    <xf numFmtId="1" fontId="0" fillId="0" borderId="0" xfId="0" applyNumberFormat="1"/>
    <xf numFmtId="0" fontId="0" fillId="0" borderId="0" xfId="0" applyAlignment="1">
      <alignment horizontal="center"/>
    </xf>
    <xf numFmtId="0" fontId="0" fillId="0" borderId="0" xfId="0" applyAlignment="1">
      <alignment vertical="top" wrapText="1"/>
    </xf>
    <xf numFmtId="0" fontId="0" fillId="0" borderId="0" xfId="0" applyAlignment="1">
      <alignment vertical="center"/>
    </xf>
    <xf numFmtId="2" fontId="0" fillId="0" borderId="0" xfId="0" applyNumberFormat="1"/>
    <xf numFmtId="0" fontId="0" fillId="0" borderId="0" xfId="0" applyAlignment="1">
      <alignment wrapText="1"/>
    </xf>
    <xf numFmtId="0" fontId="0" fillId="0" borderId="0" xfId="0" applyAlignment="1">
      <alignment vertical="center" wrapText="1"/>
    </xf>
    <xf numFmtId="0" fontId="0" fillId="0" borderId="0" xfId="0" applyAlignment="1">
      <alignment horizontal="center" vertical="top"/>
    </xf>
    <xf numFmtId="0" fontId="5" fillId="0" borderId="0" xfId="0" applyFont="1" applyAlignment="1">
      <alignment vertical="center"/>
    </xf>
    <xf numFmtId="0" fontId="0" fillId="0" borderId="0" xfId="0" applyAlignment="1">
      <alignment horizontal="center" vertical="top" wrapText="1"/>
    </xf>
    <xf numFmtId="0" fontId="0" fillId="0" borderId="7" xfId="0" applyBorder="1" applyAlignment="1">
      <alignment horizontal="center" vertical="top" wrapText="1"/>
    </xf>
    <xf numFmtId="0" fontId="0" fillId="0" borderId="12" xfId="0" applyBorder="1"/>
    <xf numFmtId="0" fontId="1" fillId="0" borderId="12" xfId="0" applyFont="1" applyBorder="1" applyAlignment="1">
      <alignment horizontal="center" vertical="top" wrapText="1"/>
    </xf>
    <xf numFmtId="9" fontId="0" fillId="0" borderId="12" xfId="0" applyNumberFormat="1" applyBorder="1" applyAlignment="1">
      <alignment horizontal="center"/>
    </xf>
    <xf numFmtId="0" fontId="0" fillId="0" borderId="12" xfId="0" applyBorder="1" applyAlignment="1">
      <alignment horizontal="center"/>
    </xf>
    <xf numFmtId="0" fontId="0" fillId="0" borderId="12" xfId="0" applyBorder="1" applyAlignment="1">
      <alignment horizontal="center" vertical="top"/>
    </xf>
    <xf numFmtId="0" fontId="1" fillId="0" borderId="12" xfId="0" applyFont="1" applyBorder="1" applyAlignment="1">
      <alignment horizontal="center" vertical="top"/>
    </xf>
    <xf numFmtId="165" fontId="0" fillId="0" borderId="12" xfId="0" applyNumberFormat="1" applyBorder="1" applyAlignment="1">
      <alignment horizontal="center" vertical="top"/>
    </xf>
    <xf numFmtId="3" fontId="0" fillId="0" borderId="12" xfId="0" applyNumberFormat="1" applyBorder="1" applyAlignment="1">
      <alignment horizontal="center"/>
    </xf>
    <xf numFmtId="0" fontId="0" fillId="0" borderId="9" xfId="0" applyBorder="1" applyAlignment="1">
      <alignment horizontal="center" vertical="top" wrapText="1"/>
    </xf>
    <xf numFmtId="0" fontId="0" fillId="0" borderId="11" xfId="0" applyBorder="1" applyAlignment="1">
      <alignment horizontal="center" vertical="top" wrapText="1"/>
    </xf>
    <xf numFmtId="0" fontId="0" fillId="0" borderId="2" xfId="0" applyBorder="1" applyAlignment="1">
      <alignment horizontal="center" vertical="top"/>
    </xf>
    <xf numFmtId="3" fontId="0" fillId="0" borderId="7" xfId="0" applyNumberFormat="1" applyBorder="1" applyAlignment="1">
      <alignment horizontal="center" vertical="top"/>
    </xf>
    <xf numFmtId="166" fontId="0" fillId="0" borderId="8" xfId="0" applyNumberFormat="1" applyBorder="1" applyAlignment="1">
      <alignment horizontal="center" vertical="top"/>
    </xf>
    <xf numFmtId="0" fontId="0" fillId="0" borderId="3" xfId="0" applyBorder="1" applyAlignment="1">
      <alignment horizontal="center" vertical="top"/>
    </xf>
    <xf numFmtId="3" fontId="0" fillId="0" borderId="9" xfId="0" applyNumberFormat="1" applyBorder="1" applyAlignment="1">
      <alignment horizontal="center" vertical="top"/>
    </xf>
    <xf numFmtId="166" fontId="0" fillId="0" borderId="11" xfId="0" applyNumberFormat="1" applyBorder="1" applyAlignment="1">
      <alignment horizontal="center" vertical="top"/>
    </xf>
    <xf numFmtId="3" fontId="0" fillId="0" borderId="12" xfId="0" applyNumberFormat="1" applyBorder="1" applyAlignment="1">
      <alignment horizontal="center" vertical="top"/>
    </xf>
    <xf numFmtId="1" fontId="0" fillId="0" borderId="0" xfId="0" applyNumberFormat="1" applyAlignment="1">
      <alignment horizontal="center" vertical="top"/>
    </xf>
    <xf numFmtId="1" fontId="0" fillId="0" borderId="8" xfId="0" applyNumberFormat="1" applyBorder="1" applyAlignment="1">
      <alignment horizontal="center" vertical="top"/>
    </xf>
    <xf numFmtId="1" fontId="0" fillId="0" borderId="10" xfId="0" applyNumberFormat="1" applyBorder="1" applyAlignment="1">
      <alignment horizontal="center" vertical="top"/>
    </xf>
    <xf numFmtId="1" fontId="0" fillId="0" borderId="11" xfId="0" applyNumberFormat="1" applyBorder="1" applyAlignment="1">
      <alignment horizontal="center" vertical="top"/>
    </xf>
    <xf numFmtId="165" fontId="0" fillId="0" borderId="0" xfId="0" applyNumberFormat="1" applyAlignment="1">
      <alignment horizontal="center" vertical="top"/>
    </xf>
    <xf numFmtId="3" fontId="0" fillId="0" borderId="0" xfId="0" applyNumberFormat="1" applyAlignment="1">
      <alignment horizontal="center" vertical="top"/>
    </xf>
    <xf numFmtId="3" fontId="0" fillId="0" borderId="8" xfId="0" applyNumberFormat="1" applyBorder="1" applyAlignment="1">
      <alignment horizontal="center" vertical="top"/>
    </xf>
    <xf numFmtId="3" fontId="0" fillId="0" borderId="10" xfId="0" applyNumberFormat="1" applyBorder="1" applyAlignment="1">
      <alignment horizontal="center" vertical="top"/>
    </xf>
    <xf numFmtId="3" fontId="0" fillId="0" borderId="11" xfId="0" applyNumberFormat="1" applyBorder="1" applyAlignment="1">
      <alignment horizontal="center" vertical="top"/>
    </xf>
    <xf numFmtId="0" fontId="0" fillId="0" borderId="10" xfId="0" applyBorder="1" applyAlignment="1">
      <alignment horizontal="center" vertical="top" wrapText="1"/>
    </xf>
    <xf numFmtId="0" fontId="0" fillId="0" borderId="4" xfId="0" applyBorder="1" applyAlignment="1">
      <alignment horizontal="center" vertical="top"/>
    </xf>
    <xf numFmtId="0" fontId="0" fillId="0" borderId="7" xfId="0" applyBorder="1" applyAlignment="1">
      <alignment horizontal="center" vertical="top"/>
    </xf>
    <xf numFmtId="0" fontId="0" fillId="0" borderId="9" xfId="0" applyBorder="1" applyAlignment="1">
      <alignment horizontal="center" vertical="top"/>
    </xf>
    <xf numFmtId="3" fontId="0" fillId="0" borderId="4" xfId="0" applyNumberFormat="1" applyBorder="1" applyAlignment="1">
      <alignment horizontal="center" vertical="top"/>
    </xf>
    <xf numFmtId="3" fontId="0" fillId="0" borderId="5" xfId="0" applyNumberFormat="1" applyBorder="1" applyAlignment="1">
      <alignment horizontal="center" vertical="top"/>
    </xf>
    <xf numFmtId="3" fontId="0" fillId="0" borderId="6" xfId="0" applyNumberFormat="1" applyBorder="1" applyAlignment="1">
      <alignment horizontal="center" vertical="top"/>
    </xf>
    <xf numFmtId="10" fontId="0" fillId="0" borderId="0" xfId="2" applyNumberFormat="1" applyFont="1" applyBorder="1" applyAlignment="1">
      <alignment horizontal="center" vertical="top"/>
    </xf>
    <xf numFmtId="1" fontId="0" fillId="0" borderId="0" xfId="4" applyNumberFormat="1" applyFont="1" applyAlignment="1">
      <alignment horizontal="center" vertical="top"/>
    </xf>
    <xf numFmtId="1" fontId="3" fillId="0" borderId="0" xfId="4" applyNumberFormat="1" applyAlignment="1">
      <alignment horizontal="center" vertical="top"/>
    </xf>
    <xf numFmtId="1" fontId="3" fillId="0" borderId="10" xfId="4" applyNumberFormat="1" applyBorder="1" applyAlignment="1">
      <alignment horizontal="center" vertical="top"/>
    </xf>
    <xf numFmtId="0" fontId="0" fillId="0" borderId="0" xfId="0" applyAlignment="1">
      <alignment horizontal="left" vertical="top"/>
    </xf>
    <xf numFmtId="3" fontId="0" fillId="0" borderId="2" xfId="0" applyNumberFormat="1" applyBorder="1" applyAlignment="1">
      <alignment horizontal="center" vertical="top"/>
    </xf>
    <xf numFmtId="3" fontId="0" fillId="0" borderId="3" xfId="0" applyNumberFormat="1" applyBorder="1" applyAlignment="1">
      <alignment horizontal="center" vertical="top"/>
    </xf>
    <xf numFmtId="3" fontId="3" fillId="0" borderId="10" xfId="3" applyNumberFormat="1" applyFont="1" applyBorder="1" applyAlignment="1">
      <alignment horizontal="center" vertical="top"/>
    </xf>
    <xf numFmtId="0" fontId="0" fillId="0" borderId="1" xfId="0" applyBorder="1" applyAlignment="1">
      <alignment horizontal="center" vertical="top"/>
    </xf>
    <xf numFmtId="3" fontId="0" fillId="0" borderId="1" xfId="0" applyNumberFormat="1" applyBorder="1" applyAlignment="1">
      <alignment horizontal="center" vertical="top"/>
    </xf>
    <xf numFmtId="0" fontId="0" fillId="0" borderId="5" xfId="0" applyBorder="1" applyAlignment="1">
      <alignment horizontal="center" vertical="top"/>
    </xf>
    <xf numFmtId="1" fontId="0" fillId="0" borderId="5" xfId="0" applyNumberFormat="1" applyBorder="1" applyAlignment="1">
      <alignment horizontal="center" vertical="top"/>
    </xf>
    <xf numFmtId="1" fontId="0" fillId="0" borderId="6" xfId="0" applyNumberFormat="1" applyBorder="1" applyAlignment="1">
      <alignment horizontal="center" vertical="top"/>
    </xf>
    <xf numFmtId="0" fontId="4" fillId="0" borderId="10" xfId="0" applyFont="1" applyBorder="1" applyAlignment="1">
      <alignment horizontal="center" vertical="top" wrapText="1"/>
    </xf>
    <xf numFmtId="0" fontId="1" fillId="0" borderId="1" xfId="0" applyFont="1" applyBorder="1" applyAlignment="1">
      <alignment horizontal="center" vertical="top" wrapText="1"/>
    </xf>
    <xf numFmtId="9" fontId="0" fillId="0" borderId="4" xfId="2" applyFont="1" applyBorder="1" applyAlignment="1">
      <alignment horizontal="center" vertical="top"/>
    </xf>
    <xf numFmtId="9" fontId="0" fillId="0" borderId="6" xfId="2" applyFont="1" applyBorder="1" applyAlignment="1">
      <alignment horizontal="center" vertical="top"/>
    </xf>
    <xf numFmtId="9" fontId="0" fillId="0" borderId="7" xfId="2" applyFont="1" applyBorder="1" applyAlignment="1">
      <alignment horizontal="center" vertical="top"/>
    </xf>
    <xf numFmtId="9" fontId="0" fillId="0" borderId="8" xfId="2" applyFont="1" applyBorder="1" applyAlignment="1">
      <alignment horizontal="center" vertical="top"/>
    </xf>
    <xf numFmtId="9" fontId="0" fillId="0" borderId="9" xfId="2" applyFont="1" applyBorder="1" applyAlignment="1">
      <alignment horizontal="center" vertical="top"/>
    </xf>
    <xf numFmtId="9" fontId="0" fillId="0" borderId="11" xfId="2" applyFont="1" applyBorder="1" applyAlignment="1">
      <alignment horizontal="center" vertical="top"/>
    </xf>
    <xf numFmtId="0" fontId="0" fillId="0" borderId="6" xfId="0" applyBorder="1" applyAlignment="1">
      <alignment horizontal="center" vertical="top"/>
    </xf>
    <xf numFmtId="1" fontId="0" fillId="0" borderId="12" xfId="0" applyNumberFormat="1" applyBorder="1" applyAlignment="1">
      <alignment horizontal="center" vertical="top"/>
    </xf>
    <xf numFmtId="0" fontId="1" fillId="0" borderId="13" xfId="0" applyFont="1" applyBorder="1" applyAlignment="1">
      <alignment horizontal="center" vertical="top" wrapText="1"/>
    </xf>
    <xf numFmtId="1" fontId="0" fillId="0" borderId="1" xfId="0" applyNumberFormat="1" applyBorder="1" applyAlignment="1">
      <alignment horizontal="center" vertical="top"/>
    </xf>
    <xf numFmtId="1" fontId="0" fillId="0" borderId="2" xfId="0" applyNumberFormat="1" applyBorder="1" applyAlignment="1">
      <alignment horizontal="center" vertical="top"/>
    </xf>
    <xf numFmtId="1" fontId="0" fillId="0" borderId="3" xfId="0" applyNumberFormat="1" applyBorder="1" applyAlignment="1">
      <alignment horizontal="center" vertical="top"/>
    </xf>
    <xf numFmtId="167" fontId="0" fillId="0" borderId="12" xfId="0" applyNumberFormat="1" applyBorder="1" applyAlignment="1">
      <alignment horizontal="center" vertical="top"/>
    </xf>
    <xf numFmtId="9" fontId="0" fillId="0" borderId="2" xfId="2" applyFont="1" applyBorder="1" applyAlignment="1">
      <alignment horizontal="center" vertical="top"/>
    </xf>
    <xf numFmtId="9" fontId="0" fillId="0" borderId="3" xfId="2" applyFont="1" applyBorder="1" applyAlignment="1">
      <alignment horizontal="center" vertical="top"/>
    </xf>
    <xf numFmtId="166" fontId="0" fillId="0" borderId="12" xfId="0" applyNumberFormat="1" applyBorder="1" applyAlignment="1">
      <alignment horizontal="center" vertical="top"/>
    </xf>
    <xf numFmtId="0" fontId="1" fillId="0" borderId="1" xfId="0" applyFont="1" applyBorder="1" applyAlignment="1">
      <alignment horizontal="center" vertical="top"/>
    </xf>
    <xf numFmtId="0" fontId="1" fillId="0" borderId="5" xfId="0" applyFont="1" applyBorder="1" applyAlignment="1">
      <alignment horizontal="center" vertical="top"/>
    </xf>
    <xf numFmtId="0" fontId="1" fillId="0" borderId="6" xfId="0" applyFont="1" applyBorder="1" applyAlignment="1">
      <alignment horizontal="center" vertical="top" wrapText="1"/>
    </xf>
    <xf numFmtId="168" fontId="0" fillId="0" borderId="6" xfId="0" applyNumberFormat="1" applyBorder="1" applyAlignment="1">
      <alignment horizontal="center" vertical="top"/>
    </xf>
    <xf numFmtId="166" fontId="0" fillId="0" borderId="7" xfId="0" applyNumberFormat="1" applyBorder="1" applyAlignment="1">
      <alignment horizontal="center" vertical="top"/>
    </xf>
    <xf numFmtId="166" fontId="0" fillId="0" borderId="0" xfId="0" applyNumberFormat="1" applyAlignment="1">
      <alignment horizontal="center" vertical="top"/>
    </xf>
    <xf numFmtId="166" fontId="0" fillId="0" borderId="9" xfId="0" applyNumberFormat="1" applyBorder="1" applyAlignment="1">
      <alignment horizontal="center" vertical="top"/>
    </xf>
    <xf numFmtId="166" fontId="0" fillId="0" borderId="10" xfId="0" applyNumberFormat="1" applyBorder="1" applyAlignment="1">
      <alignment horizontal="center" vertical="top"/>
    </xf>
    <xf numFmtId="0" fontId="6" fillId="0" borderId="0" xfId="1" applyFont="1" applyAlignment="1">
      <alignment horizontal="left" vertical="top" wrapText="1"/>
    </xf>
    <xf numFmtId="0" fontId="0" fillId="0" borderId="5" xfId="0" applyBorder="1" applyAlignment="1">
      <alignment horizontal="center" vertical="top"/>
    </xf>
    <xf numFmtId="0" fontId="0" fillId="0" borderId="13" xfId="0" applyBorder="1" applyAlignment="1">
      <alignment horizontal="center" vertical="top"/>
    </xf>
    <xf numFmtId="168" fontId="0" fillId="0" borderId="14" xfId="0" applyNumberFormat="1" applyBorder="1" applyAlignment="1">
      <alignment horizontal="center" vertical="top"/>
    </xf>
    <xf numFmtId="3" fontId="0" fillId="0" borderId="15" xfId="0" applyNumberFormat="1" applyBorder="1" applyAlignment="1">
      <alignment horizontal="center" vertical="top"/>
    </xf>
    <xf numFmtId="0" fontId="0" fillId="0" borderId="14" xfId="0" applyBorder="1" applyAlignment="1">
      <alignment horizontal="center" vertical="top"/>
    </xf>
    <xf numFmtId="166" fontId="0" fillId="0" borderId="14" xfId="0" applyNumberFormat="1" applyBorder="1" applyAlignment="1">
      <alignment horizontal="center" vertical="top"/>
    </xf>
    <xf numFmtId="0" fontId="0" fillId="0" borderId="0" xfId="0" applyFill="1" applyBorder="1" applyAlignment="1">
      <alignment horizontal="left" vertical="top"/>
    </xf>
    <xf numFmtId="0" fontId="7" fillId="0" borderId="0" xfId="1" applyFont="1" applyAlignment="1">
      <alignment horizontal="left" vertical="top" wrapText="1"/>
    </xf>
    <xf numFmtId="9" fontId="8" fillId="0" borderId="0" xfId="0" applyNumberFormat="1" applyFont="1" applyAlignment="1">
      <alignment horizontal="center"/>
    </xf>
    <xf numFmtId="0" fontId="8" fillId="0" borderId="0" xfId="0" applyFont="1"/>
    <xf numFmtId="0" fontId="0" fillId="0" borderId="0" xfId="0" applyBorder="1" applyAlignment="1">
      <alignment horizontal="center" vertical="top"/>
    </xf>
    <xf numFmtId="3" fontId="0" fillId="0" borderId="0" xfId="0" applyNumberFormat="1" applyBorder="1" applyAlignment="1">
      <alignment horizontal="center"/>
    </xf>
    <xf numFmtId="165" fontId="0" fillId="0" borderId="0" xfId="0" applyNumberFormat="1" applyBorder="1" applyAlignment="1">
      <alignment horizontal="center" vertical="top"/>
    </xf>
    <xf numFmtId="3" fontId="0" fillId="0" borderId="0" xfId="0" applyNumberFormat="1" applyBorder="1" applyAlignment="1">
      <alignment horizontal="center" vertical="top"/>
    </xf>
    <xf numFmtId="166" fontId="0" fillId="0" borderId="0" xfId="0" applyNumberFormat="1" applyBorder="1" applyAlignment="1">
      <alignment horizontal="center" vertical="top"/>
    </xf>
    <xf numFmtId="167" fontId="0" fillId="0" borderId="0" xfId="0" applyNumberFormat="1" applyBorder="1" applyAlignment="1">
      <alignment horizontal="center" vertical="top"/>
    </xf>
    <xf numFmtId="0" fontId="0" fillId="0" borderId="0" xfId="0" applyAlignment="1">
      <alignment horizontal="center" vertical="top"/>
    </xf>
    <xf numFmtId="0" fontId="0" fillId="0" borderId="10" xfId="0" applyBorder="1" applyAlignment="1">
      <alignment horizontal="center" vertical="top" wrapText="1"/>
    </xf>
    <xf numFmtId="0" fontId="0" fillId="0" borderId="11" xfId="0" applyBorder="1" applyAlignment="1">
      <alignment horizontal="center" vertical="top" wrapText="1"/>
    </xf>
    <xf numFmtId="0" fontId="0" fillId="0" borderId="9" xfId="0" applyBorder="1" applyAlignment="1">
      <alignment horizontal="center" vertical="top" wrapText="1"/>
    </xf>
    <xf numFmtId="1" fontId="0" fillId="0" borderId="0" xfId="0" applyNumberFormat="1" applyBorder="1" applyAlignment="1">
      <alignment horizontal="center" vertical="top"/>
    </xf>
    <xf numFmtId="0" fontId="1" fillId="0" borderId="0" xfId="0" applyFont="1" applyBorder="1" applyAlignment="1">
      <alignment vertical="center" wrapText="1"/>
    </xf>
    <xf numFmtId="0" fontId="0" fillId="0" borderId="0" xfId="0" applyFont="1"/>
    <xf numFmtId="0" fontId="0" fillId="0" borderId="0" xfId="0" applyFont="1" applyBorder="1" applyAlignment="1">
      <alignment vertical="top" wrapText="1"/>
    </xf>
    <xf numFmtId="0" fontId="0" fillId="0" borderId="8" xfId="0" applyFont="1" applyBorder="1" applyAlignment="1">
      <alignment vertical="top" wrapText="1"/>
    </xf>
    <xf numFmtId="0" fontId="0" fillId="0" borderId="10" xfId="0" applyFont="1" applyBorder="1" applyAlignment="1">
      <alignment vertical="top" wrapText="1"/>
    </xf>
    <xf numFmtId="0" fontId="0" fillId="0" borderId="11" xfId="0" applyFont="1" applyBorder="1" applyAlignment="1">
      <alignment vertical="top" wrapText="1"/>
    </xf>
    <xf numFmtId="0" fontId="0" fillId="0" borderId="1" xfId="0" applyFont="1" applyBorder="1"/>
    <xf numFmtId="3" fontId="0" fillId="0" borderId="5" xfId="0" applyNumberFormat="1" applyFont="1" applyBorder="1" applyAlignment="1">
      <alignment horizontal="center" vertical="top"/>
    </xf>
    <xf numFmtId="3" fontId="0" fillId="0" borderId="6" xfId="0" applyNumberFormat="1" applyFont="1" applyBorder="1" applyAlignment="1">
      <alignment horizontal="center" vertical="top"/>
    </xf>
    <xf numFmtId="168" fontId="0" fillId="0" borderId="7" xfId="0" applyNumberFormat="1" applyFont="1" applyBorder="1" applyAlignment="1">
      <alignment horizontal="center" vertical="top"/>
    </xf>
    <xf numFmtId="168" fontId="0" fillId="0" borderId="0" xfId="0" applyNumberFormat="1" applyFont="1" applyBorder="1" applyAlignment="1">
      <alignment horizontal="center" vertical="top"/>
    </xf>
    <xf numFmtId="168" fontId="0" fillId="0" borderId="8" xfId="0" applyNumberFormat="1" applyFont="1" applyBorder="1" applyAlignment="1">
      <alignment horizontal="center" vertical="top"/>
    </xf>
    <xf numFmtId="3" fontId="0" fillId="0" borderId="0" xfId="0" applyNumberFormat="1" applyFont="1" applyBorder="1" applyAlignment="1">
      <alignment horizontal="center" vertical="top"/>
    </xf>
    <xf numFmtId="0" fontId="0" fillId="0" borderId="3" xfId="0" applyFont="1" applyBorder="1"/>
    <xf numFmtId="3" fontId="0" fillId="0" borderId="10" xfId="0" applyNumberFormat="1" applyFont="1" applyBorder="1" applyAlignment="1">
      <alignment horizontal="center" vertical="top"/>
    </xf>
    <xf numFmtId="3" fontId="0" fillId="0" borderId="11" xfId="0" applyNumberFormat="1" applyFont="1" applyBorder="1" applyAlignment="1">
      <alignment horizontal="center" vertical="top"/>
    </xf>
    <xf numFmtId="0" fontId="0" fillId="0" borderId="2" xfId="0" applyFont="1" applyBorder="1"/>
    <xf numFmtId="3" fontId="0" fillId="0" borderId="8" xfId="0" applyNumberFormat="1" applyFont="1" applyBorder="1" applyAlignment="1">
      <alignment horizontal="center" vertical="top"/>
    </xf>
    <xf numFmtId="168" fontId="0" fillId="0" borderId="4" xfId="0" applyNumberFormat="1" applyFont="1" applyBorder="1" applyAlignment="1">
      <alignment horizontal="center" vertical="top"/>
    </xf>
    <xf numFmtId="168" fontId="0" fillId="0" borderId="5" xfId="0" applyNumberFormat="1" applyFont="1" applyBorder="1" applyAlignment="1">
      <alignment horizontal="center" vertical="top"/>
    </xf>
    <xf numFmtId="168" fontId="0" fillId="0" borderId="6" xfId="0" applyNumberFormat="1" applyFont="1" applyBorder="1" applyAlignment="1">
      <alignment horizontal="center" vertical="top"/>
    </xf>
    <xf numFmtId="168" fontId="0" fillId="0" borderId="9" xfId="0" applyNumberFormat="1" applyFont="1" applyBorder="1" applyAlignment="1">
      <alignment horizontal="center" vertical="top"/>
    </xf>
    <xf numFmtId="168" fontId="0" fillId="0" borderId="10" xfId="0" applyNumberFormat="1" applyFont="1" applyBorder="1" applyAlignment="1">
      <alignment horizontal="center" vertical="top"/>
    </xf>
    <xf numFmtId="168" fontId="0" fillId="0" borderId="11" xfId="0" applyNumberFormat="1" applyFont="1" applyBorder="1" applyAlignment="1">
      <alignment horizontal="center" vertical="top"/>
    </xf>
    <xf numFmtId="0" fontId="0" fillId="0" borderId="0" xfId="0" applyFont="1" applyAlignment="1">
      <alignment wrapText="1"/>
    </xf>
    <xf numFmtId="0" fontId="1" fillId="0" borderId="0" xfId="0" applyFont="1" applyBorder="1" applyAlignment="1">
      <alignment vertical="top" wrapText="1"/>
    </xf>
    <xf numFmtId="0" fontId="0" fillId="0" borderId="0" xfId="0" applyFont="1" applyAlignment="1">
      <alignment vertical="top"/>
    </xf>
    <xf numFmtId="0" fontId="0" fillId="0" borderId="0" xfId="0" applyFont="1" applyBorder="1" applyAlignment="1">
      <alignment horizontal="left" vertical="top" wrapText="1"/>
    </xf>
    <xf numFmtId="0" fontId="0" fillId="0" borderId="0" xfId="0" applyFont="1" applyAlignment="1">
      <alignment horizontal="left" vertical="top"/>
    </xf>
    <xf numFmtId="0" fontId="0" fillId="0" borderId="0" xfId="0" applyFont="1" applyAlignment="1">
      <alignment vertical="top" wrapText="1"/>
    </xf>
    <xf numFmtId="0" fontId="1" fillId="0" borderId="1" xfId="0" applyFont="1" applyBorder="1" applyAlignment="1">
      <alignment horizontal="center" vertical="top" wrapText="1"/>
    </xf>
    <xf numFmtId="0" fontId="1" fillId="0" borderId="3" xfId="0" applyFont="1" applyBorder="1" applyAlignment="1">
      <alignment horizontal="center" vertical="top" wrapText="1"/>
    </xf>
    <xf numFmtId="0" fontId="0" fillId="0" borderId="2" xfId="0" applyBorder="1" applyAlignment="1">
      <alignment horizontal="center" vertical="top"/>
    </xf>
    <xf numFmtId="0" fontId="0" fillId="0" borderId="3" xfId="0" applyBorder="1" applyAlignment="1">
      <alignment horizontal="center" vertical="top"/>
    </xf>
    <xf numFmtId="0" fontId="0" fillId="0" borderId="9" xfId="0" applyBorder="1" applyAlignment="1">
      <alignment horizontal="center" vertical="top" wrapText="1"/>
    </xf>
    <xf numFmtId="0" fontId="0" fillId="0" borderId="10" xfId="0" applyBorder="1" applyAlignment="1">
      <alignment horizontal="center" vertical="top" wrapText="1"/>
    </xf>
    <xf numFmtId="0" fontId="0" fillId="0" borderId="11" xfId="0" applyBorder="1" applyAlignment="1">
      <alignment horizontal="center" vertical="top" wrapText="1"/>
    </xf>
    <xf numFmtId="0" fontId="0" fillId="0" borderId="0" xfId="0" applyBorder="1"/>
    <xf numFmtId="0" fontId="0" fillId="0" borderId="0" xfId="0" applyBorder="1" applyAlignment="1">
      <alignment vertical="top" wrapText="1"/>
    </xf>
    <xf numFmtId="0" fontId="0" fillId="0" borderId="0" xfId="0" applyFill="1" applyBorder="1" applyAlignment="1">
      <alignment horizontal="center" vertical="top"/>
    </xf>
    <xf numFmtId="0" fontId="0" fillId="0" borderId="9" xfId="0" applyBorder="1" applyAlignment="1">
      <alignment horizontal="center"/>
    </xf>
    <xf numFmtId="0" fontId="0" fillId="0" borderId="11" xfId="0" applyBorder="1" applyAlignment="1">
      <alignment horizontal="center"/>
    </xf>
    <xf numFmtId="0" fontId="0" fillId="0" borderId="0" xfId="0" applyBorder="1" applyAlignment="1">
      <alignment horizontal="center"/>
    </xf>
    <xf numFmtId="0" fontId="0" fillId="0" borderId="0" xfId="0" applyFill="1" applyBorder="1"/>
    <xf numFmtId="0" fontId="6" fillId="0" borderId="0" xfId="1" applyFont="1" applyAlignment="1">
      <alignment horizontal="left" vertical="top" wrapText="1"/>
    </xf>
    <xf numFmtId="0" fontId="1" fillId="0" borderId="1" xfId="0" applyFont="1" applyBorder="1" applyAlignment="1">
      <alignment horizontal="center" vertical="top" wrapText="1"/>
    </xf>
    <xf numFmtId="0" fontId="1" fillId="0" borderId="3" xfId="0" applyFont="1" applyBorder="1" applyAlignment="1">
      <alignment horizontal="center" vertical="top" wrapText="1"/>
    </xf>
    <xf numFmtId="0" fontId="0" fillId="0" borderId="0" xfId="0" applyAlignment="1">
      <alignment horizontal="left" vertical="top" wrapText="1"/>
    </xf>
    <xf numFmtId="0" fontId="8" fillId="0" borderId="0" xfId="0" applyFont="1" applyAlignment="1">
      <alignment horizontal="center"/>
    </xf>
    <xf numFmtId="0" fontId="1" fillId="0" borderId="0" xfId="0" applyFont="1" applyFill="1" applyBorder="1" applyAlignment="1">
      <alignment horizontal="center" vertical="top" wrapText="1"/>
    </xf>
    <xf numFmtId="0" fontId="1" fillId="0" borderId="4" xfId="0" applyFont="1" applyBorder="1" applyAlignment="1">
      <alignment horizontal="center" vertical="top"/>
    </xf>
    <xf numFmtId="0" fontId="1" fillId="0" borderId="6" xfId="0" applyFont="1" applyBorder="1" applyAlignment="1">
      <alignment horizontal="center" vertical="top"/>
    </xf>
    <xf numFmtId="0" fontId="0" fillId="0" borderId="2" xfId="0" applyBorder="1" applyAlignment="1">
      <alignment horizontal="center" vertical="top"/>
    </xf>
    <xf numFmtId="0" fontId="0" fillId="0" borderId="3" xfId="0" applyBorder="1" applyAlignment="1">
      <alignment horizontal="center" vertical="top"/>
    </xf>
    <xf numFmtId="0" fontId="1" fillId="0" borderId="4" xfId="0" applyFont="1" applyBorder="1" applyAlignment="1">
      <alignment horizontal="center" vertical="top" wrapText="1"/>
    </xf>
    <xf numFmtId="0" fontId="1" fillId="0" borderId="9" xfId="0" applyFont="1" applyBorder="1" applyAlignment="1">
      <alignment horizontal="center" vertical="top" wrapText="1"/>
    </xf>
    <xf numFmtId="0" fontId="0" fillId="0" borderId="1" xfId="0" applyBorder="1" applyAlignment="1">
      <alignment horizontal="center" vertical="top"/>
    </xf>
    <xf numFmtId="0" fontId="1" fillId="0" borderId="5" xfId="0" applyFont="1" applyBorder="1" applyAlignment="1">
      <alignment horizontal="center" vertical="top"/>
    </xf>
    <xf numFmtId="0" fontId="1" fillId="0" borderId="5" xfId="0" applyFont="1" applyBorder="1" applyAlignment="1">
      <alignment horizontal="center" vertical="top" wrapText="1"/>
    </xf>
    <xf numFmtId="0" fontId="1" fillId="0" borderId="6" xfId="0" applyFont="1" applyBorder="1" applyAlignment="1">
      <alignment horizontal="center" vertical="top" wrapText="1"/>
    </xf>
    <xf numFmtId="0" fontId="0" fillId="0" borderId="0" xfId="0" applyAlignment="1">
      <alignment horizontal="center" vertical="top" wrapText="1"/>
    </xf>
    <xf numFmtId="0" fontId="1" fillId="0" borderId="2" xfId="0" applyFont="1" applyBorder="1" applyAlignment="1">
      <alignment horizontal="center" vertical="top" wrapText="1"/>
    </xf>
    <xf numFmtId="0" fontId="0" fillId="0" borderId="7" xfId="0" applyBorder="1" applyAlignment="1">
      <alignment horizontal="center" vertical="top" wrapText="1"/>
    </xf>
    <xf numFmtId="0" fontId="0" fillId="0" borderId="9" xfId="0" applyBorder="1" applyAlignment="1">
      <alignment horizontal="center" vertical="top" wrapText="1"/>
    </xf>
    <xf numFmtId="0" fontId="0" fillId="0" borderId="10" xfId="0" applyBorder="1" applyAlignment="1">
      <alignment horizontal="center" vertical="top" wrapText="1"/>
    </xf>
    <xf numFmtId="0" fontId="0" fillId="0" borderId="8" xfId="0" applyBorder="1" applyAlignment="1">
      <alignment horizontal="center" vertical="top" wrapText="1"/>
    </xf>
    <xf numFmtId="0" fontId="0" fillId="0" borderId="11" xfId="0" applyBorder="1" applyAlignment="1">
      <alignment horizontal="center" vertical="top" wrapText="1"/>
    </xf>
    <xf numFmtId="0" fontId="0" fillId="0" borderId="0" xfId="0" applyAlignment="1">
      <alignment horizontal="center" vertical="top"/>
    </xf>
    <xf numFmtId="0" fontId="0" fillId="0" borderId="8" xfId="0" applyBorder="1" applyAlignment="1">
      <alignment horizontal="center" vertical="top"/>
    </xf>
    <xf numFmtId="0" fontId="0" fillId="0" borderId="5" xfId="0" applyBorder="1" applyAlignment="1">
      <alignment horizontal="center" vertical="top"/>
    </xf>
    <xf numFmtId="0" fontId="0" fillId="0" borderId="10" xfId="0" applyBorder="1" applyAlignment="1">
      <alignment horizontal="center" vertical="top"/>
    </xf>
    <xf numFmtId="0" fontId="0" fillId="0" borderId="0" xfId="0" applyAlignment="1">
      <alignment horizontal="center"/>
    </xf>
    <xf numFmtId="0" fontId="1" fillId="0" borderId="7" xfId="0" applyFont="1" applyBorder="1" applyAlignment="1">
      <alignment horizontal="center" vertical="top" wrapText="1"/>
    </xf>
    <xf numFmtId="0" fontId="1" fillId="0" borderId="8" xfId="0" applyFont="1" applyBorder="1" applyAlignment="1">
      <alignment horizontal="center" vertical="top" wrapText="1"/>
    </xf>
    <xf numFmtId="0" fontId="0" fillId="0" borderId="0" xfId="0" applyBorder="1" applyAlignment="1">
      <alignment horizontal="center" vertical="top" wrapText="1"/>
    </xf>
    <xf numFmtId="0" fontId="0" fillId="0" borderId="0" xfId="0" applyFont="1" applyAlignment="1">
      <alignment horizontal="left" vertical="top" wrapText="1"/>
    </xf>
    <xf numFmtId="0" fontId="0" fillId="0" borderId="0" xfId="0" applyFont="1" applyBorder="1" applyAlignment="1">
      <alignment horizontal="center" vertical="top" wrapText="1"/>
    </xf>
    <xf numFmtId="0" fontId="0" fillId="0" borderId="8" xfId="0" applyFont="1" applyBorder="1" applyAlignment="1">
      <alignment horizontal="center" vertical="top" wrapText="1"/>
    </xf>
    <xf numFmtId="0" fontId="0" fillId="0" borderId="7" xfId="0" applyFont="1" applyBorder="1" applyAlignment="1">
      <alignment horizontal="center" vertical="top" wrapText="1"/>
    </xf>
    <xf numFmtId="0" fontId="0" fillId="0" borderId="9" xfId="0" applyFont="1" applyBorder="1" applyAlignment="1">
      <alignment horizontal="center" vertical="top" wrapText="1"/>
    </xf>
    <xf numFmtId="0" fontId="0" fillId="0" borderId="1" xfId="0" applyFont="1" applyBorder="1" applyAlignment="1">
      <alignment horizontal="center" vertical="top"/>
    </xf>
    <xf numFmtId="0" fontId="0" fillId="0" borderId="3" xfId="0" applyFont="1" applyBorder="1" applyAlignment="1">
      <alignment horizontal="center" vertical="top"/>
    </xf>
    <xf numFmtId="0" fontId="0" fillId="0" borderId="2" xfId="0" applyFont="1" applyBorder="1" applyAlignment="1">
      <alignment horizontal="center" vertical="top"/>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8" fillId="0" borderId="0" xfId="0" applyFont="1" applyAlignment="1">
      <alignment horizontal="left" vertical="center"/>
    </xf>
  </cellXfs>
  <cellStyles count="8">
    <cellStyle name="Comma 2" xfId="7" xr:uid="{8265FEFA-629A-4B77-8210-208B8E0C7860}"/>
    <cellStyle name="Comma 3" xfId="3" xr:uid="{1BB69C3B-0882-4279-A44E-F8DC92B0CA08}"/>
    <cellStyle name="Lien hypertexte" xfId="1" builtinId="8"/>
    <cellStyle name="Normal" xfId="0" builtinId="0"/>
    <cellStyle name="Normal 2" xfId="6" xr:uid="{D628823D-B13E-4747-845C-41D03B87ED4A}"/>
    <cellStyle name="Normal 3" xfId="5" xr:uid="{07E8468B-892C-4226-8A17-B5DAAE205FCC}"/>
    <cellStyle name="Normal 4" xfId="4" xr:uid="{BD1FC9BE-CAC0-4BB7-BD27-FD1FA60DC381}"/>
    <cellStyle name="Pourcentag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ccrek.be/fr/publication/echange-automatique-de-donnees-fiscales-au-nivea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nta.go.jp/information/release/"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8F9AA2-42CB-4439-B8BF-81BBE6843BCF}">
  <dimension ref="A1:J19"/>
  <sheetViews>
    <sheetView showGridLines="0" view="pageLayout" zoomScale="70" zoomScaleNormal="110" zoomScalePageLayoutView="70" workbookViewId="0">
      <selection activeCell="E12" sqref="E12"/>
    </sheetView>
  </sheetViews>
  <sheetFormatPr baseColWidth="10" defaultColWidth="10.88671875" defaultRowHeight="14.4" x14ac:dyDescent="0.3"/>
  <cols>
    <col min="1" max="1" width="7.109375" customWidth="1"/>
    <col min="3" max="3" width="16.33203125" customWidth="1"/>
    <col min="5" max="5" width="45.21875" customWidth="1"/>
    <col min="6" max="6" width="10.33203125" customWidth="1"/>
    <col min="7" max="7" width="12.44140625" customWidth="1"/>
  </cols>
  <sheetData>
    <row r="1" spans="1:10" s="12" customFormat="1" ht="30" customHeight="1" x14ac:dyDescent="0.3">
      <c r="A1" s="15" t="s">
        <v>0</v>
      </c>
      <c r="B1" s="15" t="s">
        <v>1</v>
      </c>
      <c r="C1" s="15" t="s">
        <v>10</v>
      </c>
      <c r="E1" s="10"/>
      <c r="F1" s="15" t="s">
        <v>5</v>
      </c>
      <c r="G1" s="15" t="s">
        <v>2</v>
      </c>
      <c r="H1" s="15" t="s">
        <v>3</v>
      </c>
    </row>
    <row r="2" spans="1:10" x14ac:dyDescent="0.3">
      <c r="A2" s="17">
        <v>2016</v>
      </c>
      <c r="B2" s="17"/>
      <c r="C2" s="17">
        <v>90.8</v>
      </c>
      <c r="E2" s="14" t="s">
        <v>4</v>
      </c>
      <c r="F2" s="16">
        <v>0.96</v>
      </c>
      <c r="G2" s="16">
        <v>0.02</v>
      </c>
      <c r="H2" s="16">
        <v>0.02</v>
      </c>
    </row>
    <row r="3" spans="1:10" x14ac:dyDescent="0.3">
      <c r="A3" s="17">
        <v>2017</v>
      </c>
      <c r="B3" s="21">
        <v>521879</v>
      </c>
      <c r="C3" s="17">
        <v>173.8</v>
      </c>
      <c r="E3" s="14" t="s">
        <v>6</v>
      </c>
      <c r="F3" s="16">
        <v>0.9</v>
      </c>
      <c r="G3" s="16">
        <v>0.5</v>
      </c>
      <c r="H3" s="16"/>
    </row>
    <row r="4" spans="1:10" x14ac:dyDescent="0.3">
      <c r="A4" s="17">
        <v>2018</v>
      </c>
      <c r="B4" s="21">
        <v>1404238</v>
      </c>
      <c r="C4" s="17">
        <v>161.80000000000001</v>
      </c>
      <c r="E4" s="14" t="s">
        <v>30</v>
      </c>
      <c r="F4" s="16">
        <v>0.04</v>
      </c>
      <c r="G4" s="16">
        <v>0.28000000000000003</v>
      </c>
      <c r="H4" s="17" t="s">
        <v>7</v>
      </c>
    </row>
    <row r="5" spans="1:10" x14ac:dyDescent="0.3">
      <c r="A5" s="17">
        <v>2019</v>
      </c>
      <c r="B5" s="21">
        <v>1599670</v>
      </c>
      <c r="C5" s="17"/>
    </row>
    <row r="7" spans="1:10" x14ac:dyDescent="0.3">
      <c r="D7" s="2"/>
      <c r="E7" s="2"/>
      <c r="F7" s="2"/>
      <c r="G7" s="2"/>
      <c r="I7" s="2"/>
      <c r="J7" s="2"/>
    </row>
    <row r="8" spans="1:10" ht="44.4" customHeight="1" x14ac:dyDescent="0.3">
      <c r="A8" s="1" t="s">
        <v>46</v>
      </c>
      <c r="B8" s="152" t="s">
        <v>38</v>
      </c>
      <c r="C8" s="152"/>
      <c r="D8" s="152"/>
      <c r="E8" s="152"/>
      <c r="F8" s="152"/>
      <c r="G8" s="152"/>
      <c r="H8" s="152"/>
      <c r="I8" s="2"/>
      <c r="J8" s="2"/>
    </row>
    <row r="9" spans="1:10" ht="44.4" customHeight="1" x14ac:dyDescent="0.3">
      <c r="A9" s="1"/>
      <c r="B9" s="86"/>
      <c r="C9" s="86"/>
      <c r="D9" s="86"/>
      <c r="E9" s="86"/>
      <c r="F9" s="86"/>
      <c r="G9" s="86"/>
      <c r="H9" s="86"/>
      <c r="I9" s="2"/>
      <c r="J9" s="2"/>
    </row>
    <row r="10" spans="1:10" ht="44.4" customHeight="1" x14ac:dyDescent="0.3">
      <c r="A10" s="1"/>
      <c r="B10" s="94"/>
      <c r="C10" s="86"/>
      <c r="D10" s="86"/>
      <c r="E10" s="86"/>
      <c r="F10" s="86"/>
      <c r="G10" s="86"/>
      <c r="H10" s="86"/>
      <c r="I10" s="2"/>
      <c r="J10" s="2"/>
    </row>
    <row r="11" spans="1:10" x14ac:dyDescent="0.3">
      <c r="E11" s="2"/>
      <c r="F11" s="2"/>
      <c r="G11" s="2"/>
      <c r="I11" s="2"/>
      <c r="J11" s="2"/>
    </row>
    <row r="12" spans="1:10" ht="23.4" x14ac:dyDescent="0.45">
      <c r="E12" s="95" t="s">
        <v>71</v>
      </c>
      <c r="F12" s="2"/>
      <c r="G12" s="2"/>
      <c r="I12" s="2"/>
      <c r="J12" s="2"/>
    </row>
    <row r="13" spans="1:10" x14ac:dyDescent="0.3">
      <c r="E13" s="2"/>
      <c r="F13" s="2"/>
      <c r="G13" s="2"/>
      <c r="I13" s="2"/>
      <c r="J13" s="2"/>
    </row>
    <row r="14" spans="1:10" x14ac:dyDescent="0.3">
      <c r="E14" s="2"/>
      <c r="F14" s="2"/>
      <c r="G14" s="2"/>
      <c r="I14" s="2"/>
      <c r="J14" s="2"/>
    </row>
    <row r="15" spans="1:10" ht="28.8" x14ac:dyDescent="0.3">
      <c r="A15" s="15" t="s">
        <v>0</v>
      </c>
      <c r="B15" s="15" t="s">
        <v>26</v>
      </c>
      <c r="C15" s="15" t="s">
        <v>10</v>
      </c>
      <c r="D15" s="8"/>
      <c r="E15" s="2"/>
      <c r="F15" s="2"/>
      <c r="G15" s="2"/>
      <c r="I15" s="2"/>
      <c r="J15" s="2"/>
    </row>
    <row r="16" spans="1:10" x14ac:dyDescent="0.3">
      <c r="A16" s="18">
        <v>2023</v>
      </c>
      <c r="B16" s="21">
        <v>1364878</v>
      </c>
      <c r="C16" s="20">
        <f>142079453757/1000000000</f>
        <v>142.07945375700001</v>
      </c>
      <c r="I16" s="2"/>
    </row>
    <row r="17" spans="1:9" x14ac:dyDescent="0.3">
      <c r="A17" s="97"/>
      <c r="B17" s="98"/>
      <c r="C17" s="99"/>
      <c r="I17" s="2"/>
    </row>
    <row r="19" spans="1:9" x14ac:dyDescent="0.3">
      <c r="A19" s="11" t="s">
        <v>46</v>
      </c>
      <c r="B19" s="51" t="s">
        <v>47</v>
      </c>
    </row>
  </sheetData>
  <mergeCells count="1">
    <mergeCell ref="B8:H8"/>
  </mergeCells>
  <hyperlinks>
    <hyperlink ref="B8" r:id="rId1" display="https://www.ccrek.be/fr/publication/echange-automatique-de-donnees-fiscales-au-niveau" xr:uid="{7C74583E-6C3C-4017-8D3F-E472BEC609C0}"/>
  </hyperlinks>
  <pageMargins left="0.7" right="0.7" top="0.75" bottom="0.75" header="0.3" footer="0.3"/>
  <pageSetup paperSize="9" orientation="landscape" r:id="rId2"/>
  <headerFooter>
    <oddHeader>&amp;C&amp;"-,Gras"&amp;18(BEL) Belgium</odd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78218B-0196-47C9-961E-8203D698079A}">
  <dimension ref="A1:J26"/>
  <sheetViews>
    <sheetView showGridLines="0" tabSelected="1" view="pageLayout" zoomScale="70" zoomScaleNormal="100" zoomScalePageLayoutView="70" workbookViewId="0">
      <selection activeCell="F31" sqref="F31"/>
    </sheetView>
  </sheetViews>
  <sheetFormatPr baseColWidth="10" defaultColWidth="10.88671875" defaultRowHeight="14.4" x14ac:dyDescent="0.3"/>
  <cols>
    <col min="2" max="5" width="23.33203125" customWidth="1"/>
    <col min="6" max="6" width="7.77734375" customWidth="1"/>
    <col min="7" max="7" width="10.33203125" customWidth="1"/>
    <col min="8" max="8" width="5.77734375" customWidth="1"/>
    <col min="11" max="11" width="16.5546875" bestFit="1" customWidth="1"/>
  </cols>
  <sheetData>
    <row r="1" spans="1:6" s="9" customFormat="1" ht="14.4" customHeight="1" x14ac:dyDescent="0.3">
      <c r="A1" s="15" t="s">
        <v>0</v>
      </c>
      <c r="B1" s="15" t="s">
        <v>26</v>
      </c>
      <c r="C1" s="15" t="s">
        <v>10</v>
      </c>
    </row>
    <row r="2" spans="1:6" x14ac:dyDescent="0.3">
      <c r="A2" s="18">
        <v>2016</v>
      </c>
      <c r="B2" s="30">
        <v>341287</v>
      </c>
      <c r="C2" s="20">
        <v>33.69290883</v>
      </c>
    </row>
    <row r="3" spans="1:6" x14ac:dyDescent="0.3">
      <c r="A3" s="18">
        <v>2017</v>
      </c>
      <c r="B3" s="30">
        <v>1100701</v>
      </c>
      <c r="C3" s="20">
        <v>89.281981375000001</v>
      </c>
    </row>
    <row r="4" spans="1:6" x14ac:dyDescent="0.3">
      <c r="A4" s="18">
        <v>2018</v>
      </c>
      <c r="B4" s="30">
        <v>1330599</v>
      </c>
      <c r="C4" s="20">
        <v>118.930104519</v>
      </c>
    </row>
    <row r="5" spans="1:6" x14ac:dyDescent="0.3">
      <c r="A5" s="18">
        <v>2019</v>
      </c>
      <c r="B5" s="30">
        <v>1470921</v>
      </c>
      <c r="C5" s="20">
        <v>108.096277163</v>
      </c>
    </row>
    <row r="6" spans="1:6" x14ac:dyDescent="0.3">
      <c r="A6" s="18">
        <v>2020</v>
      </c>
      <c r="B6" s="30">
        <v>1620126</v>
      </c>
      <c r="C6" s="20">
        <v>115.41383237300001</v>
      </c>
    </row>
    <row r="7" spans="1:6" x14ac:dyDescent="0.3">
      <c r="A7" s="18">
        <v>2021</v>
      </c>
      <c r="B7" s="30">
        <v>1756594</v>
      </c>
      <c r="C7" s="20">
        <v>140.69370818600001</v>
      </c>
    </row>
    <row r="8" spans="1:6" x14ac:dyDescent="0.3">
      <c r="A8" s="18">
        <v>2022</v>
      </c>
      <c r="B8" s="30">
        <v>2026067</v>
      </c>
      <c r="C8" s="20">
        <v>124.09146456800001</v>
      </c>
    </row>
    <row r="9" spans="1:6" x14ac:dyDescent="0.3">
      <c r="A9" s="18">
        <v>2023</v>
      </c>
      <c r="B9" s="30">
        <v>2380291</v>
      </c>
      <c r="C9" s="20">
        <v>141.17896446099999</v>
      </c>
    </row>
    <row r="12" spans="1:6" x14ac:dyDescent="0.3">
      <c r="A12" t="s">
        <v>46</v>
      </c>
      <c r="B12" t="s">
        <v>57</v>
      </c>
      <c r="F12" s="3"/>
    </row>
    <row r="13" spans="1:6" x14ac:dyDescent="0.3">
      <c r="F13" s="3"/>
    </row>
    <row r="14" spans="1:6" x14ac:dyDescent="0.3">
      <c r="F14" s="3"/>
    </row>
    <row r="15" spans="1:6" x14ac:dyDescent="0.3">
      <c r="F15" s="3"/>
    </row>
    <row r="16" spans="1:6" x14ac:dyDescent="0.3">
      <c r="F16" s="3"/>
    </row>
    <row r="17" spans="1:10" ht="23.4" x14ac:dyDescent="0.3">
      <c r="A17" s="8"/>
      <c r="B17" s="9"/>
      <c r="C17" s="9"/>
      <c r="D17" s="194" t="s">
        <v>75</v>
      </c>
      <c r="E17" s="194"/>
      <c r="F17" s="194"/>
      <c r="G17" s="9"/>
    </row>
    <row r="18" spans="1:10" x14ac:dyDescent="0.3">
      <c r="C18" s="3"/>
      <c r="D18" s="3"/>
      <c r="E18" s="3"/>
      <c r="F18" s="3"/>
      <c r="G18" s="3"/>
    </row>
    <row r="19" spans="1:10" x14ac:dyDescent="0.3">
      <c r="C19" s="3"/>
      <c r="D19" s="3"/>
      <c r="E19" s="3"/>
      <c r="F19" s="3"/>
      <c r="G19" s="3"/>
    </row>
    <row r="20" spans="1:10" ht="14.4" customHeight="1" x14ac:dyDescent="0.3">
      <c r="A20" s="138" t="s">
        <v>0</v>
      </c>
      <c r="B20" s="162" t="s">
        <v>1</v>
      </c>
      <c r="C20" s="167"/>
      <c r="D20" s="162" t="s">
        <v>35</v>
      </c>
      <c r="E20" s="167"/>
      <c r="I20" s="133"/>
      <c r="J20" s="145"/>
    </row>
    <row r="21" spans="1:10" x14ac:dyDescent="0.3">
      <c r="A21" s="139"/>
      <c r="B21" s="148" t="s">
        <v>12</v>
      </c>
      <c r="C21" s="149" t="s">
        <v>5</v>
      </c>
      <c r="D21" s="148" t="s">
        <v>12</v>
      </c>
      <c r="E21" s="149" t="s">
        <v>5</v>
      </c>
      <c r="I21" s="150"/>
      <c r="J21" s="145"/>
    </row>
    <row r="22" spans="1:10" x14ac:dyDescent="0.3">
      <c r="A22" s="141">
        <v>2018</v>
      </c>
      <c r="B22" s="28">
        <v>585000</v>
      </c>
      <c r="C22" s="39">
        <v>575000</v>
      </c>
      <c r="D22" s="28">
        <v>1260</v>
      </c>
      <c r="E22" s="39">
        <v>1060</v>
      </c>
      <c r="I22" s="100"/>
      <c r="J22" s="145"/>
    </row>
    <row r="23" spans="1:10" x14ac:dyDescent="0.3">
      <c r="B23" s="3"/>
      <c r="C23" s="3"/>
      <c r="I23" s="145"/>
      <c r="J23" s="145"/>
    </row>
    <row r="24" spans="1:10" x14ac:dyDescent="0.3">
      <c r="B24" s="3"/>
      <c r="C24" s="3"/>
    </row>
    <row r="25" spans="1:10" ht="14.4" customHeight="1" x14ac:dyDescent="0.3">
      <c r="A25" s="93" t="s">
        <v>43</v>
      </c>
      <c r="B25" s="155" t="s">
        <v>69</v>
      </c>
      <c r="C25" s="155"/>
      <c r="D25" s="155"/>
      <c r="E25" s="155"/>
      <c r="F25" s="155"/>
      <c r="G25" s="155"/>
      <c r="H25" s="5"/>
      <c r="I25" s="5"/>
      <c r="J25" s="5"/>
    </row>
    <row r="26" spans="1:10" ht="33.6" customHeight="1" x14ac:dyDescent="0.3">
      <c r="A26" s="51" t="s">
        <v>46</v>
      </c>
      <c r="B26" s="155" t="s">
        <v>39</v>
      </c>
      <c r="C26" s="155"/>
      <c r="D26" s="155"/>
      <c r="E26" s="155"/>
      <c r="F26" s="155"/>
      <c r="G26" s="155"/>
      <c r="H26" s="155"/>
      <c r="I26" s="5"/>
    </row>
  </sheetData>
  <mergeCells count="5">
    <mergeCell ref="D17:F17"/>
    <mergeCell ref="B20:C20"/>
    <mergeCell ref="D20:E20"/>
    <mergeCell ref="B26:H26"/>
    <mergeCell ref="B25:G25"/>
  </mergeCells>
  <pageMargins left="0.7" right="0.7" top="0.75" bottom="0.75" header="0.3" footer="0.3"/>
  <pageSetup paperSize="9" orientation="landscape" r:id="rId1"/>
  <headerFooter>
    <oddHeader>&amp;C&amp;"-,Gras"&amp;18(SWE) Sweden</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9C4BD-BBF2-4812-B271-6CC71587224E}">
  <dimension ref="A1:I25"/>
  <sheetViews>
    <sheetView showGridLines="0" view="pageLayout" topLeftCell="A4" zoomScale="80" zoomScaleNormal="100" zoomScalePageLayoutView="80" workbookViewId="0">
      <selection activeCell="D18" sqref="D18:E18"/>
    </sheetView>
  </sheetViews>
  <sheetFormatPr baseColWidth="10" defaultColWidth="11.5546875" defaultRowHeight="14.4" x14ac:dyDescent="0.3"/>
  <cols>
    <col min="1" max="1" width="7.21875" customWidth="1"/>
    <col min="2" max="2" width="22.77734375" customWidth="1"/>
    <col min="3" max="3" width="23.88671875" style="3" customWidth="1"/>
    <col min="6" max="6" width="30.109375" customWidth="1"/>
    <col min="7" max="7" width="2.88671875" customWidth="1"/>
  </cols>
  <sheetData>
    <row r="1" spans="1:8" ht="14.4" customHeight="1" x14ac:dyDescent="0.3">
      <c r="A1" s="19" t="s">
        <v>0</v>
      </c>
      <c r="B1" s="15" t="s">
        <v>1</v>
      </c>
      <c r="C1" s="15" t="s">
        <v>10</v>
      </c>
    </row>
    <row r="2" spans="1:8" x14ac:dyDescent="0.3">
      <c r="A2" s="18">
        <v>2017</v>
      </c>
      <c r="B2" s="30">
        <v>1600000</v>
      </c>
      <c r="C2" s="20">
        <f>100081000000/1000000000</f>
        <v>100.081</v>
      </c>
    </row>
    <row r="3" spans="1:8" x14ac:dyDescent="0.3">
      <c r="A3" s="18">
        <v>2018</v>
      </c>
      <c r="B3" s="30">
        <v>2100000</v>
      </c>
      <c r="C3" s="20">
        <f>127914000000/1000000000</f>
        <v>127.914</v>
      </c>
    </row>
    <row r="4" spans="1:8" x14ac:dyDescent="0.3">
      <c r="A4" s="18">
        <v>2019</v>
      </c>
      <c r="B4" s="30">
        <v>1170000</v>
      </c>
      <c r="C4" s="20">
        <f>101996000000/1000000000</f>
        <v>101.996</v>
      </c>
    </row>
    <row r="5" spans="1:8" x14ac:dyDescent="0.3">
      <c r="A5" s="18">
        <v>2020</v>
      </c>
      <c r="B5" s="30">
        <v>1970000</v>
      </c>
      <c r="C5" s="20">
        <f>98099200000/1000000000</f>
        <v>98.099199999999996</v>
      </c>
    </row>
    <row r="6" spans="1:8" x14ac:dyDescent="0.3">
      <c r="A6" s="18">
        <v>2021</v>
      </c>
      <c r="B6" s="30">
        <v>1835000</v>
      </c>
      <c r="C6" s="20">
        <f>113753500000/1000000000</f>
        <v>113.7535</v>
      </c>
    </row>
    <row r="7" spans="1:8" x14ac:dyDescent="0.3">
      <c r="A7" s="18">
        <v>2022</v>
      </c>
      <c r="B7" s="30">
        <v>2200000</v>
      </c>
      <c r="C7" s="20">
        <f>134611695000/1000000000</f>
        <v>134.611695</v>
      </c>
    </row>
    <row r="10" spans="1:8" ht="70.2" customHeight="1" x14ac:dyDescent="0.3">
      <c r="A10" s="51" t="s">
        <v>43</v>
      </c>
      <c r="B10" s="155" t="s">
        <v>42</v>
      </c>
      <c r="C10" s="155"/>
      <c r="D10" s="155"/>
      <c r="E10" s="155"/>
      <c r="F10" s="155"/>
      <c r="G10" s="155"/>
      <c r="H10" s="155"/>
    </row>
    <row r="11" spans="1:8" x14ac:dyDescent="0.3">
      <c r="A11" t="s">
        <v>46</v>
      </c>
      <c r="B11" t="s">
        <v>48</v>
      </c>
    </row>
    <row r="18" spans="1:9" ht="23.4" x14ac:dyDescent="0.45">
      <c r="A18" s="151"/>
      <c r="D18" s="156" t="s">
        <v>72</v>
      </c>
      <c r="E18" s="156"/>
    </row>
    <row r="19" spans="1:9" x14ac:dyDescent="0.3">
      <c r="A19" s="151"/>
    </row>
    <row r="20" spans="1:9" x14ac:dyDescent="0.3">
      <c r="A20" s="157"/>
      <c r="B20" s="153" t="s">
        <v>0</v>
      </c>
      <c r="C20" s="153" t="s">
        <v>1</v>
      </c>
      <c r="D20" s="158" t="s">
        <v>22</v>
      </c>
      <c r="E20" s="159"/>
      <c r="F20" s="153" t="s">
        <v>31</v>
      </c>
      <c r="G20" s="4"/>
      <c r="H20" s="4"/>
      <c r="I20" s="4"/>
    </row>
    <row r="21" spans="1:9" ht="28.8" x14ac:dyDescent="0.3">
      <c r="A21" s="157"/>
      <c r="B21" s="154"/>
      <c r="C21" s="154"/>
      <c r="D21" s="22" t="s">
        <v>32</v>
      </c>
      <c r="E21" s="23" t="s">
        <v>3</v>
      </c>
      <c r="F21" s="154"/>
      <c r="G21" s="8"/>
      <c r="H21" s="8"/>
      <c r="I21" s="8"/>
    </row>
    <row r="22" spans="1:9" x14ac:dyDescent="0.3">
      <c r="A22" s="147"/>
      <c r="B22" s="18">
        <v>2020</v>
      </c>
      <c r="C22" s="90">
        <v>705784</v>
      </c>
      <c r="D22" s="90">
        <v>462717</v>
      </c>
      <c r="E22" s="91">
        <v>2002</v>
      </c>
      <c r="F22" s="92">
        <f>848174489899/1000000000</f>
        <v>848.17448989900004</v>
      </c>
    </row>
    <row r="23" spans="1:9" x14ac:dyDescent="0.3">
      <c r="A23" s="97"/>
      <c r="B23" s="97"/>
      <c r="C23" s="100"/>
      <c r="D23" s="100"/>
      <c r="E23" s="97"/>
      <c r="F23" s="101"/>
    </row>
    <row r="24" spans="1:9" x14ac:dyDescent="0.3">
      <c r="C24"/>
    </row>
    <row r="25" spans="1:9" x14ac:dyDescent="0.3">
      <c r="A25" t="s">
        <v>46</v>
      </c>
      <c r="B25" t="s">
        <v>11</v>
      </c>
      <c r="C25"/>
    </row>
  </sheetData>
  <mergeCells count="7">
    <mergeCell ref="F20:F21"/>
    <mergeCell ref="B10:H10"/>
    <mergeCell ref="D18:E18"/>
    <mergeCell ref="A20:A21"/>
    <mergeCell ref="B20:B21"/>
    <mergeCell ref="C20:C21"/>
    <mergeCell ref="D20:E20"/>
  </mergeCells>
  <pageMargins left="0.7" right="0.7" top="0.75" bottom="0.75" header="0.3" footer="0.3"/>
  <pageSetup paperSize="9" orientation="landscape" r:id="rId1"/>
  <headerFooter>
    <oddHeader>&amp;C&amp;"-,Gras"&amp;18(CAN) Canada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FC63B9-BDC7-4451-868A-2A0F13168C62}">
  <dimension ref="A1:N18"/>
  <sheetViews>
    <sheetView showGridLines="0" view="pageLayout" zoomScale="70" zoomScaleNormal="100" zoomScalePageLayoutView="70" workbookViewId="0">
      <selection activeCell="E12" sqref="E12"/>
    </sheetView>
  </sheetViews>
  <sheetFormatPr baseColWidth="10" defaultColWidth="11.5546875" defaultRowHeight="14.4" x14ac:dyDescent="0.3"/>
  <cols>
    <col min="1" max="1" width="8.77734375" customWidth="1"/>
    <col min="2" max="2" width="6.109375" customWidth="1"/>
    <col min="3" max="3" width="11.109375" customWidth="1"/>
    <col min="4" max="6" width="8.5546875" customWidth="1"/>
    <col min="7" max="7" width="11" customWidth="1"/>
    <col min="8" max="10" width="8.5546875" customWidth="1"/>
    <col min="11" max="12" width="10" customWidth="1"/>
  </cols>
  <sheetData>
    <row r="1" spans="1:14" ht="14.4" customHeight="1" x14ac:dyDescent="0.3">
      <c r="A1" s="162" t="s">
        <v>9</v>
      </c>
      <c r="B1" s="153" t="s">
        <v>0</v>
      </c>
      <c r="C1" s="158" t="s">
        <v>1</v>
      </c>
      <c r="D1" s="165"/>
      <c r="E1" s="165"/>
      <c r="F1" s="159"/>
      <c r="G1" s="162" t="s">
        <v>10</v>
      </c>
      <c r="H1" s="166"/>
      <c r="I1" s="166"/>
      <c r="J1" s="167"/>
      <c r="K1" s="158" t="s">
        <v>45</v>
      </c>
      <c r="L1" s="159"/>
      <c r="M1" s="6"/>
      <c r="N1" s="6"/>
    </row>
    <row r="2" spans="1:14" s="5" customFormat="1" ht="14.4" customHeight="1" x14ac:dyDescent="0.3">
      <c r="A2" s="163"/>
      <c r="B2" s="154"/>
      <c r="C2" s="40" t="s">
        <v>5</v>
      </c>
      <c r="D2" s="40" t="s">
        <v>13</v>
      </c>
      <c r="E2" s="40" t="s">
        <v>14</v>
      </c>
      <c r="F2" s="23" t="s">
        <v>15</v>
      </c>
      <c r="G2" s="40" t="s">
        <v>5</v>
      </c>
      <c r="H2" s="40" t="s">
        <v>13</v>
      </c>
      <c r="I2" s="40" t="s">
        <v>14</v>
      </c>
      <c r="J2" s="23" t="s">
        <v>15</v>
      </c>
      <c r="K2" s="22" t="s">
        <v>5</v>
      </c>
      <c r="L2" s="23" t="s">
        <v>16</v>
      </c>
    </row>
    <row r="3" spans="1:14" x14ac:dyDescent="0.3">
      <c r="A3" s="41" t="s">
        <v>8</v>
      </c>
      <c r="B3" s="164">
        <v>2017</v>
      </c>
      <c r="C3" s="45">
        <v>2803664</v>
      </c>
      <c r="D3" s="45">
        <v>11589</v>
      </c>
      <c r="E3" s="45">
        <v>28907</v>
      </c>
      <c r="F3" s="46">
        <v>9452</v>
      </c>
      <c r="G3" s="58">
        <f>55410526467/1000000000</f>
        <v>55.410526466999997</v>
      </c>
      <c r="H3" s="58">
        <f>8904375148/1000000000</f>
        <v>8.9043751479999997</v>
      </c>
      <c r="I3" s="58">
        <f>31111625197/1000000000</f>
        <v>31.111625196999999</v>
      </c>
      <c r="J3" s="59">
        <f>16684568998/1000000000</f>
        <v>16.684568998</v>
      </c>
      <c r="K3" s="62">
        <v>0.64817603147863689</v>
      </c>
      <c r="L3" s="63">
        <v>0.22682640258486844</v>
      </c>
    </row>
    <row r="4" spans="1:14" x14ac:dyDescent="0.3">
      <c r="A4" s="42" t="s">
        <v>17</v>
      </c>
      <c r="B4" s="160"/>
      <c r="C4" s="36">
        <v>2548998</v>
      </c>
      <c r="D4" s="36">
        <v>12547</v>
      </c>
      <c r="E4" s="36">
        <v>21060</v>
      </c>
      <c r="F4" s="37">
        <v>7932</v>
      </c>
      <c r="G4" s="31">
        <f>299360833280/1000000000</f>
        <v>299.36083328000001</v>
      </c>
      <c r="H4" s="31">
        <f>27660818621/1000000000</f>
        <v>27.660818621000001</v>
      </c>
      <c r="I4" s="31">
        <f>19639901110/1000000000</f>
        <v>19.63990111</v>
      </c>
      <c r="J4" s="32">
        <f>23037144821/1000000000</f>
        <v>23.037144820999998</v>
      </c>
      <c r="K4" s="64">
        <v>0.87173483850384681</v>
      </c>
      <c r="L4" s="65">
        <v>0.36923671000128716</v>
      </c>
    </row>
    <row r="5" spans="1:14" x14ac:dyDescent="0.3">
      <c r="A5" s="41" t="s">
        <v>8</v>
      </c>
      <c r="B5" s="164">
        <v>2018</v>
      </c>
      <c r="C5" s="45">
        <v>3386951</v>
      </c>
      <c r="D5" s="45">
        <v>12965</v>
      </c>
      <c r="E5" s="45">
        <v>29023</v>
      </c>
      <c r="F5" s="46">
        <v>8943</v>
      </c>
      <c r="G5" s="58">
        <f>50940056061/1000000000</f>
        <v>50.940056061</v>
      </c>
      <c r="H5" s="58">
        <f>11783575337/1000000000</f>
        <v>11.783575337</v>
      </c>
      <c r="I5" s="58">
        <f>49050064466/1000000000</f>
        <v>49.050064466000002</v>
      </c>
      <c r="J5" s="59">
        <f>16026396986/1000000000</f>
        <v>16.026396986000002</v>
      </c>
      <c r="K5" s="62">
        <v>0.65392069795305163</v>
      </c>
      <c r="L5" s="63">
        <v>0.24814501169449149</v>
      </c>
    </row>
    <row r="6" spans="1:14" x14ac:dyDescent="0.3">
      <c r="A6" s="43" t="s">
        <v>17</v>
      </c>
      <c r="B6" s="161"/>
      <c r="C6" s="38">
        <v>3267556</v>
      </c>
      <c r="D6" s="38">
        <v>22039</v>
      </c>
      <c r="E6" s="38">
        <v>30848</v>
      </c>
      <c r="F6" s="39">
        <v>10870</v>
      </c>
      <c r="G6" s="33">
        <f>205528782311/1000000000</f>
        <v>205.52878231099999</v>
      </c>
      <c r="H6" s="33">
        <f>42912856555/1000000000</f>
        <v>42.912856554999998</v>
      </c>
      <c r="I6" s="33">
        <f>27009809599/1000000000</f>
        <v>27.009809599</v>
      </c>
      <c r="J6" s="34">
        <f>56184776128/1000000000</f>
        <v>56.184776128000003</v>
      </c>
      <c r="K6" s="66">
        <v>0.87164461572456409</v>
      </c>
      <c r="L6" s="67">
        <v>0.35876517097245303</v>
      </c>
    </row>
    <row r="7" spans="1:14" x14ac:dyDescent="0.3">
      <c r="A7" s="42" t="s">
        <v>8</v>
      </c>
      <c r="B7" s="160">
        <v>2019</v>
      </c>
      <c r="C7" s="36">
        <v>6024125</v>
      </c>
      <c r="D7" s="36">
        <v>18474</v>
      </c>
      <c r="E7" s="36">
        <v>32308</v>
      </c>
      <c r="F7" s="37">
        <v>8640</v>
      </c>
      <c r="G7" s="31">
        <f>69703632118/1000000000</f>
        <v>69.703632118000002</v>
      </c>
      <c r="H7" s="31">
        <f>13790575412/1000000000</f>
        <v>13.790575412000001</v>
      </c>
      <c r="I7" s="31">
        <f>26678064435/1000000000</f>
        <v>26.678064435</v>
      </c>
      <c r="J7" s="32">
        <f>20974801281/1000000000</f>
        <v>20.974801281000001</v>
      </c>
      <c r="K7" s="64">
        <v>0.64150718764559</v>
      </c>
      <c r="L7" s="65">
        <v>0.26412394003363271</v>
      </c>
    </row>
    <row r="8" spans="1:14" x14ac:dyDescent="0.3">
      <c r="A8" s="42" t="s">
        <v>17</v>
      </c>
      <c r="B8" s="160"/>
      <c r="C8" s="36">
        <v>3273611</v>
      </c>
      <c r="D8" s="36">
        <v>27115</v>
      </c>
      <c r="E8" s="36">
        <v>30988</v>
      </c>
      <c r="F8" s="37">
        <v>11850</v>
      </c>
      <c r="G8" s="31">
        <f>224779516787/1000000000</f>
        <v>224.77951678700001</v>
      </c>
      <c r="H8" s="31">
        <f>56412300315/1000000000</f>
        <v>56.412300315000003</v>
      </c>
      <c r="I8" s="31">
        <f>27381382570/1000000000</f>
        <v>27.38138257</v>
      </c>
      <c r="J8" s="32">
        <f>43141977116/1000000000</f>
        <v>43.141977116</v>
      </c>
      <c r="K8" s="64">
        <v>0.88192860356509217</v>
      </c>
      <c r="L8" s="65">
        <v>0.40334985197580125</v>
      </c>
    </row>
    <row r="9" spans="1:14" x14ac:dyDescent="0.3">
      <c r="A9" s="41" t="s">
        <v>8</v>
      </c>
      <c r="B9" s="164">
        <v>2020</v>
      </c>
      <c r="C9" s="45">
        <v>6539551</v>
      </c>
      <c r="D9" s="45">
        <v>23225</v>
      </c>
      <c r="E9" s="45">
        <v>31714</v>
      </c>
      <c r="F9" s="46">
        <v>9149</v>
      </c>
      <c r="G9" s="58">
        <f>65012819551/1000000000</f>
        <v>65.012819551000007</v>
      </c>
      <c r="H9" s="58">
        <f>15816306096/1000000000</f>
        <v>15.816306096</v>
      </c>
      <c r="I9" s="58">
        <f>107056899036/1000000000</f>
        <v>107.056899036</v>
      </c>
      <c r="J9" s="59">
        <f>19114159286/1000000000</f>
        <v>19.114159286</v>
      </c>
      <c r="K9" s="62">
        <v>0.6588739371787089</v>
      </c>
      <c r="L9" s="63">
        <v>0.24161584048931353</v>
      </c>
    </row>
    <row r="10" spans="1:14" x14ac:dyDescent="0.3">
      <c r="A10" s="43" t="s">
        <v>17</v>
      </c>
      <c r="B10" s="161"/>
      <c r="C10" s="38">
        <v>3311104</v>
      </c>
      <c r="D10" s="38">
        <v>31393</v>
      </c>
      <c r="E10" s="38">
        <v>31641</v>
      </c>
      <c r="F10" s="39">
        <v>13447</v>
      </c>
      <c r="G10" s="33">
        <f>242246318700/1000000000</f>
        <v>242.24631869999999</v>
      </c>
      <c r="H10" s="33">
        <f>82368585600/1000000000</f>
        <v>82.368585600000003</v>
      </c>
      <c r="I10" s="33">
        <f>35840397241/1000000000</f>
        <v>35.840397240999998</v>
      </c>
      <c r="J10" s="34">
        <f>54322125637/1000000000</f>
        <v>54.322125636999999</v>
      </c>
      <c r="K10" s="66">
        <v>0.87481707510658013</v>
      </c>
      <c r="L10" s="67">
        <v>0.39582749723553262</v>
      </c>
    </row>
    <row r="11" spans="1:14" x14ac:dyDescent="0.3">
      <c r="A11" s="42" t="s">
        <v>8</v>
      </c>
      <c r="B11" s="160">
        <v>2021</v>
      </c>
      <c r="C11" s="36">
        <v>7279979</v>
      </c>
      <c r="D11" s="36">
        <v>25392</v>
      </c>
      <c r="E11" s="36">
        <v>35858</v>
      </c>
      <c r="F11" s="37">
        <v>7279</v>
      </c>
      <c r="G11" s="31">
        <f>78873208020/1000000000</f>
        <v>78.873208020000007</v>
      </c>
      <c r="H11" s="31">
        <f>15814469206/1000000000</f>
        <v>15.814469206</v>
      </c>
      <c r="I11" s="31">
        <f>63131224464/1000000000</f>
        <v>63.131224463999999</v>
      </c>
      <c r="J11" s="32">
        <f>7288327209/1000000000</f>
        <v>7.2883272090000002</v>
      </c>
      <c r="K11" s="64">
        <v>0.72352141186267049</v>
      </c>
      <c r="L11" s="65">
        <v>0.3683267280568831</v>
      </c>
    </row>
    <row r="12" spans="1:14" x14ac:dyDescent="0.3">
      <c r="A12" s="42" t="s">
        <v>17</v>
      </c>
      <c r="B12" s="160"/>
      <c r="C12" s="36">
        <v>3657407</v>
      </c>
      <c r="D12" s="36">
        <v>36568</v>
      </c>
      <c r="E12" s="36">
        <v>31401</v>
      </c>
      <c r="F12" s="37">
        <v>16042</v>
      </c>
      <c r="G12" s="31">
        <f>260600066847/1000000000</f>
        <v>260.60006684699999</v>
      </c>
      <c r="H12" s="31">
        <f>104184362478/1000000000</f>
        <v>104.184362478</v>
      </c>
      <c r="I12" s="31">
        <f>55644547393/1000000000</f>
        <v>55.644547393000003</v>
      </c>
      <c r="J12" s="32">
        <f>67409790690/1000000000</f>
        <v>67.409790689999994</v>
      </c>
      <c r="K12" s="64">
        <v>0.95050806309974079</v>
      </c>
      <c r="L12" s="65">
        <v>0.52038326275748226</v>
      </c>
    </row>
    <row r="13" spans="1:14" x14ac:dyDescent="0.3">
      <c r="A13" s="41" t="s">
        <v>8</v>
      </c>
      <c r="B13" s="164">
        <v>2022</v>
      </c>
      <c r="C13" s="45">
        <v>7970225</v>
      </c>
      <c r="D13" s="45">
        <v>30438</v>
      </c>
      <c r="E13" s="45">
        <v>44445</v>
      </c>
      <c r="F13" s="46">
        <v>26521</v>
      </c>
      <c r="G13" s="58">
        <f>86915762889/1000000000</f>
        <v>86.915762889000007</v>
      </c>
      <c r="H13" s="58">
        <f>19915912190/1000000000</f>
        <v>19.91591219</v>
      </c>
      <c r="I13" s="58">
        <f>84120194031/1000000000</f>
        <v>84.120194030999997</v>
      </c>
      <c r="J13" s="59">
        <f>10256327030/1000000000</f>
        <v>10.25632703</v>
      </c>
      <c r="K13" s="62">
        <v>0.78204828715152874</v>
      </c>
      <c r="L13" s="63">
        <v>0.28294297855519318</v>
      </c>
    </row>
    <row r="14" spans="1:14" x14ac:dyDescent="0.3">
      <c r="A14" s="43" t="s">
        <v>17</v>
      </c>
      <c r="B14" s="161"/>
      <c r="C14" s="38">
        <v>3703013</v>
      </c>
      <c r="D14" s="38">
        <v>39974</v>
      </c>
      <c r="E14" s="38">
        <v>128433</v>
      </c>
      <c r="F14" s="39">
        <v>17308</v>
      </c>
      <c r="G14" s="33">
        <f>291746697213/1000000000</f>
        <v>291.746697213</v>
      </c>
      <c r="H14" s="33">
        <f>128131794538/1000000000</f>
        <v>128.13179453800001</v>
      </c>
      <c r="I14" s="33">
        <f>59525758446/1000000000</f>
        <v>59.525758445999998</v>
      </c>
      <c r="J14" s="34">
        <f>70368109099/1000000000</f>
        <v>70.368109098999994</v>
      </c>
      <c r="K14" s="66">
        <v>0.94722955002618026</v>
      </c>
      <c r="L14" s="67">
        <v>0.45430363729370271</v>
      </c>
    </row>
    <row r="15" spans="1:14" x14ac:dyDescent="0.3">
      <c r="A15" s="10"/>
      <c r="B15" s="10"/>
      <c r="C15" s="36"/>
      <c r="D15" s="36"/>
      <c r="E15" s="36"/>
      <c r="F15" s="36"/>
      <c r="G15" s="35"/>
      <c r="H15" s="35"/>
      <c r="I15" s="35"/>
      <c r="J15" s="35"/>
      <c r="K15" s="47"/>
      <c r="L15" s="47"/>
    </row>
    <row r="17" spans="1:13" ht="75" customHeight="1" x14ac:dyDescent="0.3">
      <c r="A17" s="1" t="s">
        <v>43</v>
      </c>
      <c r="B17" s="155" t="s">
        <v>66</v>
      </c>
      <c r="C17" s="155"/>
      <c r="D17" s="155"/>
      <c r="E17" s="155"/>
      <c r="F17" s="155"/>
      <c r="G17" s="155"/>
      <c r="H17" s="155"/>
      <c r="I17" s="155"/>
      <c r="J17" s="155"/>
      <c r="K17" s="155"/>
      <c r="L17" s="155"/>
      <c r="M17" s="155"/>
    </row>
    <row r="18" spans="1:13" ht="28.8" customHeight="1" x14ac:dyDescent="0.3">
      <c r="A18" s="1" t="s">
        <v>46</v>
      </c>
      <c r="B18" s="155" t="s">
        <v>68</v>
      </c>
      <c r="C18" s="155"/>
      <c r="D18" s="155"/>
      <c r="E18" s="155"/>
      <c r="F18" s="155"/>
      <c r="G18" s="155"/>
      <c r="H18" s="155"/>
      <c r="I18" s="155"/>
      <c r="J18" s="155"/>
      <c r="K18" s="155"/>
      <c r="L18" s="155"/>
      <c r="M18" s="155"/>
    </row>
  </sheetData>
  <mergeCells count="13">
    <mergeCell ref="B18:M18"/>
    <mergeCell ref="B17:M17"/>
    <mergeCell ref="A1:A2"/>
    <mergeCell ref="K1:L1"/>
    <mergeCell ref="B9:B10"/>
    <mergeCell ref="B11:B12"/>
    <mergeCell ref="B13:B14"/>
    <mergeCell ref="B3:B4"/>
    <mergeCell ref="B5:B6"/>
    <mergeCell ref="B7:B8"/>
    <mergeCell ref="B1:B2"/>
    <mergeCell ref="C1:F1"/>
    <mergeCell ref="G1:J1"/>
  </mergeCells>
  <pageMargins left="0.7" right="0.7" top="0.75" bottom="0.75" header="0.3" footer="0.3"/>
  <pageSetup paperSize="9" orientation="landscape" r:id="rId1"/>
  <headerFooter>
    <oddHeader>&amp;C&amp;"-,Gras"&amp;18(DEU) Germany</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A48A1-99D8-448F-B590-7F775678122C}">
  <dimension ref="A1:X26"/>
  <sheetViews>
    <sheetView showGridLines="0" view="pageLayout" zoomScale="80" zoomScaleNormal="100" zoomScalePageLayoutView="80" workbookViewId="0">
      <selection activeCell="E12" sqref="E12"/>
    </sheetView>
  </sheetViews>
  <sheetFormatPr baseColWidth="10" defaultColWidth="11.5546875" defaultRowHeight="14.4" x14ac:dyDescent="0.3"/>
  <cols>
    <col min="1" max="1" width="8.21875" style="10" customWidth="1"/>
    <col min="2" max="2" width="5.109375" style="10" customWidth="1"/>
    <col min="3" max="3" width="10" style="10" customWidth="1"/>
    <col min="4" max="4" width="7.77734375" style="10" customWidth="1"/>
    <col min="5" max="5" width="9.33203125" style="10" customWidth="1"/>
    <col min="6" max="6" width="7" style="10" customWidth="1"/>
    <col min="7" max="7" width="5.44140625" style="10" customWidth="1"/>
    <col min="8" max="8" width="9.77734375" style="10" customWidth="1"/>
    <col min="9" max="9" width="7.77734375" style="10" customWidth="1"/>
    <col min="10" max="10" width="6.88671875" style="10" customWidth="1"/>
    <col min="11" max="11" width="7" style="10" customWidth="1"/>
    <col min="12" max="12" width="9.6640625" style="10" customWidth="1"/>
    <col min="13" max="13" width="6.21875" style="10" customWidth="1"/>
    <col min="14" max="14" width="5.5546875" style="10" customWidth="1"/>
    <col min="15" max="15" width="9" style="10" customWidth="1"/>
    <col min="16" max="17" width="7.109375" style="10" customWidth="1"/>
    <col min="18" max="18" width="13" style="10" bestFit="1" customWidth="1"/>
    <col min="19" max="16384" width="11.5546875" style="10"/>
  </cols>
  <sheetData>
    <row r="1" spans="1:17" s="51" customFormat="1" ht="32.4" customHeight="1" x14ac:dyDescent="0.3">
      <c r="A1" s="155" t="s">
        <v>58</v>
      </c>
      <c r="B1" s="155"/>
      <c r="C1" s="155"/>
      <c r="D1" s="155"/>
      <c r="E1" s="155"/>
      <c r="F1" s="155"/>
      <c r="G1" s="155"/>
      <c r="H1" s="155"/>
      <c r="I1" s="155"/>
      <c r="J1" s="155"/>
      <c r="K1" s="155"/>
      <c r="L1" s="155"/>
      <c r="M1" s="155"/>
      <c r="N1" s="155"/>
      <c r="O1" s="155"/>
      <c r="P1" s="155"/>
      <c r="Q1" s="155"/>
    </row>
    <row r="2" spans="1:17" ht="14.4" customHeight="1" x14ac:dyDescent="0.3">
      <c r="A2" s="153" t="s">
        <v>9</v>
      </c>
      <c r="B2" s="153" t="s">
        <v>0</v>
      </c>
      <c r="C2" s="153" t="s">
        <v>1</v>
      </c>
      <c r="D2" s="162" t="s">
        <v>22</v>
      </c>
      <c r="E2" s="166"/>
      <c r="F2" s="166"/>
      <c r="G2" s="166"/>
      <c r="H2" s="166"/>
      <c r="I2" s="166"/>
      <c r="J2" s="166"/>
      <c r="K2" s="162" t="s">
        <v>33</v>
      </c>
      <c r="L2" s="166"/>
      <c r="M2" s="166"/>
      <c r="N2" s="166"/>
      <c r="O2" s="166"/>
      <c r="P2" s="166"/>
      <c r="Q2" s="167"/>
    </row>
    <row r="3" spans="1:17" x14ac:dyDescent="0.3">
      <c r="A3" s="169"/>
      <c r="B3" s="169"/>
      <c r="C3" s="169"/>
      <c r="D3" s="170" t="s">
        <v>12</v>
      </c>
      <c r="E3" s="168" t="s">
        <v>5</v>
      </c>
      <c r="F3" s="175" t="s">
        <v>16</v>
      </c>
      <c r="G3" s="175"/>
      <c r="H3" s="175"/>
      <c r="I3" s="175"/>
      <c r="J3" s="175"/>
      <c r="K3" s="13" t="s">
        <v>12</v>
      </c>
      <c r="L3" s="12" t="s">
        <v>5</v>
      </c>
      <c r="M3" s="175" t="s">
        <v>16</v>
      </c>
      <c r="N3" s="175"/>
      <c r="O3" s="175"/>
      <c r="P3" s="175"/>
      <c r="Q3" s="176"/>
    </row>
    <row r="4" spans="1:17" x14ac:dyDescent="0.3">
      <c r="A4" s="169"/>
      <c r="B4" s="169"/>
      <c r="C4" s="169"/>
      <c r="D4" s="170"/>
      <c r="E4" s="168"/>
      <c r="F4" s="12" t="s">
        <v>12</v>
      </c>
      <c r="G4" s="168" t="s">
        <v>13</v>
      </c>
      <c r="H4" s="168"/>
      <c r="I4" s="168" t="s">
        <v>14</v>
      </c>
      <c r="J4" s="173" t="s">
        <v>15</v>
      </c>
      <c r="K4" s="13"/>
      <c r="L4" s="12"/>
      <c r="M4" s="12" t="s">
        <v>12</v>
      </c>
      <c r="N4" s="168" t="s">
        <v>13</v>
      </c>
      <c r="O4" s="168"/>
      <c r="P4" s="168" t="s">
        <v>14</v>
      </c>
      <c r="Q4" s="173" t="s">
        <v>15</v>
      </c>
    </row>
    <row r="5" spans="1:17" ht="48" x14ac:dyDescent="0.3">
      <c r="A5" s="154"/>
      <c r="B5" s="154"/>
      <c r="C5" s="154"/>
      <c r="D5" s="171"/>
      <c r="E5" s="172"/>
      <c r="F5" s="40"/>
      <c r="G5" s="60" t="s">
        <v>12</v>
      </c>
      <c r="H5" s="60" t="s">
        <v>18</v>
      </c>
      <c r="I5" s="172"/>
      <c r="J5" s="174"/>
      <c r="K5" s="22"/>
      <c r="L5" s="40"/>
      <c r="M5" s="40"/>
      <c r="N5" s="60" t="s">
        <v>12</v>
      </c>
      <c r="O5" s="60" t="s">
        <v>18</v>
      </c>
      <c r="P5" s="172"/>
      <c r="Q5" s="174"/>
    </row>
    <row r="6" spans="1:17" x14ac:dyDescent="0.3">
      <c r="A6" s="41" t="s">
        <v>20</v>
      </c>
      <c r="B6" s="164">
        <v>2019</v>
      </c>
      <c r="C6" s="44">
        <f>C7+C8</f>
        <v>671676</v>
      </c>
      <c r="D6" s="41"/>
      <c r="E6" s="57"/>
      <c r="F6" s="57"/>
      <c r="G6" s="57"/>
      <c r="H6" s="57"/>
      <c r="I6" s="57"/>
      <c r="J6" s="68"/>
      <c r="K6" s="58">
        <v>334.72433656800001</v>
      </c>
      <c r="L6" s="58">
        <v>77.836925600000001</v>
      </c>
      <c r="M6" s="58">
        <v>256.93832221700001</v>
      </c>
      <c r="N6" s="58">
        <v>126.55970606299999</v>
      </c>
      <c r="O6" s="58">
        <v>46.138649540199999</v>
      </c>
      <c r="P6" s="58">
        <v>70.098681990000003</v>
      </c>
      <c r="Q6" s="59">
        <v>60.279934163699998</v>
      </c>
    </row>
    <row r="7" spans="1:17" x14ac:dyDescent="0.3">
      <c r="A7" s="42" t="s">
        <v>17</v>
      </c>
      <c r="B7" s="160"/>
      <c r="C7" s="25">
        <v>60135</v>
      </c>
      <c r="D7" s="25">
        <v>34679</v>
      </c>
      <c r="E7" s="36">
        <v>32739</v>
      </c>
      <c r="F7" s="36">
        <v>1940</v>
      </c>
      <c r="G7" s="36">
        <v>1216</v>
      </c>
      <c r="H7" s="36">
        <v>860</v>
      </c>
      <c r="I7" s="36">
        <v>497</v>
      </c>
      <c r="J7" s="37">
        <v>796</v>
      </c>
      <c r="K7" s="31">
        <v>149.83233164399999</v>
      </c>
      <c r="L7" s="31">
        <v>27.374719462000002</v>
      </c>
      <c r="M7" s="31">
        <v>122.188970689</v>
      </c>
      <c r="N7" s="31">
        <v>99.997424972999994</v>
      </c>
      <c r="O7" s="31">
        <v>38.842682723000003</v>
      </c>
      <c r="P7" s="31">
        <v>13.692956571</v>
      </c>
      <c r="Q7" s="32">
        <v>8.4985891447000004</v>
      </c>
    </row>
    <row r="8" spans="1:17" x14ac:dyDescent="0.3">
      <c r="A8" s="43" t="s">
        <v>19</v>
      </c>
      <c r="B8" s="161"/>
      <c r="C8" s="28">
        <v>611541</v>
      </c>
      <c r="D8" s="28">
        <v>319433</v>
      </c>
      <c r="E8" s="38">
        <v>311864</v>
      </c>
      <c r="F8" s="38">
        <v>7571</v>
      </c>
      <c r="G8" s="38">
        <v>1687</v>
      </c>
      <c r="H8" s="38">
        <v>913</v>
      </c>
      <c r="I8" s="38">
        <v>4626</v>
      </c>
      <c r="J8" s="39">
        <v>1458</v>
      </c>
      <c r="K8" s="33">
        <v>184.89200492399999</v>
      </c>
      <c r="L8" s="50">
        <v>50.462206137999999</v>
      </c>
      <c r="M8" s="33">
        <v>134.74935152800001</v>
      </c>
      <c r="N8" s="33">
        <v>26.562281089999999</v>
      </c>
      <c r="O8" s="33">
        <v>7.2959668172000001</v>
      </c>
      <c r="P8" s="33">
        <v>56.405725418999999</v>
      </c>
      <c r="Q8" s="34">
        <v>51.781345019</v>
      </c>
    </row>
    <row r="9" spans="1:17" x14ac:dyDescent="0.3">
      <c r="A9" s="41" t="s">
        <v>20</v>
      </c>
      <c r="B9" s="164">
        <v>2022</v>
      </c>
      <c r="C9" s="44">
        <f>C10+C11</f>
        <v>1125764</v>
      </c>
      <c r="D9" s="44"/>
      <c r="E9" s="45"/>
      <c r="F9" s="45"/>
      <c r="G9" s="45"/>
      <c r="H9" s="45"/>
      <c r="I9" s="45"/>
      <c r="J9" s="46"/>
      <c r="K9" s="58">
        <v>445.02332793599999</v>
      </c>
      <c r="L9" s="58">
        <v>81.857262938999995</v>
      </c>
      <c r="M9" s="58">
        <v>359.02798649900001</v>
      </c>
      <c r="N9" s="58">
        <v>255.114391869</v>
      </c>
      <c r="O9" s="58">
        <v>76.169682911999999</v>
      </c>
      <c r="P9" s="58">
        <v>79.736852421999998</v>
      </c>
      <c r="Q9" s="59">
        <v>24.176742207</v>
      </c>
    </row>
    <row r="10" spans="1:17" x14ac:dyDescent="0.3">
      <c r="A10" s="42" t="s">
        <v>17</v>
      </c>
      <c r="B10" s="160"/>
      <c r="C10" s="25">
        <v>114726</v>
      </c>
      <c r="D10" s="25">
        <v>78977</v>
      </c>
      <c r="E10" s="36">
        <v>76438</v>
      </c>
      <c r="F10" s="36">
        <v>2543</v>
      </c>
      <c r="G10" s="36">
        <v>1782</v>
      </c>
      <c r="H10" s="36">
        <v>1338</v>
      </c>
      <c r="I10" s="36">
        <v>545</v>
      </c>
      <c r="J10" s="37">
        <v>1118</v>
      </c>
      <c r="K10" s="31">
        <v>283.89092300900001</v>
      </c>
      <c r="L10" s="31">
        <v>30.802904784999999</v>
      </c>
      <c r="M10" s="31">
        <v>248.919933257</v>
      </c>
      <c r="N10" s="31">
        <v>217.11894225500001</v>
      </c>
      <c r="O10" s="31">
        <v>55.874306672000003</v>
      </c>
      <c r="P10" s="31">
        <v>19.679107419000001</v>
      </c>
      <c r="Q10" s="32">
        <v>12.121883583000001</v>
      </c>
    </row>
    <row r="11" spans="1:17" x14ac:dyDescent="0.3">
      <c r="A11" s="43" t="s">
        <v>19</v>
      </c>
      <c r="B11" s="161"/>
      <c r="C11" s="28">
        <v>1011038</v>
      </c>
      <c r="D11" s="28">
        <v>475800</v>
      </c>
      <c r="E11" s="38">
        <v>461290</v>
      </c>
      <c r="F11" s="38">
        <v>14525</v>
      </c>
      <c r="G11" s="38">
        <v>2737</v>
      </c>
      <c r="H11" s="38">
        <v>1360</v>
      </c>
      <c r="I11" s="38">
        <v>11232</v>
      </c>
      <c r="J11" s="39">
        <v>1261</v>
      </c>
      <c r="K11" s="33">
        <v>161.13240492700001</v>
      </c>
      <c r="L11" s="33">
        <v>51.054358153999999</v>
      </c>
      <c r="M11" s="33">
        <v>110.108053242</v>
      </c>
      <c r="N11" s="33">
        <v>37.995449614000002</v>
      </c>
      <c r="O11" s="33">
        <v>20.29537624</v>
      </c>
      <c r="P11" s="33">
        <v>60.057745003000001</v>
      </c>
      <c r="Q11" s="34">
        <v>12.054858624</v>
      </c>
    </row>
    <row r="12" spans="1:17" x14ac:dyDescent="0.3">
      <c r="K12" s="31"/>
      <c r="L12" s="49"/>
      <c r="M12" s="48"/>
      <c r="N12" s="31"/>
      <c r="O12" s="31"/>
      <c r="P12" s="31"/>
      <c r="Q12" s="31"/>
    </row>
    <row r="13" spans="1:17" s="51" customFormat="1" x14ac:dyDescent="0.3">
      <c r="A13" s="51" t="s">
        <v>59</v>
      </c>
    </row>
    <row r="14" spans="1:17" ht="14.4" customHeight="1" x14ac:dyDescent="0.3">
      <c r="A14" s="153" t="s">
        <v>9</v>
      </c>
      <c r="B14" s="153" t="s">
        <v>0</v>
      </c>
      <c r="C14" s="153" t="s">
        <v>1</v>
      </c>
      <c r="D14" s="162" t="s">
        <v>22</v>
      </c>
      <c r="E14" s="166"/>
      <c r="F14" s="166"/>
      <c r="G14" s="166"/>
      <c r="H14" s="166"/>
      <c r="I14" s="166"/>
      <c r="J14" s="166"/>
      <c r="K14" s="162" t="s">
        <v>33</v>
      </c>
      <c r="L14" s="166"/>
      <c r="M14" s="166"/>
      <c r="N14" s="166"/>
      <c r="O14" s="166"/>
      <c r="P14" s="166"/>
      <c r="Q14" s="167"/>
    </row>
    <row r="15" spans="1:17" x14ac:dyDescent="0.3">
      <c r="A15" s="169"/>
      <c r="B15" s="169"/>
      <c r="C15" s="169"/>
      <c r="D15" s="170" t="s">
        <v>12</v>
      </c>
      <c r="E15" s="168" t="s">
        <v>5</v>
      </c>
      <c r="F15" s="175" t="s">
        <v>16</v>
      </c>
      <c r="G15" s="175"/>
      <c r="H15" s="175"/>
      <c r="I15" s="175"/>
      <c r="J15" s="175"/>
      <c r="K15" s="13" t="s">
        <v>12</v>
      </c>
      <c r="L15" s="12" t="s">
        <v>5</v>
      </c>
      <c r="M15" s="175" t="s">
        <v>16</v>
      </c>
      <c r="N15" s="175"/>
      <c r="O15" s="175"/>
      <c r="P15" s="175"/>
      <c r="Q15" s="176"/>
    </row>
    <row r="16" spans="1:17" x14ac:dyDescent="0.3">
      <c r="A16" s="169"/>
      <c r="B16" s="169"/>
      <c r="C16" s="169"/>
      <c r="D16" s="170"/>
      <c r="E16" s="168"/>
      <c r="F16" s="12" t="s">
        <v>12</v>
      </c>
      <c r="G16" s="168" t="s">
        <v>13</v>
      </c>
      <c r="H16" s="168"/>
      <c r="I16" s="168" t="s">
        <v>14</v>
      </c>
      <c r="J16" s="173" t="s">
        <v>15</v>
      </c>
      <c r="K16" s="13"/>
      <c r="L16" s="12"/>
      <c r="M16" s="12" t="s">
        <v>12</v>
      </c>
      <c r="N16" s="168" t="s">
        <v>13</v>
      </c>
      <c r="O16" s="168"/>
      <c r="P16" s="168" t="s">
        <v>14</v>
      </c>
      <c r="Q16" s="173" t="s">
        <v>15</v>
      </c>
    </row>
    <row r="17" spans="1:24" ht="48" x14ac:dyDescent="0.3">
      <c r="A17" s="154"/>
      <c r="B17" s="154"/>
      <c r="C17" s="154"/>
      <c r="D17" s="171"/>
      <c r="E17" s="172"/>
      <c r="F17" s="40"/>
      <c r="G17" s="60" t="s">
        <v>12</v>
      </c>
      <c r="H17" s="60" t="s">
        <v>18</v>
      </c>
      <c r="I17" s="172"/>
      <c r="J17" s="174"/>
      <c r="K17" s="22"/>
      <c r="L17" s="40"/>
      <c r="M17" s="40"/>
      <c r="N17" s="60" t="s">
        <v>12</v>
      </c>
      <c r="O17" s="60" t="s">
        <v>18</v>
      </c>
      <c r="P17" s="172"/>
      <c r="Q17" s="174"/>
    </row>
    <row r="18" spans="1:24" x14ac:dyDescent="0.3">
      <c r="A18" s="41" t="s">
        <v>20</v>
      </c>
      <c r="B18" s="164">
        <v>2019</v>
      </c>
      <c r="C18" s="44">
        <f>C19+C20</f>
        <v>671676</v>
      </c>
      <c r="D18" s="41"/>
      <c r="E18" s="57"/>
      <c r="F18" s="57"/>
      <c r="G18" s="57"/>
      <c r="H18" s="57"/>
      <c r="I18" s="57"/>
      <c r="J18" s="68"/>
      <c r="K18" s="58">
        <v>519.33508951199997</v>
      </c>
      <c r="L18" s="58">
        <v>86.220311092000003</v>
      </c>
      <c r="M18" s="58">
        <v>433.11477841999999</v>
      </c>
      <c r="N18" s="58">
        <v>226.83020148899999</v>
      </c>
      <c r="O18" s="58">
        <v>79.267778096000001</v>
      </c>
      <c r="P18" s="58">
        <v>71.036392230999994</v>
      </c>
      <c r="Q18" s="59">
        <v>135.2481847</v>
      </c>
      <c r="R18" s="31"/>
      <c r="S18" s="31"/>
      <c r="T18" s="31"/>
      <c r="U18" s="31"/>
      <c r="V18" s="31"/>
      <c r="W18" s="31"/>
      <c r="X18" s="31"/>
    </row>
    <row r="19" spans="1:24" x14ac:dyDescent="0.3">
      <c r="A19" s="42" t="s">
        <v>17</v>
      </c>
      <c r="B19" s="160"/>
      <c r="C19" s="25">
        <v>60135</v>
      </c>
      <c r="D19" s="25">
        <v>34679</v>
      </c>
      <c r="E19" s="36">
        <v>32739</v>
      </c>
      <c r="F19" s="36">
        <v>1940</v>
      </c>
      <c r="G19" s="36">
        <v>1216</v>
      </c>
      <c r="H19" s="36">
        <v>860</v>
      </c>
      <c r="I19" s="36">
        <v>497</v>
      </c>
      <c r="J19" s="37">
        <v>796</v>
      </c>
      <c r="K19" s="31">
        <v>299.85972328899999</v>
      </c>
      <c r="L19" s="31">
        <v>33.019951616999997</v>
      </c>
      <c r="M19" s="31">
        <v>266.83977167199998</v>
      </c>
      <c r="N19" s="31">
        <v>178.602324469</v>
      </c>
      <c r="O19" s="31">
        <v>67.148821923</v>
      </c>
      <c r="P19" s="31">
        <v>14.202694707999999</v>
      </c>
      <c r="Q19" s="32">
        <v>74.034752495000006</v>
      </c>
      <c r="R19" s="31"/>
      <c r="S19" s="31"/>
      <c r="T19" s="31"/>
      <c r="U19" s="31"/>
      <c r="V19" s="31"/>
      <c r="W19" s="31"/>
      <c r="X19" s="31"/>
    </row>
    <row r="20" spans="1:24" x14ac:dyDescent="0.3">
      <c r="A20" s="43" t="s">
        <v>19</v>
      </c>
      <c r="B20" s="161"/>
      <c r="C20" s="28">
        <v>611541</v>
      </c>
      <c r="D20" s="28">
        <v>319433</v>
      </c>
      <c r="E20" s="38">
        <v>311864</v>
      </c>
      <c r="F20" s="38">
        <v>7571</v>
      </c>
      <c r="G20" s="38">
        <v>1687</v>
      </c>
      <c r="H20" s="38">
        <v>913</v>
      </c>
      <c r="I20" s="38">
        <v>4626</v>
      </c>
      <c r="J20" s="39">
        <v>1458</v>
      </c>
      <c r="K20" s="33">
        <v>219.47536622300001</v>
      </c>
      <c r="L20" s="33">
        <v>53.200359474999999</v>
      </c>
      <c r="M20" s="33">
        <v>166.27500674800001</v>
      </c>
      <c r="N20" s="33">
        <v>48.227877020000001</v>
      </c>
      <c r="O20" s="33">
        <v>12.118956173000001</v>
      </c>
      <c r="P20" s="33">
        <v>56.833697522999998</v>
      </c>
      <c r="Q20" s="34">
        <v>61.213432204999997</v>
      </c>
      <c r="R20" s="31"/>
      <c r="S20" s="31"/>
      <c r="T20" s="31"/>
      <c r="U20" s="31"/>
      <c r="V20" s="31"/>
      <c r="W20" s="31"/>
      <c r="X20" s="31"/>
    </row>
    <row r="21" spans="1:24" x14ac:dyDescent="0.3">
      <c r="A21" s="55" t="s">
        <v>20</v>
      </c>
      <c r="B21" s="164">
        <v>2022</v>
      </c>
      <c r="C21" s="44">
        <f>C23+C22</f>
        <v>1125764</v>
      </c>
      <c r="D21" s="44"/>
      <c r="E21" s="45"/>
      <c r="F21" s="45"/>
      <c r="G21" s="45"/>
      <c r="H21" s="45"/>
      <c r="I21" s="45"/>
      <c r="J21" s="46"/>
      <c r="K21" s="58">
        <v>771.64325483541006</v>
      </c>
      <c r="L21" s="58">
        <v>94.334684332420011</v>
      </c>
      <c r="M21" s="58">
        <v>677.30857050298994</v>
      </c>
      <c r="N21" s="58">
        <v>441.34857012494001</v>
      </c>
      <c r="O21" s="58">
        <v>91.005971908399999</v>
      </c>
      <c r="P21" s="58">
        <v>84.963232536169997</v>
      </c>
      <c r="Q21" s="59">
        <v>150.99676784188</v>
      </c>
      <c r="R21" s="31"/>
      <c r="S21" s="31"/>
      <c r="T21" s="31"/>
      <c r="U21" s="31"/>
      <c r="V21" s="31"/>
      <c r="W21" s="31"/>
      <c r="X21" s="31"/>
    </row>
    <row r="22" spans="1:24" x14ac:dyDescent="0.3">
      <c r="A22" s="24" t="s">
        <v>17</v>
      </c>
      <c r="B22" s="160"/>
      <c r="C22" s="25">
        <v>114726</v>
      </c>
      <c r="D22" s="25">
        <v>78977</v>
      </c>
      <c r="E22" s="36">
        <v>76438</v>
      </c>
      <c r="F22" s="36">
        <v>2543</v>
      </c>
      <c r="G22" s="36">
        <v>1782</v>
      </c>
      <c r="H22" s="36">
        <v>1338</v>
      </c>
      <c r="I22" s="36">
        <v>545</v>
      </c>
      <c r="J22" s="37">
        <v>1118</v>
      </c>
      <c r="K22" s="31">
        <v>541.31999370890003</v>
      </c>
      <c r="L22" s="31">
        <v>36.605013770910006</v>
      </c>
      <c r="M22" s="31">
        <v>504.71497993798999</v>
      </c>
      <c r="N22" s="31">
        <v>385.39100115870002</v>
      </c>
      <c r="O22" s="31">
        <v>59.698330225859998</v>
      </c>
      <c r="P22" s="31">
        <v>20.59810841174</v>
      </c>
      <c r="Q22" s="32">
        <v>98.725870367550002</v>
      </c>
      <c r="R22" s="31"/>
      <c r="S22" s="31"/>
      <c r="T22" s="31"/>
      <c r="U22" s="31"/>
      <c r="V22" s="31"/>
      <c r="W22" s="31"/>
      <c r="X22" s="31"/>
    </row>
    <row r="23" spans="1:24" x14ac:dyDescent="0.3">
      <c r="A23" s="27" t="s">
        <v>19</v>
      </c>
      <c r="B23" s="161"/>
      <c r="C23" s="28">
        <v>1011038</v>
      </c>
      <c r="D23" s="28">
        <v>475800</v>
      </c>
      <c r="E23" s="38">
        <v>461290</v>
      </c>
      <c r="F23" s="38">
        <v>14525</v>
      </c>
      <c r="G23" s="38">
        <v>2737</v>
      </c>
      <c r="H23" s="38">
        <v>1360</v>
      </c>
      <c r="I23" s="38">
        <v>11232</v>
      </c>
      <c r="J23" s="39">
        <v>1261</v>
      </c>
      <c r="K23" s="33">
        <v>230.32326112651</v>
      </c>
      <c r="L23" s="33">
        <v>57.729670561510005</v>
      </c>
      <c r="M23" s="33">
        <v>172.593590565</v>
      </c>
      <c r="N23" s="33">
        <v>55.957568966239997</v>
      </c>
      <c r="O23" s="33">
        <v>31.307641682540002</v>
      </c>
      <c r="P23" s="33">
        <v>64.365124124429997</v>
      </c>
      <c r="Q23" s="34">
        <v>52.270897474329999</v>
      </c>
      <c r="R23" s="31"/>
      <c r="S23" s="31"/>
      <c r="T23" s="31"/>
      <c r="U23" s="31"/>
      <c r="V23" s="31"/>
      <c r="W23" s="31"/>
      <c r="X23" s="31"/>
    </row>
    <row r="24" spans="1:24" s="103" customFormat="1" x14ac:dyDescent="0.3">
      <c r="A24" s="97"/>
      <c r="B24" s="97"/>
      <c r="C24" s="100"/>
      <c r="D24" s="100"/>
      <c r="E24" s="100"/>
      <c r="F24" s="100"/>
      <c r="G24" s="100"/>
      <c r="H24" s="100"/>
      <c r="I24" s="100"/>
      <c r="J24" s="100"/>
      <c r="K24" s="107"/>
      <c r="L24" s="107"/>
      <c r="M24" s="107"/>
      <c r="N24" s="107"/>
      <c r="O24" s="107"/>
      <c r="P24" s="107"/>
      <c r="Q24" s="107"/>
      <c r="R24" s="31"/>
      <c r="S24" s="31"/>
      <c r="T24" s="31"/>
      <c r="U24" s="31"/>
      <c r="V24" s="31"/>
      <c r="W24" s="31"/>
      <c r="X24" s="31"/>
    </row>
    <row r="25" spans="1:24" ht="56.4" customHeight="1" x14ac:dyDescent="0.3">
      <c r="A25" s="51" t="s">
        <v>43</v>
      </c>
      <c r="B25" s="155" t="s">
        <v>51</v>
      </c>
      <c r="C25" s="155"/>
      <c r="D25" s="155"/>
      <c r="E25" s="155"/>
      <c r="F25" s="155"/>
      <c r="G25" s="155"/>
      <c r="H25" s="155"/>
      <c r="I25" s="155"/>
      <c r="J25" s="155"/>
      <c r="K25" s="155"/>
      <c r="L25" s="155"/>
      <c r="M25" s="155"/>
      <c r="N25" s="155"/>
      <c r="O25" s="155"/>
      <c r="P25" s="155"/>
      <c r="Q25" s="155"/>
    </row>
    <row r="26" spans="1:24" x14ac:dyDescent="0.3">
      <c r="A26" s="51" t="s">
        <v>46</v>
      </c>
      <c r="B26" s="51" t="s">
        <v>60</v>
      </c>
    </row>
  </sheetData>
  <mergeCells count="36">
    <mergeCell ref="A1:Q1"/>
    <mergeCell ref="A2:A5"/>
    <mergeCell ref="B2:B5"/>
    <mergeCell ref="B6:B8"/>
    <mergeCell ref="I4:I5"/>
    <mergeCell ref="J4:J5"/>
    <mergeCell ref="P4:P5"/>
    <mergeCell ref="Q4:Q5"/>
    <mergeCell ref="C2:C5"/>
    <mergeCell ref="D3:D5"/>
    <mergeCell ref="E3:E5"/>
    <mergeCell ref="D2:J2"/>
    <mergeCell ref="K2:Q2"/>
    <mergeCell ref="F3:J3"/>
    <mergeCell ref="M3:Q3"/>
    <mergeCell ref="G4:H4"/>
    <mergeCell ref="A14:A17"/>
    <mergeCell ref="B14:B17"/>
    <mergeCell ref="C14:C17"/>
    <mergeCell ref="D15:D17"/>
    <mergeCell ref="E15:E17"/>
    <mergeCell ref="N4:O4"/>
    <mergeCell ref="B9:B11"/>
    <mergeCell ref="D14:J14"/>
    <mergeCell ref="K14:Q14"/>
    <mergeCell ref="B25:Q25"/>
    <mergeCell ref="G16:H16"/>
    <mergeCell ref="N16:O16"/>
    <mergeCell ref="B18:B20"/>
    <mergeCell ref="B21:B23"/>
    <mergeCell ref="I16:I17"/>
    <mergeCell ref="J16:J17"/>
    <mergeCell ref="F15:J15"/>
    <mergeCell ref="M15:Q15"/>
    <mergeCell ref="P16:P17"/>
    <mergeCell ref="Q16:Q17"/>
  </mergeCells>
  <pageMargins left="0.7" right="0.7" top="0.75" bottom="0.43333333333333335" header="0.3" footer="0.3"/>
  <pageSetup paperSize="9" orientation="landscape" r:id="rId1"/>
  <headerFooter>
    <oddHeader>&amp;C&amp;"-,Gras"&amp;18(DNK) Denmark</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BCDAA-0398-478A-B39F-83F5BF6F6A13}">
  <dimension ref="A1:I24"/>
  <sheetViews>
    <sheetView showGridLines="0" view="pageLayout" zoomScale="70" zoomScaleNormal="100" zoomScalePageLayoutView="70" workbookViewId="0">
      <selection activeCell="D14" sqref="D14:F14"/>
    </sheetView>
  </sheetViews>
  <sheetFormatPr baseColWidth="10" defaultColWidth="10.88671875" defaultRowHeight="14.4" x14ac:dyDescent="0.3"/>
  <cols>
    <col min="3" max="3" width="18.21875" customWidth="1"/>
    <col min="4" max="4" width="25.33203125" customWidth="1"/>
    <col min="5" max="5" width="14.33203125" customWidth="1"/>
  </cols>
  <sheetData>
    <row r="1" spans="1:9" s="8" customFormat="1" ht="14.4" customHeight="1" x14ac:dyDescent="0.3">
      <c r="A1" s="15" t="s">
        <v>9</v>
      </c>
      <c r="B1" s="70" t="s">
        <v>0</v>
      </c>
      <c r="C1" s="15" t="s">
        <v>21</v>
      </c>
      <c r="D1" s="70" t="s">
        <v>10</v>
      </c>
      <c r="E1" s="15" t="s">
        <v>45</v>
      </c>
    </row>
    <row r="2" spans="1:9" x14ac:dyDescent="0.3">
      <c r="A2" s="18" t="s">
        <v>8</v>
      </c>
      <c r="B2" s="18">
        <v>2019</v>
      </c>
      <c r="C2" s="30">
        <v>2206755</v>
      </c>
      <c r="D2" s="69">
        <v>161.16323467993999</v>
      </c>
      <c r="E2" s="69">
        <v>92.3</v>
      </c>
    </row>
    <row r="3" spans="1:9" x14ac:dyDescent="0.3">
      <c r="A3" s="18" t="s">
        <v>8</v>
      </c>
      <c r="B3" s="18">
        <v>2020</v>
      </c>
      <c r="C3" s="30">
        <v>3174409</v>
      </c>
      <c r="D3" s="69">
        <v>188.65454812927999</v>
      </c>
      <c r="E3" s="69">
        <v>94.18</v>
      </c>
    </row>
    <row r="4" spans="1:9" x14ac:dyDescent="0.3">
      <c r="A4" s="18" t="s">
        <v>8</v>
      </c>
      <c r="B4" s="18">
        <v>2021</v>
      </c>
      <c r="C4" s="30">
        <v>5093586</v>
      </c>
      <c r="D4" s="69">
        <v>203.48482299365</v>
      </c>
      <c r="E4" s="69">
        <v>96.05</v>
      </c>
    </row>
    <row r="5" spans="1:9" x14ac:dyDescent="0.3">
      <c r="A5" s="55" t="s">
        <v>8</v>
      </c>
      <c r="B5" s="177">
        <v>2022</v>
      </c>
      <c r="C5" s="56">
        <v>5408162</v>
      </c>
      <c r="D5" s="58">
        <v>210.31827021667999</v>
      </c>
      <c r="E5" s="71">
        <v>96.27</v>
      </c>
    </row>
    <row r="6" spans="1:9" x14ac:dyDescent="0.3">
      <c r="A6" s="24" t="s">
        <v>17</v>
      </c>
      <c r="B6" s="175"/>
      <c r="C6" s="52">
        <v>504653</v>
      </c>
      <c r="D6" s="31">
        <v>132.89821905290998</v>
      </c>
      <c r="E6" s="72"/>
    </row>
    <row r="7" spans="1:9" x14ac:dyDescent="0.3">
      <c r="A7" s="27" t="s">
        <v>19</v>
      </c>
      <c r="B7" s="178"/>
      <c r="C7" s="53">
        <v>4903509</v>
      </c>
      <c r="D7" s="33">
        <v>77.420051163769998</v>
      </c>
      <c r="E7" s="73"/>
    </row>
    <row r="8" spans="1:9" x14ac:dyDescent="0.3">
      <c r="A8" s="10"/>
      <c r="B8" s="10"/>
      <c r="C8" s="10"/>
      <c r="D8" s="10"/>
      <c r="E8" s="10"/>
    </row>
    <row r="10" spans="1:9" ht="102.6" customHeight="1" x14ac:dyDescent="0.3">
      <c r="A10" s="51" t="s">
        <v>43</v>
      </c>
      <c r="B10" s="155" t="s">
        <v>62</v>
      </c>
      <c r="C10" s="155"/>
      <c r="D10" s="155"/>
      <c r="E10" s="155"/>
      <c r="F10" s="155"/>
      <c r="G10" s="155"/>
      <c r="H10" s="155"/>
      <c r="I10" s="155"/>
    </row>
    <row r="11" spans="1:9" ht="16.95" customHeight="1" x14ac:dyDescent="0.3">
      <c r="A11" s="1" t="s">
        <v>46</v>
      </c>
      <c r="B11" s="155" t="s">
        <v>50</v>
      </c>
      <c r="C11" s="155"/>
      <c r="D11" s="155"/>
      <c r="E11" s="155"/>
      <c r="F11" s="155"/>
      <c r="G11" s="155"/>
      <c r="H11" s="155"/>
      <c r="I11" s="155"/>
    </row>
    <row r="14" spans="1:9" ht="23.4" x14ac:dyDescent="0.45">
      <c r="D14" s="179" t="s">
        <v>70</v>
      </c>
      <c r="E14" s="179"/>
      <c r="F14" s="179"/>
    </row>
    <row r="16" spans="1:9" ht="27" customHeight="1" x14ac:dyDescent="0.3">
      <c r="A16" s="19" t="s">
        <v>0</v>
      </c>
      <c r="B16" s="15" t="s">
        <v>1</v>
      </c>
      <c r="C16" s="15" t="s">
        <v>10</v>
      </c>
    </row>
    <row r="17" spans="1:3" x14ac:dyDescent="0.3">
      <c r="A17" s="18">
        <v>2016</v>
      </c>
      <c r="B17" s="30">
        <v>16980</v>
      </c>
      <c r="C17" s="74">
        <v>0.71550518299999999</v>
      </c>
    </row>
    <row r="18" spans="1:3" x14ac:dyDescent="0.3">
      <c r="A18" s="18">
        <v>2017</v>
      </c>
      <c r="B18" s="30">
        <v>80786</v>
      </c>
      <c r="C18" s="74">
        <v>2.9062331160000001</v>
      </c>
    </row>
    <row r="19" spans="1:3" x14ac:dyDescent="0.3">
      <c r="A19" s="18">
        <v>2018</v>
      </c>
      <c r="B19" s="30">
        <v>94759</v>
      </c>
      <c r="C19" s="74">
        <v>3.6828358809999999</v>
      </c>
    </row>
    <row r="20" spans="1:3" x14ac:dyDescent="0.3">
      <c r="A20" s="18">
        <v>2019</v>
      </c>
      <c r="B20" s="30">
        <v>117095</v>
      </c>
      <c r="C20" s="74">
        <v>4.9581107219999998</v>
      </c>
    </row>
    <row r="21" spans="1:3" x14ac:dyDescent="0.3">
      <c r="A21" s="18">
        <v>2020</v>
      </c>
      <c r="B21" s="30">
        <v>127673</v>
      </c>
      <c r="C21" s="74">
        <v>7.2676733929999999</v>
      </c>
    </row>
    <row r="22" spans="1:3" x14ac:dyDescent="0.3">
      <c r="A22" s="97"/>
      <c r="B22" s="100"/>
      <c r="C22" s="102"/>
    </row>
    <row r="24" spans="1:3" x14ac:dyDescent="0.3">
      <c r="A24" t="s">
        <v>46</v>
      </c>
      <c r="B24" t="s">
        <v>49</v>
      </c>
    </row>
  </sheetData>
  <mergeCells count="4">
    <mergeCell ref="B5:B7"/>
    <mergeCell ref="B10:I10"/>
    <mergeCell ref="B11:I11"/>
    <mergeCell ref="D14:F14"/>
  </mergeCells>
  <pageMargins left="0.7" right="0.7" top="0.75" bottom="0.75" header="0.3" footer="0.3"/>
  <pageSetup paperSize="9" orientation="landscape" r:id="rId1"/>
  <headerFooter>
    <oddHeader>&amp;C&amp;"-,Gras"&amp;18(ESP) Spain</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C9218-BBD9-43E2-8AD4-4A0508FBB8C7}">
  <dimension ref="A1:R25"/>
  <sheetViews>
    <sheetView showGridLines="0" view="pageLayout" zoomScale="80" zoomScaleNormal="90" zoomScalePageLayoutView="80" workbookViewId="0">
      <selection activeCell="I11" sqref="I11"/>
    </sheetView>
  </sheetViews>
  <sheetFormatPr baseColWidth="10" defaultColWidth="11.5546875" defaultRowHeight="14.4" x14ac:dyDescent="0.3"/>
  <cols>
    <col min="1" max="1" width="7" customWidth="1"/>
    <col min="2" max="2" width="5" customWidth="1"/>
    <col min="3" max="3" width="8.6640625" customWidth="1"/>
    <col min="4" max="4" width="9.77734375" customWidth="1"/>
    <col min="5" max="8" width="7.21875" customWidth="1"/>
    <col min="9" max="11" width="10" customWidth="1"/>
    <col min="12" max="12" width="5.33203125" customWidth="1"/>
    <col min="13" max="13" width="7" customWidth="1"/>
    <col min="14" max="14" width="5" customWidth="1"/>
    <col min="15" max="17" width="7.109375" customWidth="1"/>
    <col min="18" max="18" width="11.88671875" customWidth="1"/>
  </cols>
  <sheetData>
    <row r="1" spans="1:18" ht="28.8" customHeight="1" x14ac:dyDescent="0.3">
      <c r="A1" s="153" t="s">
        <v>9</v>
      </c>
      <c r="B1" s="153" t="s">
        <v>0</v>
      </c>
      <c r="C1" s="162" t="s">
        <v>1</v>
      </c>
      <c r="D1" s="166"/>
      <c r="E1" s="166"/>
      <c r="F1" s="166"/>
      <c r="G1" s="166"/>
      <c r="H1" s="167"/>
      <c r="I1" s="166" t="s">
        <v>67</v>
      </c>
      <c r="J1" s="166"/>
      <c r="K1" s="167"/>
      <c r="L1" s="162" t="s">
        <v>34</v>
      </c>
      <c r="M1" s="166"/>
      <c r="N1" s="166"/>
      <c r="O1" s="166"/>
      <c r="P1" s="166"/>
      <c r="Q1" s="167"/>
      <c r="R1" s="153" t="s">
        <v>65</v>
      </c>
    </row>
    <row r="2" spans="1:18" ht="14.4" customHeight="1" x14ac:dyDescent="0.3">
      <c r="A2" s="169"/>
      <c r="B2" s="169"/>
      <c r="C2" s="13" t="s">
        <v>12</v>
      </c>
      <c r="D2" s="12" t="s">
        <v>5</v>
      </c>
      <c r="E2" s="168" t="s">
        <v>16</v>
      </c>
      <c r="F2" s="168"/>
      <c r="G2" s="168"/>
      <c r="H2" s="173"/>
      <c r="I2" s="168" t="s">
        <v>23</v>
      </c>
      <c r="J2" s="168" t="s">
        <v>24</v>
      </c>
      <c r="K2" s="173" t="s">
        <v>25</v>
      </c>
      <c r="L2" s="13" t="s">
        <v>12</v>
      </c>
      <c r="M2" s="168" t="s">
        <v>5</v>
      </c>
      <c r="N2" s="175" t="s">
        <v>16</v>
      </c>
      <c r="O2" s="175"/>
      <c r="P2" s="175"/>
      <c r="Q2" s="176"/>
      <c r="R2" s="169"/>
    </row>
    <row r="3" spans="1:18" ht="14.4" customHeight="1" x14ac:dyDescent="0.3">
      <c r="A3" s="154"/>
      <c r="B3" s="154"/>
      <c r="C3" s="22"/>
      <c r="D3" s="40"/>
      <c r="E3" s="40" t="s">
        <v>12</v>
      </c>
      <c r="F3" s="40" t="s">
        <v>13</v>
      </c>
      <c r="G3" s="40" t="s">
        <v>14</v>
      </c>
      <c r="H3" s="23" t="s">
        <v>15</v>
      </c>
      <c r="I3" s="172"/>
      <c r="J3" s="172"/>
      <c r="K3" s="174"/>
      <c r="L3" s="22"/>
      <c r="M3" s="172"/>
      <c r="N3" s="40" t="s">
        <v>12</v>
      </c>
      <c r="O3" s="40" t="s">
        <v>13</v>
      </c>
      <c r="P3" s="40" t="s">
        <v>14</v>
      </c>
      <c r="Q3" s="23" t="s">
        <v>15</v>
      </c>
      <c r="R3" s="154"/>
    </row>
    <row r="4" spans="1:18" x14ac:dyDescent="0.3">
      <c r="A4" s="24" t="s">
        <v>8</v>
      </c>
      <c r="B4" s="160">
        <v>2022</v>
      </c>
      <c r="C4" s="25">
        <v>9977853</v>
      </c>
      <c r="D4" s="36">
        <v>9567395</v>
      </c>
      <c r="E4" s="36">
        <v>410458</v>
      </c>
      <c r="F4" s="36">
        <v>209035</v>
      </c>
      <c r="G4" s="36">
        <v>117919</v>
      </c>
      <c r="H4" s="37">
        <v>83504</v>
      </c>
      <c r="I4" s="36">
        <v>75730</v>
      </c>
      <c r="J4" s="36">
        <v>43271</v>
      </c>
      <c r="K4" s="37">
        <v>3570</v>
      </c>
      <c r="L4" s="25">
        <v>1207.7591914327199</v>
      </c>
      <c r="M4" s="36">
        <v>758.51909636770995</v>
      </c>
      <c r="N4" s="36">
        <v>449.24009506501</v>
      </c>
      <c r="O4" s="36">
        <v>282.02998427745001</v>
      </c>
      <c r="P4" s="36">
        <v>101.81862568771001</v>
      </c>
      <c r="Q4" s="37">
        <v>65.391485099850001</v>
      </c>
      <c r="R4" s="75">
        <v>0.26</v>
      </c>
    </row>
    <row r="5" spans="1:18" x14ac:dyDescent="0.3">
      <c r="A5" s="27" t="s">
        <v>17</v>
      </c>
      <c r="B5" s="161"/>
      <c r="C5" s="28">
        <v>2137444</v>
      </c>
      <c r="D5" s="38">
        <v>1962093</v>
      </c>
      <c r="E5" s="38">
        <v>175351</v>
      </c>
      <c r="F5" s="38">
        <v>124672</v>
      </c>
      <c r="G5" s="38">
        <v>24112</v>
      </c>
      <c r="H5" s="39">
        <v>26567</v>
      </c>
      <c r="I5" s="38">
        <v>44901</v>
      </c>
      <c r="J5" s="38">
        <v>36768</v>
      </c>
      <c r="K5" s="39">
        <v>2273</v>
      </c>
      <c r="L5" s="28">
        <v>942.80668764101006</v>
      </c>
      <c r="M5" s="54">
        <v>637.74643947933998</v>
      </c>
      <c r="N5" s="38">
        <v>305.06024816166996</v>
      </c>
      <c r="O5" s="38">
        <v>230.10451836862001</v>
      </c>
      <c r="P5" s="38">
        <v>41.406929187110002</v>
      </c>
      <c r="Q5" s="39">
        <v>33.548800605940002</v>
      </c>
      <c r="R5" s="76">
        <v>0.21</v>
      </c>
    </row>
    <row r="8" spans="1:18" ht="56.4" customHeight="1" x14ac:dyDescent="0.3">
      <c r="A8" s="51" t="s">
        <v>43</v>
      </c>
      <c r="B8" s="155" t="s">
        <v>64</v>
      </c>
      <c r="C8" s="155"/>
      <c r="D8" s="155"/>
      <c r="E8" s="155"/>
      <c r="F8" s="155"/>
      <c r="G8" s="155"/>
      <c r="H8" s="155"/>
      <c r="I8" s="155"/>
      <c r="J8" s="155"/>
      <c r="K8" s="155"/>
      <c r="L8" s="155"/>
      <c r="M8" s="155"/>
      <c r="N8" s="155"/>
      <c r="O8" s="155"/>
      <c r="P8" s="155"/>
      <c r="Q8" s="155"/>
      <c r="R8" s="155"/>
    </row>
    <row r="9" spans="1:18" x14ac:dyDescent="0.3">
      <c r="A9" t="s">
        <v>46</v>
      </c>
      <c r="B9" t="s">
        <v>52</v>
      </c>
    </row>
    <row r="12" spans="1:18" x14ac:dyDescent="0.3">
      <c r="N12" s="7"/>
      <c r="O12" s="7"/>
      <c r="P12" s="7"/>
      <c r="Q12" s="7"/>
    </row>
    <row r="13" spans="1:18" x14ac:dyDescent="0.3">
      <c r="N13" s="7"/>
      <c r="O13" s="7"/>
      <c r="P13" s="7"/>
      <c r="Q13" s="7"/>
    </row>
    <row r="14" spans="1:18" x14ac:dyDescent="0.3">
      <c r="N14" s="7"/>
      <c r="O14" s="7"/>
      <c r="P14" s="7"/>
      <c r="Q14" s="7"/>
    </row>
    <row r="15" spans="1:18" ht="23.4" x14ac:dyDescent="0.45">
      <c r="I15" s="96" t="s">
        <v>73</v>
      </c>
      <c r="N15" s="7"/>
      <c r="O15" s="7"/>
      <c r="P15" s="7"/>
      <c r="Q15" s="7"/>
    </row>
    <row r="16" spans="1:18" x14ac:dyDescent="0.3">
      <c r="N16" s="7"/>
      <c r="O16" s="7"/>
      <c r="P16" s="7"/>
      <c r="Q16" s="7"/>
    </row>
    <row r="17" spans="1:17" ht="43.2" x14ac:dyDescent="0.3">
      <c r="B17" s="15" t="s">
        <v>0</v>
      </c>
      <c r="C17" s="15" t="s">
        <v>1</v>
      </c>
      <c r="D17" s="15" t="s">
        <v>10</v>
      </c>
      <c r="N17" s="7"/>
      <c r="O17" s="7"/>
      <c r="P17" s="7"/>
      <c r="Q17" s="7"/>
    </row>
    <row r="18" spans="1:17" x14ac:dyDescent="0.3">
      <c r="B18" s="18">
        <v>2016</v>
      </c>
      <c r="C18" s="30">
        <v>120102</v>
      </c>
      <c r="D18" s="77">
        <v>3.1444225700000001</v>
      </c>
    </row>
    <row r="19" spans="1:17" x14ac:dyDescent="0.3">
      <c r="B19" s="18">
        <v>2017</v>
      </c>
      <c r="C19" s="30">
        <v>343908</v>
      </c>
      <c r="D19" s="77">
        <v>15.12406358</v>
      </c>
    </row>
    <row r="20" spans="1:17" x14ac:dyDescent="0.3">
      <c r="B20" s="18">
        <v>2018</v>
      </c>
      <c r="C20" s="30">
        <v>495975</v>
      </c>
      <c r="D20" s="77">
        <v>18.107424978000001</v>
      </c>
    </row>
    <row r="21" spans="1:17" x14ac:dyDescent="0.3">
      <c r="B21" s="18">
        <v>2019</v>
      </c>
      <c r="C21" s="30">
        <v>521880</v>
      </c>
      <c r="D21" s="77">
        <v>18.659751559</v>
      </c>
    </row>
    <row r="22" spans="1:17" x14ac:dyDescent="0.3">
      <c r="B22" s="18">
        <v>2020</v>
      </c>
      <c r="C22" s="30">
        <v>877538</v>
      </c>
      <c r="D22" s="77">
        <v>20.349301453999999</v>
      </c>
    </row>
    <row r="25" spans="1:17" x14ac:dyDescent="0.3">
      <c r="A25" t="s">
        <v>46</v>
      </c>
      <c r="B25" t="s">
        <v>53</v>
      </c>
    </row>
  </sheetData>
  <mergeCells count="14">
    <mergeCell ref="A1:A3"/>
    <mergeCell ref="R1:R3"/>
    <mergeCell ref="B8:R8"/>
    <mergeCell ref="M2:M3"/>
    <mergeCell ref="I2:I3"/>
    <mergeCell ref="J2:J3"/>
    <mergeCell ref="K2:K3"/>
    <mergeCell ref="B4:B5"/>
    <mergeCell ref="L1:Q1"/>
    <mergeCell ref="N2:Q2"/>
    <mergeCell ref="E2:H2"/>
    <mergeCell ref="C1:H1"/>
    <mergeCell ref="B1:B3"/>
    <mergeCell ref="I1:K1"/>
  </mergeCells>
  <pageMargins left="0.31666666666666665" right="0.32500000000000001" top="0.75" bottom="0.75" header="0.3" footer="0.3"/>
  <pageSetup paperSize="9" orientation="landscape" r:id="rId1"/>
  <headerFooter>
    <oddHeader>&amp;C&amp;"-,Gras"&amp;18(GBR) The United Kingdom</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613DE-6A4E-494A-8527-B97D7DF70FE1}">
  <dimension ref="A1:O27"/>
  <sheetViews>
    <sheetView showGridLines="0" view="pageLayout" zoomScale="80" zoomScaleNormal="100" zoomScalePageLayoutView="80" workbookViewId="0">
      <selection activeCell="G15" sqref="G15:I15"/>
    </sheetView>
  </sheetViews>
  <sheetFormatPr baseColWidth="10" defaultColWidth="10.88671875" defaultRowHeight="14.4" x14ac:dyDescent="0.3"/>
  <cols>
    <col min="1" max="1" width="6.21875" customWidth="1"/>
    <col min="2" max="2" width="8.77734375" customWidth="1"/>
    <col min="3" max="3" width="9.44140625" customWidth="1"/>
    <col min="4" max="4" width="8.33203125" customWidth="1"/>
    <col min="5" max="5" width="9.44140625" customWidth="1"/>
    <col min="8" max="8" width="9.33203125" customWidth="1"/>
    <col min="9" max="9" width="8.77734375" customWidth="1"/>
    <col min="10" max="10" width="5.44140625" customWidth="1"/>
    <col min="11" max="11" width="10.44140625" customWidth="1"/>
    <col min="12" max="12" width="9.5546875" customWidth="1"/>
    <col min="13" max="13" width="5.33203125" customWidth="1"/>
    <col min="14" max="14" width="9.5546875" customWidth="1"/>
    <col min="15" max="15" width="7.77734375" customWidth="1"/>
  </cols>
  <sheetData>
    <row r="1" spans="1:15" ht="14.4" customHeight="1" x14ac:dyDescent="0.3">
      <c r="A1" s="153" t="s">
        <v>0</v>
      </c>
      <c r="B1" s="162" t="s">
        <v>26</v>
      </c>
      <c r="C1" s="166"/>
      <c r="D1" s="166"/>
      <c r="E1" s="166"/>
      <c r="F1" s="166"/>
      <c r="G1" s="167"/>
      <c r="H1" s="162" t="s">
        <v>29</v>
      </c>
      <c r="I1" s="167"/>
      <c r="J1" s="162" t="s">
        <v>41</v>
      </c>
      <c r="K1" s="166"/>
      <c r="L1" s="166"/>
      <c r="M1" s="166"/>
      <c r="N1" s="166"/>
      <c r="O1" s="167"/>
    </row>
    <row r="2" spans="1:15" s="8" customFormat="1" ht="14.4" customHeight="1" x14ac:dyDescent="0.3">
      <c r="A2" s="169"/>
      <c r="B2" s="170" t="s">
        <v>36</v>
      </c>
      <c r="C2" s="182"/>
      <c r="D2" s="173"/>
      <c r="E2" s="168" t="s">
        <v>37</v>
      </c>
      <c r="F2" s="168"/>
      <c r="G2" s="173"/>
      <c r="H2" s="180"/>
      <c r="I2" s="181"/>
      <c r="J2" s="170" t="s">
        <v>36</v>
      </c>
      <c r="K2" s="182"/>
      <c r="L2" s="173"/>
      <c r="M2" s="168" t="s">
        <v>37</v>
      </c>
      <c r="N2" s="168"/>
      <c r="O2" s="173"/>
    </row>
    <row r="3" spans="1:15" ht="19.8" customHeight="1" x14ac:dyDescent="0.3">
      <c r="A3" s="154"/>
      <c r="B3" s="106" t="s">
        <v>12</v>
      </c>
      <c r="C3" s="104" t="s">
        <v>5</v>
      </c>
      <c r="D3" s="105" t="s">
        <v>16</v>
      </c>
      <c r="E3" s="40" t="s">
        <v>12</v>
      </c>
      <c r="F3" s="40" t="s">
        <v>5</v>
      </c>
      <c r="G3" s="23" t="s">
        <v>16</v>
      </c>
      <c r="H3" s="22" t="s">
        <v>36</v>
      </c>
      <c r="I3" s="23" t="s">
        <v>37</v>
      </c>
      <c r="J3" s="106" t="s">
        <v>12</v>
      </c>
      <c r="K3" s="104" t="s">
        <v>5</v>
      </c>
      <c r="L3" s="105" t="s">
        <v>16</v>
      </c>
      <c r="M3" s="40" t="s">
        <v>12</v>
      </c>
      <c r="N3" s="40" t="s">
        <v>5</v>
      </c>
      <c r="O3" s="23" t="s">
        <v>16</v>
      </c>
    </row>
    <row r="4" spans="1:15" x14ac:dyDescent="0.3">
      <c r="A4" s="24">
        <v>2018</v>
      </c>
      <c r="B4" s="25">
        <v>744986</v>
      </c>
      <c r="C4" s="100"/>
      <c r="D4" s="37"/>
      <c r="E4" s="36">
        <v>90155</v>
      </c>
      <c r="F4" s="36"/>
      <c r="G4" s="37"/>
      <c r="H4" s="25">
        <v>74</v>
      </c>
      <c r="I4" s="37">
        <v>58</v>
      </c>
      <c r="J4" s="82" t="s">
        <v>28</v>
      </c>
      <c r="K4" s="101"/>
      <c r="L4" s="26"/>
      <c r="M4" s="83" t="s">
        <v>28</v>
      </c>
      <c r="N4" s="83"/>
      <c r="O4" s="26"/>
    </row>
    <row r="5" spans="1:15" x14ac:dyDescent="0.3">
      <c r="A5" s="24">
        <v>2019</v>
      </c>
      <c r="B5" s="25">
        <v>2058777</v>
      </c>
      <c r="C5" s="100"/>
      <c r="D5" s="37"/>
      <c r="E5" s="36">
        <v>473699</v>
      </c>
      <c r="F5" s="36"/>
      <c r="G5" s="37"/>
      <c r="H5" s="25">
        <v>86</v>
      </c>
      <c r="I5" s="37">
        <v>65</v>
      </c>
      <c r="J5" s="82">
        <v>10</v>
      </c>
      <c r="K5" s="101"/>
      <c r="L5" s="26"/>
      <c r="M5" s="83">
        <v>4</v>
      </c>
      <c r="N5" s="83"/>
      <c r="O5" s="26"/>
    </row>
    <row r="6" spans="1:15" x14ac:dyDescent="0.3">
      <c r="A6" s="24">
        <v>2020</v>
      </c>
      <c r="B6" s="25">
        <v>1906896</v>
      </c>
      <c r="C6" s="100"/>
      <c r="D6" s="37"/>
      <c r="E6" s="36">
        <v>650558</v>
      </c>
      <c r="F6" s="36"/>
      <c r="G6" s="37"/>
      <c r="H6" s="25">
        <v>87</v>
      </c>
      <c r="I6" s="37">
        <v>70</v>
      </c>
      <c r="J6" s="82">
        <v>12.6</v>
      </c>
      <c r="K6" s="101"/>
      <c r="L6" s="26"/>
      <c r="M6" s="83">
        <v>6.8</v>
      </c>
      <c r="N6" s="83"/>
      <c r="O6" s="26"/>
    </row>
    <row r="7" spans="1:15" x14ac:dyDescent="0.3">
      <c r="A7" s="24">
        <v>2021</v>
      </c>
      <c r="B7" s="25">
        <v>2500664</v>
      </c>
      <c r="C7" s="100"/>
      <c r="D7" s="37"/>
      <c r="E7" s="36">
        <v>651794</v>
      </c>
      <c r="F7" s="36"/>
      <c r="G7" s="37"/>
      <c r="H7" s="25">
        <v>94</v>
      </c>
      <c r="I7" s="37">
        <v>77</v>
      </c>
      <c r="J7" s="82">
        <v>14</v>
      </c>
      <c r="K7" s="101"/>
      <c r="L7" s="26"/>
      <c r="M7" s="83">
        <v>4.9000000000000004</v>
      </c>
      <c r="N7" s="83"/>
      <c r="O7" s="26"/>
    </row>
    <row r="8" spans="1:15" x14ac:dyDescent="0.3">
      <c r="A8" s="24">
        <v>2022</v>
      </c>
      <c r="B8" s="25">
        <v>2523181</v>
      </c>
      <c r="C8" s="100">
        <v>2500000</v>
      </c>
      <c r="D8" s="37">
        <v>30000</v>
      </c>
      <c r="E8" s="36">
        <v>532037</v>
      </c>
      <c r="F8" s="36">
        <v>510000</v>
      </c>
      <c r="G8" s="37">
        <v>20000</v>
      </c>
      <c r="H8" s="25">
        <v>95</v>
      </c>
      <c r="I8" s="37">
        <v>78</v>
      </c>
      <c r="J8" s="82">
        <v>16.399999999999999</v>
      </c>
      <c r="K8" s="101">
        <v>10.9</v>
      </c>
      <c r="L8" s="26">
        <v>5.5</v>
      </c>
      <c r="M8" s="83">
        <v>5.0999999999999996</v>
      </c>
      <c r="N8" s="83">
        <v>1.1000000000000001</v>
      </c>
      <c r="O8" s="26">
        <v>4</v>
      </c>
    </row>
    <row r="9" spans="1:15" x14ac:dyDescent="0.3">
      <c r="A9" s="27">
        <v>2023</v>
      </c>
      <c r="B9" s="28">
        <v>2455288</v>
      </c>
      <c r="C9" s="38">
        <v>2430000</v>
      </c>
      <c r="D9" s="39">
        <v>30000</v>
      </c>
      <c r="E9" s="38">
        <v>510782</v>
      </c>
      <c r="F9" s="38">
        <v>490000</v>
      </c>
      <c r="G9" s="39">
        <v>20000</v>
      </c>
      <c r="H9" s="28">
        <v>93</v>
      </c>
      <c r="I9" s="39">
        <v>80</v>
      </c>
      <c r="J9" s="84">
        <v>14.2</v>
      </c>
      <c r="K9" s="85">
        <v>8.1999999999999993</v>
      </c>
      <c r="L9" s="29">
        <v>6</v>
      </c>
      <c r="M9" s="85">
        <v>5.6</v>
      </c>
      <c r="N9" s="85">
        <v>1.1000000000000001</v>
      </c>
      <c r="O9" s="29">
        <v>4.5</v>
      </c>
    </row>
    <row r="12" spans="1:15" ht="35.4" customHeight="1" x14ac:dyDescent="0.3">
      <c r="A12" s="51" t="s">
        <v>46</v>
      </c>
      <c r="B12" s="152" t="s">
        <v>54</v>
      </c>
      <c r="C12" s="152"/>
      <c r="D12" s="152"/>
      <c r="E12" s="152"/>
      <c r="F12" s="152"/>
      <c r="G12" s="152"/>
      <c r="H12" s="152"/>
      <c r="I12" s="152"/>
      <c r="J12" s="152"/>
      <c r="K12" s="152"/>
      <c r="L12" s="152"/>
      <c r="M12" s="152"/>
      <c r="N12" s="152"/>
      <c r="O12" s="152"/>
    </row>
    <row r="15" spans="1:15" ht="23.4" x14ac:dyDescent="0.45">
      <c r="G15" s="156" t="s">
        <v>74</v>
      </c>
      <c r="H15" s="156"/>
      <c r="I15" s="156"/>
    </row>
    <row r="16" spans="1:15" x14ac:dyDescent="0.3">
      <c r="K16" s="145"/>
      <c r="L16" s="145"/>
      <c r="M16" s="145"/>
    </row>
    <row r="17" spans="1:13" ht="14.4" customHeight="1" x14ac:dyDescent="0.3">
      <c r="A17" s="153" t="s">
        <v>0</v>
      </c>
      <c r="B17" s="162" t="s">
        <v>26</v>
      </c>
      <c r="C17" s="166"/>
      <c r="D17" s="166"/>
      <c r="E17" s="162" t="s">
        <v>27</v>
      </c>
      <c r="F17" s="167"/>
      <c r="G17" s="162" t="s">
        <v>40</v>
      </c>
      <c r="H17" s="166"/>
      <c r="I17" s="167"/>
      <c r="K17" s="145"/>
      <c r="L17" s="133"/>
      <c r="M17" s="145"/>
    </row>
    <row r="18" spans="1:13" s="145" customFormat="1" ht="14.4" customHeight="1" x14ac:dyDescent="0.3">
      <c r="A18" s="154"/>
      <c r="B18" s="143" t="s">
        <v>12</v>
      </c>
      <c r="C18" s="143" t="s">
        <v>5</v>
      </c>
      <c r="D18" s="143" t="s">
        <v>16</v>
      </c>
      <c r="E18" s="142" t="s">
        <v>5</v>
      </c>
      <c r="F18" s="144" t="s">
        <v>16</v>
      </c>
      <c r="G18" s="142" t="s">
        <v>12</v>
      </c>
      <c r="H18" s="143" t="s">
        <v>5</v>
      </c>
      <c r="I18" s="144" t="s">
        <v>16</v>
      </c>
      <c r="L18" s="146"/>
    </row>
    <row r="19" spans="1:13" x14ac:dyDescent="0.3">
      <c r="A19" s="140">
        <v>2018</v>
      </c>
      <c r="B19" s="25">
        <v>630298</v>
      </c>
      <c r="C19" s="36">
        <v>611770</v>
      </c>
      <c r="D19" s="36">
        <v>18528</v>
      </c>
      <c r="E19" s="25">
        <v>279232</v>
      </c>
      <c r="F19" s="37">
        <v>3333</v>
      </c>
      <c r="G19" s="25">
        <v>262</v>
      </c>
      <c r="H19" s="100">
        <v>74</v>
      </c>
      <c r="I19" s="37">
        <v>188</v>
      </c>
      <c r="K19" s="145"/>
      <c r="L19" s="100"/>
      <c r="M19" s="145"/>
    </row>
    <row r="20" spans="1:13" x14ac:dyDescent="0.3">
      <c r="A20" s="140">
        <v>2019</v>
      </c>
      <c r="B20" s="25">
        <v>745961</v>
      </c>
      <c r="C20" s="36">
        <v>726144</v>
      </c>
      <c r="D20" s="36">
        <v>19817</v>
      </c>
      <c r="E20" s="25">
        <v>328325</v>
      </c>
      <c r="F20" s="37">
        <v>3613</v>
      </c>
      <c r="G20" s="25">
        <v>342</v>
      </c>
      <c r="H20" s="100">
        <v>85</v>
      </c>
      <c r="I20" s="37">
        <v>257</v>
      </c>
      <c r="K20" s="145"/>
      <c r="L20" s="100"/>
      <c r="M20" s="145"/>
    </row>
    <row r="21" spans="1:13" x14ac:dyDescent="0.3">
      <c r="A21" s="140">
        <v>2020</v>
      </c>
      <c r="B21" s="25">
        <v>899990</v>
      </c>
      <c r="C21" s="36">
        <v>878246</v>
      </c>
      <c r="D21" s="36">
        <v>21744</v>
      </c>
      <c r="E21" s="25">
        <v>383756</v>
      </c>
      <c r="F21" s="37">
        <v>4487</v>
      </c>
      <c r="G21" s="25">
        <v>497</v>
      </c>
      <c r="H21" s="100">
        <v>100</v>
      </c>
      <c r="I21" s="37">
        <v>405</v>
      </c>
      <c r="K21" s="145"/>
      <c r="L21" s="100"/>
      <c r="M21" s="145"/>
    </row>
    <row r="22" spans="1:13" x14ac:dyDescent="0.3">
      <c r="A22" s="140">
        <v>2021</v>
      </c>
      <c r="B22" s="25">
        <v>980287</v>
      </c>
      <c r="C22" s="36">
        <v>959345</v>
      </c>
      <c r="D22" s="36">
        <v>20942</v>
      </c>
      <c r="E22" s="25">
        <v>456115</v>
      </c>
      <c r="F22" s="37">
        <v>4544</v>
      </c>
      <c r="G22" s="25">
        <v>519</v>
      </c>
      <c r="H22" s="100">
        <v>114</v>
      </c>
      <c r="I22" s="37">
        <v>405</v>
      </c>
      <c r="K22" s="145"/>
      <c r="L22" s="100"/>
      <c r="M22" s="145"/>
    </row>
    <row r="23" spans="1:13" x14ac:dyDescent="0.3">
      <c r="A23" s="140">
        <v>2022</v>
      </c>
      <c r="B23" s="25">
        <v>1157090</v>
      </c>
      <c r="C23" s="36">
        <v>1134503</v>
      </c>
      <c r="D23" s="36">
        <v>22587</v>
      </c>
      <c r="E23" s="25">
        <v>534142</v>
      </c>
      <c r="F23" s="37">
        <v>5381</v>
      </c>
      <c r="G23" s="25">
        <v>570</v>
      </c>
      <c r="H23" s="100">
        <v>119</v>
      </c>
      <c r="I23" s="37">
        <v>451</v>
      </c>
      <c r="K23" s="145"/>
      <c r="L23" s="100"/>
      <c r="M23" s="145"/>
    </row>
    <row r="24" spans="1:13" x14ac:dyDescent="0.3">
      <c r="A24" s="141">
        <v>2023</v>
      </c>
      <c r="B24" s="28">
        <v>1277496</v>
      </c>
      <c r="C24" s="38">
        <v>1251770</v>
      </c>
      <c r="D24" s="38">
        <v>25726</v>
      </c>
      <c r="E24" s="28">
        <v>596681</v>
      </c>
      <c r="F24" s="39">
        <v>6779</v>
      </c>
      <c r="G24" s="28">
        <v>606</v>
      </c>
      <c r="H24" s="38">
        <v>116</v>
      </c>
      <c r="I24" s="39">
        <v>490</v>
      </c>
      <c r="K24" s="145"/>
      <c r="L24" s="100"/>
      <c r="M24" s="145"/>
    </row>
    <row r="25" spans="1:13" x14ac:dyDescent="0.3">
      <c r="K25" s="145"/>
      <c r="L25" s="145"/>
      <c r="M25" s="145"/>
    </row>
    <row r="27" spans="1:13" x14ac:dyDescent="0.3">
      <c r="A27" t="s">
        <v>46</v>
      </c>
      <c r="B27" t="s">
        <v>61</v>
      </c>
    </row>
  </sheetData>
  <mergeCells count="14">
    <mergeCell ref="B12:O12"/>
    <mergeCell ref="A1:A3"/>
    <mergeCell ref="H1:I2"/>
    <mergeCell ref="J2:L2"/>
    <mergeCell ref="M2:O2"/>
    <mergeCell ref="J1:O1"/>
    <mergeCell ref="B2:D2"/>
    <mergeCell ref="E2:G2"/>
    <mergeCell ref="B1:G1"/>
    <mergeCell ref="G15:I15"/>
    <mergeCell ref="A17:A18"/>
    <mergeCell ref="B17:D17"/>
    <mergeCell ref="E17:F17"/>
    <mergeCell ref="G17:I17"/>
  </mergeCells>
  <hyperlinks>
    <hyperlink ref="B12" r:id="rId1" display="https://www.nta.go.jp/information/release/ " xr:uid="{0C85B490-E985-484C-B07B-4E6F3A380C79}"/>
  </hyperlinks>
  <pageMargins left="0.55833333333333335" right="0.7" top="0.75" bottom="0.75" header="0.3" footer="0.3"/>
  <pageSetup paperSize="9" orientation="landscape" r:id="rId2"/>
  <headerFooter>
    <oddHeader>&amp;C&amp;"-,Gras"&amp;18(JPN) Japan</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084F3-17DA-4171-82F9-2CC4C513DC3C}">
  <dimension ref="A4:I13"/>
  <sheetViews>
    <sheetView showGridLines="0" view="pageLayout" zoomScaleNormal="100" workbookViewId="0">
      <selection activeCell="E12" sqref="E12"/>
    </sheetView>
  </sheetViews>
  <sheetFormatPr baseColWidth="10" defaultColWidth="10.88671875" defaultRowHeight="14.4" x14ac:dyDescent="0.3"/>
  <cols>
    <col min="1" max="1" width="7.21875" customWidth="1"/>
    <col min="3" max="3" width="19.44140625" customWidth="1"/>
    <col min="4" max="4" width="25.77734375" customWidth="1"/>
    <col min="7" max="7" width="14.77734375" bestFit="1" customWidth="1"/>
    <col min="9" max="9" width="14.44140625" bestFit="1" customWidth="1"/>
  </cols>
  <sheetData>
    <row r="4" spans="1:9" ht="14.4" customHeight="1" x14ac:dyDescent="0.3">
      <c r="A4" s="78" t="s">
        <v>9</v>
      </c>
      <c r="B4" s="79" t="s">
        <v>0</v>
      </c>
      <c r="C4" s="61" t="s">
        <v>1</v>
      </c>
      <c r="D4" s="80" t="s">
        <v>10</v>
      </c>
    </row>
    <row r="5" spans="1:9" x14ac:dyDescent="0.3">
      <c r="A5" s="55" t="s">
        <v>8</v>
      </c>
      <c r="B5" s="87">
        <v>2017</v>
      </c>
      <c r="C5" s="56">
        <v>254456</v>
      </c>
      <c r="D5" s="81">
        <v>10.007503406709999</v>
      </c>
      <c r="I5" s="7"/>
    </row>
    <row r="6" spans="1:9" x14ac:dyDescent="0.3">
      <c r="A6" s="55" t="s">
        <v>8</v>
      </c>
      <c r="B6" s="87">
        <v>2018</v>
      </c>
      <c r="C6" s="56">
        <v>900723</v>
      </c>
      <c r="D6" s="81">
        <v>22.583506464140001</v>
      </c>
    </row>
    <row r="7" spans="1:9" x14ac:dyDescent="0.3">
      <c r="A7" s="55" t="s">
        <v>8</v>
      </c>
      <c r="B7" s="87">
        <v>2019</v>
      </c>
      <c r="C7" s="56">
        <v>960120</v>
      </c>
      <c r="D7" s="81">
        <v>80.02749440097999</v>
      </c>
    </row>
    <row r="8" spans="1:9" x14ac:dyDescent="0.3">
      <c r="A8" s="55" t="s">
        <v>8</v>
      </c>
      <c r="B8" s="87">
        <v>2020</v>
      </c>
      <c r="C8" s="56">
        <v>1008722</v>
      </c>
      <c r="D8" s="81">
        <v>25.812622401470001</v>
      </c>
    </row>
    <row r="9" spans="1:9" x14ac:dyDescent="0.3">
      <c r="A9" s="55" t="s">
        <v>8</v>
      </c>
      <c r="B9" s="87">
        <v>2021</v>
      </c>
      <c r="C9" s="56">
        <v>2277358</v>
      </c>
      <c r="D9" s="81">
        <v>40.241252597109998</v>
      </c>
    </row>
    <row r="10" spans="1:9" x14ac:dyDescent="0.3">
      <c r="A10" s="18" t="s">
        <v>8</v>
      </c>
      <c r="B10" s="88">
        <v>2022</v>
      </c>
      <c r="C10" s="30">
        <v>1350017</v>
      </c>
      <c r="D10" s="89">
        <v>40.573128674849997</v>
      </c>
    </row>
    <row r="13" spans="1:9" x14ac:dyDescent="0.3">
      <c r="A13" t="s">
        <v>46</v>
      </c>
      <c r="B13" t="s">
        <v>55</v>
      </c>
    </row>
  </sheetData>
  <pageMargins left="0.7" right="0.7" top="0.75" bottom="0.75" header="0.3" footer="0.3"/>
  <pageSetup paperSize="9" orientation="landscape" r:id="rId1"/>
  <headerFooter>
    <oddHeader>&amp;C&amp;"-,Gras"&amp;18(POL) Poland</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B3DB9-C6C0-4069-A07B-748C51CBFC9C}">
  <dimension ref="A1:T37"/>
  <sheetViews>
    <sheetView showGridLines="0" view="pageLayout" zoomScale="85" zoomScaleNormal="70" zoomScalePageLayoutView="85" workbookViewId="0">
      <selection activeCell="E12" sqref="E12"/>
    </sheetView>
  </sheetViews>
  <sheetFormatPr baseColWidth="10" defaultColWidth="11.5546875" defaultRowHeight="14.4" x14ac:dyDescent="0.3"/>
  <cols>
    <col min="1" max="1" width="11.21875" style="109" customWidth="1"/>
    <col min="2" max="2" width="10.109375" style="109" customWidth="1"/>
    <col min="3" max="3" width="9.88671875" style="109" customWidth="1"/>
    <col min="4" max="4" width="16.6640625" style="109" customWidth="1"/>
    <col min="5" max="5" width="9.21875" style="109" customWidth="1"/>
    <col min="6" max="6" width="9.88671875" style="109" customWidth="1"/>
    <col min="7" max="7" width="17.21875" style="109" customWidth="1"/>
    <col min="8" max="8" width="7.44140625" style="109" customWidth="1"/>
    <col min="9" max="9" width="10.109375" style="109" customWidth="1"/>
    <col min="10" max="10" width="16.5546875" style="109" customWidth="1"/>
    <col min="11" max="11" width="9.44140625" style="109" customWidth="1"/>
    <col min="12" max="12" width="7" style="109" customWidth="1"/>
    <col min="13" max="13" width="12.33203125" style="109" customWidth="1"/>
    <col min="14" max="15" width="11.5546875" style="109"/>
    <col min="16" max="16" width="8.6640625" style="109" customWidth="1"/>
    <col min="17" max="17" width="7.33203125" style="109" customWidth="1"/>
    <col min="18" max="16384" width="11.5546875" style="109"/>
  </cols>
  <sheetData>
    <row r="1" spans="1:12" ht="14.4" customHeight="1" x14ac:dyDescent="0.3">
      <c r="A1" s="153" t="s">
        <v>9</v>
      </c>
      <c r="B1" s="153" t="s">
        <v>0</v>
      </c>
      <c r="C1" s="191" t="s">
        <v>1</v>
      </c>
      <c r="D1" s="192"/>
      <c r="E1" s="193"/>
      <c r="F1" s="191" t="s">
        <v>22</v>
      </c>
      <c r="G1" s="192"/>
      <c r="H1" s="193"/>
      <c r="I1" s="191" t="s">
        <v>10</v>
      </c>
      <c r="J1" s="192"/>
      <c r="K1" s="193"/>
      <c r="L1" s="108"/>
    </row>
    <row r="2" spans="1:12" ht="14.4" customHeight="1" x14ac:dyDescent="0.3">
      <c r="A2" s="169"/>
      <c r="B2" s="169"/>
      <c r="C2" s="184" t="s">
        <v>5</v>
      </c>
      <c r="D2" s="184" t="s">
        <v>16</v>
      </c>
      <c r="E2" s="185"/>
      <c r="F2" s="184" t="s">
        <v>5</v>
      </c>
      <c r="G2" s="184" t="s">
        <v>16</v>
      </c>
      <c r="H2" s="185"/>
      <c r="I2" s="186" t="s">
        <v>5</v>
      </c>
      <c r="J2" s="184" t="s">
        <v>16</v>
      </c>
      <c r="K2" s="185"/>
      <c r="L2" s="110"/>
    </row>
    <row r="3" spans="1:12" ht="14.4" customHeight="1" x14ac:dyDescent="0.3">
      <c r="A3" s="169"/>
      <c r="B3" s="169"/>
      <c r="C3" s="184"/>
      <c r="D3" s="110" t="s">
        <v>63</v>
      </c>
      <c r="E3" s="111" t="s">
        <v>13</v>
      </c>
      <c r="F3" s="184"/>
      <c r="G3" s="110" t="s">
        <v>63</v>
      </c>
      <c r="H3" s="111" t="s">
        <v>13</v>
      </c>
      <c r="I3" s="187"/>
      <c r="J3" s="112" t="s">
        <v>63</v>
      </c>
      <c r="K3" s="113" t="s">
        <v>13</v>
      </c>
      <c r="L3" s="110"/>
    </row>
    <row r="4" spans="1:12" x14ac:dyDescent="0.3">
      <c r="A4" s="114" t="s">
        <v>8</v>
      </c>
      <c r="B4" s="188">
        <v>2016</v>
      </c>
      <c r="C4" s="115">
        <v>28259</v>
      </c>
      <c r="D4" s="115">
        <v>908</v>
      </c>
      <c r="E4" s="116">
        <v>116</v>
      </c>
      <c r="F4" s="115">
        <v>16314</v>
      </c>
      <c r="G4" s="115">
        <v>509</v>
      </c>
      <c r="H4" s="116">
        <v>86</v>
      </c>
      <c r="I4" s="117">
        <v>0.37834498009999973</v>
      </c>
      <c r="J4" s="118">
        <v>0.19663437258000011</v>
      </c>
      <c r="K4" s="119">
        <v>1.6584361950000005E-2</v>
      </c>
      <c r="L4" s="120"/>
    </row>
    <row r="5" spans="1:12" x14ac:dyDescent="0.3">
      <c r="A5" s="121" t="s">
        <v>17</v>
      </c>
      <c r="B5" s="189"/>
      <c r="C5" s="122">
        <v>3695</v>
      </c>
      <c r="D5" s="122">
        <v>140</v>
      </c>
      <c r="E5" s="123">
        <v>28</v>
      </c>
      <c r="F5" s="122">
        <v>2498</v>
      </c>
      <c r="G5" s="122">
        <v>100</v>
      </c>
      <c r="H5" s="123">
        <v>20</v>
      </c>
      <c r="I5" s="117">
        <v>7.7465489710000029E-2</v>
      </c>
      <c r="J5" s="118">
        <v>1.4514529929999999E-2</v>
      </c>
      <c r="K5" s="119">
        <v>1.5849865269999999E-2</v>
      </c>
      <c r="L5" s="120"/>
    </row>
    <row r="6" spans="1:12" x14ac:dyDescent="0.3">
      <c r="A6" s="124" t="s">
        <v>8</v>
      </c>
      <c r="B6" s="190">
        <v>2017</v>
      </c>
      <c r="C6" s="120">
        <v>89995</v>
      </c>
      <c r="D6" s="120">
        <v>2443</v>
      </c>
      <c r="E6" s="125">
        <v>410</v>
      </c>
      <c r="F6" s="120">
        <v>50527</v>
      </c>
      <c r="G6" s="120">
        <v>1266</v>
      </c>
      <c r="H6" s="125">
        <v>258</v>
      </c>
      <c r="I6" s="126">
        <v>1.5019574455699971</v>
      </c>
      <c r="J6" s="127">
        <v>0.73030211779999987</v>
      </c>
      <c r="K6" s="128">
        <v>0.22136049817999998</v>
      </c>
      <c r="L6" s="120"/>
    </row>
    <row r="7" spans="1:12" x14ac:dyDescent="0.3">
      <c r="A7" s="124" t="s">
        <v>17</v>
      </c>
      <c r="B7" s="190"/>
      <c r="C7" s="120">
        <v>37014</v>
      </c>
      <c r="D7" s="120">
        <v>1031</v>
      </c>
      <c r="E7" s="125">
        <v>141</v>
      </c>
      <c r="F7" s="120">
        <v>20596</v>
      </c>
      <c r="G7" s="120">
        <v>592</v>
      </c>
      <c r="H7" s="125">
        <v>77</v>
      </c>
      <c r="I7" s="129">
        <v>0.96430630718999999</v>
      </c>
      <c r="J7" s="130">
        <v>0.52535048360999992</v>
      </c>
      <c r="K7" s="131">
        <v>0.17149838147000002</v>
      </c>
      <c r="L7" s="120"/>
    </row>
    <row r="8" spans="1:12" x14ac:dyDescent="0.3">
      <c r="A8" s="114" t="s">
        <v>8</v>
      </c>
      <c r="B8" s="188">
        <v>2018</v>
      </c>
      <c r="C8" s="115">
        <v>160866</v>
      </c>
      <c r="D8" s="115">
        <v>2795</v>
      </c>
      <c r="E8" s="116">
        <v>602</v>
      </c>
      <c r="F8" s="115">
        <v>95918</v>
      </c>
      <c r="G8" s="115">
        <v>1554</v>
      </c>
      <c r="H8" s="116">
        <v>332</v>
      </c>
      <c r="I8" s="117">
        <v>1.801701788419996</v>
      </c>
      <c r="J8" s="118">
        <v>0.81976429305000009</v>
      </c>
      <c r="K8" s="119">
        <v>0.24644838628999996</v>
      </c>
      <c r="L8" s="120"/>
    </row>
    <row r="9" spans="1:12" x14ac:dyDescent="0.3">
      <c r="A9" s="121" t="s">
        <v>17</v>
      </c>
      <c r="B9" s="189"/>
      <c r="C9" s="122">
        <v>89057</v>
      </c>
      <c r="D9" s="122">
        <v>1404</v>
      </c>
      <c r="E9" s="123">
        <v>293</v>
      </c>
      <c r="F9" s="122">
        <v>54437</v>
      </c>
      <c r="G9" s="122">
        <v>1004</v>
      </c>
      <c r="H9" s="123">
        <v>157</v>
      </c>
      <c r="I9" s="117">
        <v>1.227707093819997</v>
      </c>
      <c r="J9" s="118">
        <v>0.50443999823999985</v>
      </c>
      <c r="K9" s="119">
        <v>0.22165548218999978</v>
      </c>
      <c r="L9" s="120"/>
    </row>
    <row r="10" spans="1:12" x14ac:dyDescent="0.3">
      <c r="A10" s="114" t="s">
        <v>8</v>
      </c>
      <c r="B10" s="188">
        <v>2019</v>
      </c>
      <c r="C10" s="115">
        <v>172038</v>
      </c>
      <c r="D10" s="115">
        <v>2995</v>
      </c>
      <c r="E10" s="116">
        <v>708</v>
      </c>
      <c r="F10" s="115">
        <v>104127</v>
      </c>
      <c r="G10" s="115">
        <v>1684</v>
      </c>
      <c r="H10" s="116">
        <v>433</v>
      </c>
      <c r="I10" s="126">
        <v>1.9762869209699969</v>
      </c>
      <c r="J10" s="127">
        <v>1.1318557763399999</v>
      </c>
      <c r="K10" s="128">
        <v>0.25236480297000025</v>
      </c>
      <c r="L10" s="120"/>
    </row>
    <row r="11" spans="1:12" x14ac:dyDescent="0.3">
      <c r="A11" s="121" t="s">
        <v>17</v>
      </c>
      <c r="B11" s="189"/>
      <c r="C11" s="122">
        <v>86805</v>
      </c>
      <c r="D11" s="122">
        <v>1537</v>
      </c>
      <c r="E11" s="123">
        <v>297</v>
      </c>
      <c r="F11" s="122">
        <v>52045</v>
      </c>
      <c r="G11" s="122">
        <v>1089</v>
      </c>
      <c r="H11" s="123">
        <v>182</v>
      </c>
      <c r="I11" s="129">
        <v>1.3200762002800022</v>
      </c>
      <c r="J11" s="130">
        <v>0.48746238447000007</v>
      </c>
      <c r="K11" s="131">
        <v>0.23826838405999995</v>
      </c>
      <c r="L11" s="120"/>
    </row>
    <row r="12" spans="1:12" x14ac:dyDescent="0.3">
      <c r="A12" s="124" t="s">
        <v>8</v>
      </c>
      <c r="B12" s="190">
        <v>2020</v>
      </c>
      <c r="C12" s="120">
        <v>226068</v>
      </c>
      <c r="D12" s="120">
        <v>3683</v>
      </c>
      <c r="E12" s="125">
        <v>702</v>
      </c>
      <c r="F12" s="120">
        <v>146485</v>
      </c>
      <c r="G12" s="120">
        <v>2431</v>
      </c>
      <c r="H12" s="125">
        <v>480</v>
      </c>
      <c r="I12" s="117">
        <v>2.3776274360699832</v>
      </c>
      <c r="J12" s="118">
        <v>1.4587890086700011</v>
      </c>
      <c r="K12" s="119">
        <v>0.34531400867999995</v>
      </c>
      <c r="L12" s="120"/>
    </row>
    <row r="13" spans="1:12" x14ac:dyDescent="0.3">
      <c r="A13" s="124" t="s">
        <v>17</v>
      </c>
      <c r="B13" s="190"/>
      <c r="C13" s="120">
        <v>92066</v>
      </c>
      <c r="D13" s="120">
        <v>1526</v>
      </c>
      <c r="E13" s="125">
        <v>333</v>
      </c>
      <c r="F13" s="120">
        <v>57185</v>
      </c>
      <c r="G13" s="120">
        <v>1059</v>
      </c>
      <c r="H13" s="125">
        <v>182</v>
      </c>
      <c r="I13" s="117">
        <v>1.647466068749996</v>
      </c>
      <c r="J13" s="118">
        <v>0.53114718171999986</v>
      </c>
      <c r="K13" s="119">
        <v>0.31039241460000017</v>
      </c>
      <c r="L13" s="120"/>
    </row>
    <row r="14" spans="1:12" x14ac:dyDescent="0.3">
      <c r="A14" s="114" t="s">
        <v>8</v>
      </c>
      <c r="B14" s="188">
        <v>2021</v>
      </c>
      <c r="C14" s="115">
        <v>289124</v>
      </c>
      <c r="D14" s="115">
        <v>4731</v>
      </c>
      <c r="E14" s="116">
        <v>854</v>
      </c>
      <c r="F14" s="115">
        <v>173217</v>
      </c>
      <c r="G14" s="115">
        <v>2946</v>
      </c>
      <c r="H14" s="116">
        <v>544</v>
      </c>
      <c r="I14" s="126">
        <v>3.0470900508499943</v>
      </c>
      <c r="J14" s="127">
        <v>1.6045480563800001</v>
      </c>
      <c r="K14" s="128">
        <v>0.59172217396000126</v>
      </c>
      <c r="L14" s="120"/>
    </row>
    <row r="15" spans="1:12" x14ac:dyDescent="0.3">
      <c r="A15" s="121" t="s">
        <v>17</v>
      </c>
      <c r="B15" s="189"/>
      <c r="C15" s="122">
        <v>98741</v>
      </c>
      <c r="D15" s="122">
        <v>1561</v>
      </c>
      <c r="E15" s="123">
        <v>354</v>
      </c>
      <c r="F15" s="122">
        <v>60975</v>
      </c>
      <c r="G15" s="122">
        <v>1078</v>
      </c>
      <c r="H15" s="123">
        <v>203</v>
      </c>
      <c r="I15" s="129">
        <v>1.8696919036499988</v>
      </c>
      <c r="J15" s="130">
        <v>0.41774353386000018</v>
      </c>
      <c r="K15" s="131">
        <v>0.50872139816999939</v>
      </c>
      <c r="L15" s="120"/>
    </row>
    <row r="16" spans="1:12" x14ac:dyDescent="0.3">
      <c r="A16" s="114" t="s">
        <v>8</v>
      </c>
      <c r="B16" s="188">
        <v>2022</v>
      </c>
      <c r="C16" s="115">
        <v>275573</v>
      </c>
      <c r="D16" s="115">
        <v>4609</v>
      </c>
      <c r="E16" s="116">
        <v>1130</v>
      </c>
      <c r="F16" s="115">
        <v>173421</v>
      </c>
      <c r="G16" s="115">
        <v>2651</v>
      </c>
      <c r="H16" s="116">
        <v>668</v>
      </c>
      <c r="I16" s="126">
        <v>2.8052209698500059</v>
      </c>
      <c r="J16" s="127">
        <v>1.6557447540000001</v>
      </c>
      <c r="K16" s="128">
        <v>0.67672265733999948</v>
      </c>
      <c r="L16" s="120"/>
    </row>
    <row r="17" spans="1:12" x14ac:dyDescent="0.3">
      <c r="A17" s="121" t="s">
        <v>17</v>
      </c>
      <c r="B17" s="189"/>
      <c r="C17" s="122">
        <v>98095</v>
      </c>
      <c r="D17" s="122">
        <v>1569</v>
      </c>
      <c r="E17" s="123">
        <v>406</v>
      </c>
      <c r="F17" s="122">
        <v>63146</v>
      </c>
      <c r="G17" s="122">
        <v>1089</v>
      </c>
      <c r="H17" s="123">
        <v>224</v>
      </c>
      <c r="I17" s="129">
        <v>1.7950826271200071</v>
      </c>
      <c r="J17" s="130">
        <v>0.30562779483000008</v>
      </c>
      <c r="K17" s="131">
        <v>0.38219505145999982</v>
      </c>
      <c r="L17" s="120"/>
    </row>
    <row r="18" spans="1:12" ht="14.4" customHeight="1" x14ac:dyDescent="0.3">
      <c r="I18" s="132"/>
      <c r="J18" s="132"/>
      <c r="K18" s="132"/>
      <c r="L18" s="132"/>
    </row>
    <row r="19" spans="1:12" ht="12.6" customHeight="1" x14ac:dyDescent="0.3">
      <c r="A19" s="133"/>
      <c r="B19" s="133"/>
      <c r="C19" s="133"/>
      <c r="D19" s="133"/>
      <c r="E19" s="133"/>
      <c r="G19" s="134"/>
      <c r="H19" s="132"/>
      <c r="I19" s="132"/>
      <c r="J19" s="132"/>
      <c r="K19" s="132"/>
      <c r="L19" s="132"/>
    </row>
    <row r="20" spans="1:12" ht="100.2" customHeight="1" x14ac:dyDescent="0.3">
      <c r="A20" s="135" t="s">
        <v>43</v>
      </c>
      <c r="B20" s="183" t="s">
        <v>56</v>
      </c>
      <c r="C20" s="183"/>
      <c r="D20" s="183"/>
      <c r="E20" s="183"/>
      <c r="F20" s="183"/>
      <c r="G20" s="183"/>
      <c r="H20" s="183"/>
      <c r="I20" s="183"/>
      <c r="J20" s="183"/>
      <c r="K20" s="183"/>
      <c r="L20" s="137"/>
    </row>
    <row r="21" spans="1:12" ht="28.2" customHeight="1" x14ac:dyDescent="0.3">
      <c r="A21" s="136" t="s">
        <v>46</v>
      </c>
      <c r="B21" s="183" t="s">
        <v>44</v>
      </c>
      <c r="C21" s="183"/>
      <c r="D21" s="183"/>
      <c r="E21" s="183"/>
      <c r="F21" s="183"/>
      <c r="G21" s="183"/>
      <c r="H21" s="183"/>
      <c r="I21" s="183"/>
      <c r="J21" s="183"/>
      <c r="K21" s="183"/>
      <c r="L21" s="137"/>
    </row>
    <row r="22" spans="1:12" ht="12.6" customHeight="1" x14ac:dyDescent="0.3">
      <c r="A22" s="133"/>
      <c r="B22" s="133"/>
      <c r="C22" s="133"/>
      <c r="D22" s="133"/>
      <c r="E22" s="133"/>
      <c r="G22" s="134"/>
      <c r="H22" s="132"/>
      <c r="I22" s="132"/>
      <c r="J22" s="132"/>
      <c r="K22" s="132"/>
      <c r="L22" s="132"/>
    </row>
    <row r="23" spans="1:12" ht="14.4" customHeight="1" x14ac:dyDescent="0.3">
      <c r="A23" s="133"/>
      <c r="B23" s="133"/>
      <c r="C23" s="133"/>
      <c r="D23" s="133"/>
      <c r="E23" s="133"/>
      <c r="G23" s="134"/>
      <c r="H23" s="132"/>
      <c r="I23" s="132"/>
      <c r="J23" s="132"/>
      <c r="K23" s="132"/>
      <c r="L23" s="132"/>
    </row>
    <row r="24" spans="1:12" ht="14.4" customHeight="1" x14ac:dyDescent="0.3">
      <c r="A24" s="133"/>
      <c r="B24" s="133"/>
      <c r="C24" s="133"/>
      <c r="D24" s="133"/>
      <c r="E24" s="133"/>
      <c r="G24" s="134"/>
      <c r="H24" s="132"/>
      <c r="I24" s="132"/>
      <c r="J24" s="132"/>
      <c r="K24" s="132"/>
      <c r="L24" s="132"/>
    </row>
    <row r="25" spans="1:12" ht="12.6" customHeight="1" x14ac:dyDescent="0.3">
      <c r="A25" s="133"/>
      <c r="B25" s="133"/>
      <c r="C25" s="133"/>
      <c r="D25" s="133"/>
      <c r="E25" s="133"/>
      <c r="G25" s="134"/>
      <c r="H25" s="132"/>
      <c r="I25" s="132"/>
      <c r="J25" s="132"/>
      <c r="K25" s="132"/>
      <c r="L25" s="132"/>
    </row>
    <row r="26" spans="1:12" ht="12.6" customHeight="1" x14ac:dyDescent="0.3">
      <c r="A26" s="133"/>
      <c r="B26" s="133"/>
      <c r="C26" s="133"/>
      <c r="D26" s="133"/>
      <c r="E26" s="133"/>
      <c r="G26" s="134"/>
      <c r="H26" s="132"/>
      <c r="I26" s="132"/>
      <c r="J26" s="132"/>
      <c r="K26" s="132"/>
      <c r="L26" s="132"/>
    </row>
    <row r="27" spans="1:12" ht="12.6" customHeight="1" x14ac:dyDescent="0.3">
      <c r="A27" s="133"/>
      <c r="B27" s="133"/>
      <c r="C27" s="133"/>
      <c r="D27" s="133"/>
      <c r="E27" s="133"/>
      <c r="G27" s="134"/>
      <c r="H27" s="132"/>
      <c r="I27" s="132"/>
      <c r="J27" s="132"/>
      <c r="K27" s="132"/>
      <c r="L27" s="132"/>
    </row>
    <row r="28" spans="1:12" ht="12.6" customHeight="1" x14ac:dyDescent="0.3">
      <c r="A28" s="133"/>
      <c r="B28" s="133"/>
      <c r="C28" s="133"/>
      <c r="D28" s="133"/>
      <c r="E28" s="133"/>
      <c r="G28" s="134"/>
      <c r="H28" s="132"/>
      <c r="I28" s="132"/>
      <c r="J28" s="132"/>
      <c r="K28" s="132"/>
      <c r="L28" s="132"/>
    </row>
    <row r="29" spans="1:12" ht="12.6" customHeight="1" x14ac:dyDescent="0.3">
      <c r="A29" s="133"/>
      <c r="B29" s="133"/>
      <c r="C29" s="133"/>
      <c r="D29" s="133"/>
      <c r="E29" s="133"/>
      <c r="G29" s="134"/>
      <c r="H29" s="132"/>
      <c r="I29" s="132"/>
      <c r="J29" s="132"/>
      <c r="K29" s="132"/>
      <c r="L29" s="132"/>
    </row>
    <row r="30" spans="1:12" ht="12.6" customHeight="1" x14ac:dyDescent="0.3">
      <c r="A30" s="133"/>
      <c r="B30" s="133"/>
      <c r="C30" s="133"/>
      <c r="D30" s="133"/>
      <c r="E30" s="133"/>
      <c r="G30" s="134"/>
      <c r="H30" s="132"/>
      <c r="I30" s="132"/>
      <c r="J30" s="132"/>
      <c r="K30" s="132"/>
      <c r="L30" s="132"/>
    </row>
    <row r="31" spans="1:12" ht="12.6" customHeight="1" x14ac:dyDescent="0.3">
      <c r="A31" s="133"/>
      <c r="B31" s="133"/>
      <c r="C31" s="133"/>
      <c r="D31" s="133"/>
      <c r="E31" s="133"/>
      <c r="G31" s="134"/>
      <c r="H31" s="132"/>
      <c r="I31" s="132"/>
      <c r="J31" s="132"/>
      <c r="K31" s="132"/>
      <c r="L31" s="132"/>
    </row>
    <row r="32" spans="1:12" ht="12.6" customHeight="1" x14ac:dyDescent="0.3">
      <c r="A32" s="133"/>
      <c r="B32" s="133"/>
      <c r="C32" s="133"/>
      <c r="D32" s="133"/>
      <c r="E32" s="133"/>
      <c r="G32" s="134"/>
      <c r="H32" s="132"/>
      <c r="I32" s="132"/>
      <c r="J32" s="132"/>
      <c r="K32" s="132"/>
      <c r="L32" s="132"/>
    </row>
    <row r="33" spans="1:20" ht="12.6" customHeight="1" x14ac:dyDescent="0.3">
      <c r="A33" s="133"/>
      <c r="B33" s="133"/>
      <c r="C33" s="133"/>
      <c r="D33" s="133"/>
      <c r="E33" s="133"/>
      <c r="I33" s="137"/>
      <c r="J33" s="137"/>
      <c r="K33" s="137"/>
      <c r="L33" s="137"/>
    </row>
    <row r="34" spans="1:20" ht="14.4" customHeight="1" x14ac:dyDescent="0.3">
      <c r="A34" s="133"/>
      <c r="B34" s="133"/>
      <c r="C34" s="133"/>
      <c r="D34" s="133"/>
      <c r="E34" s="133"/>
      <c r="H34" s="137"/>
      <c r="I34" s="137"/>
      <c r="J34" s="137"/>
      <c r="K34" s="137"/>
      <c r="L34" s="137"/>
      <c r="M34" s="137"/>
      <c r="N34" s="137"/>
      <c r="O34" s="137"/>
      <c r="P34" s="137"/>
      <c r="Q34" s="137"/>
      <c r="R34" s="137"/>
      <c r="S34" s="137"/>
      <c r="T34" s="137"/>
    </row>
    <row r="35" spans="1:20" ht="12.6" customHeight="1" x14ac:dyDescent="0.3">
      <c r="A35" s="133"/>
      <c r="B35" s="133"/>
      <c r="C35" s="133"/>
      <c r="D35" s="133"/>
      <c r="E35" s="133"/>
      <c r="H35" s="137"/>
      <c r="I35" s="137"/>
      <c r="J35" s="137"/>
      <c r="K35" s="137"/>
      <c r="L35" s="137"/>
    </row>
    <row r="36" spans="1:20" ht="12.6" customHeight="1" x14ac:dyDescent="0.3">
      <c r="A36" s="133"/>
      <c r="B36" s="133"/>
      <c r="C36" s="133"/>
      <c r="D36" s="133"/>
      <c r="E36" s="133"/>
      <c r="H36" s="137"/>
      <c r="I36" s="137"/>
      <c r="J36" s="137"/>
      <c r="K36" s="137"/>
      <c r="L36" s="137"/>
    </row>
    <row r="37" spans="1:20" ht="12.6" customHeight="1" x14ac:dyDescent="0.3">
      <c r="A37" s="133"/>
      <c r="B37" s="133"/>
      <c r="C37" s="133"/>
      <c r="D37" s="133"/>
      <c r="E37" s="133"/>
      <c r="H37" s="137"/>
      <c r="I37" s="137"/>
      <c r="J37" s="137"/>
      <c r="K37" s="137"/>
      <c r="L37" s="137"/>
    </row>
  </sheetData>
  <mergeCells count="20">
    <mergeCell ref="I1:K1"/>
    <mergeCell ref="F1:H1"/>
    <mergeCell ref="C1:E1"/>
    <mergeCell ref="A1:A3"/>
    <mergeCell ref="B1:B3"/>
    <mergeCell ref="C2:C3"/>
    <mergeCell ref="D2:E2"/>
    <mergeCell ref="F2:F3"/>
    <mergeCell ref="B20:K20"/>
    <mergeCell ref="B21:K21"/>
    <mergeCell ref="G2:H2"/>
    <mergeCell ref="I2:I3"/>
    <mergeCell ref="B4:B5"/>
    <mergeCell ref="B6:B7"/>
    <mergeCell ref="B8:B9"/>
    <mergeCell ref="B10:B11"/>
    <mergeCell ref="B12:B13"/>
    <mergeCell ref="B14:B15"/>
    <mergeCell ref="B16:B17"/>
    <mergeCell ref="J2:K2"/>
  </mergeCells>
  <pageMargins left="0.7" right="0.7" top="0.80392156862745101" bottom="8.3333333333333332E-3" header="0.3" footer="0.3"/>
  <pageSetup paperSize="9" orientation="landscape" r:id="rId1"/>
  <headerFooter>
    <oddHeader>&amp;C&amp;"-,Gras"&amp;18(SVN) Slovenia</oddHead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BEL_BRA</vt:lpstr>
      <vt:lpstr>CAN_CZE</vt:lpstr>
      <vt:lpstr>DEU</vt:lpstr>
      <vt:lpstr>DNK</vt:lpstr>
      <vt:lpstr>ESP_EST</vt:lpstr>
      <vt:lpstr>GBR_HUN</vt:lpstr>
      <vt:lpstr>JPN_NOR</vt:lpstr>
      <vt:lpstr>POL</vt:lpstr>
      <vt:lpstr>SVN</vt:lpstr>
      <vt:lpstr>SWE_ZAF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Carolina Moura</dc:creator>
  <cp:lastModifiedBy>Carolina Moura</cp:lastModifiedBy>
  <cp:lastPrinted>2025-05-26T14:50:34Z</cp:lastPrinted>
  <dcterms:created xsi:type="dcterms:W3CDTF">2025-05-06T10:29:51Z</dcterms:created>
  <dcterms:modified xsi:type="dcterms:W3CDTF">2025-05-26T15:46:20Z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2025-05-22T15:04:47Z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89e77033-8876-4ceb-8259-983014a016a2</vt:lpwstr>
  </property>
  <property fmtid="{D5CDD505-2E9C-101B-9397-08002B2CF9AE}" pid="7" name="MSIP_Label_defa4170-0d19-0005-0004-bc88714345d2_ActionId">
    <vt:lpwstr>de1e29b2-7a70-4c18-908a-ee6f85499b4f</vt:lpwstr>
  </property>
  <property fmtid="{D5CDD505-2E9C-101B-9397-08002B2CF9AE}" pid="8" name="MSIP_Label_defa4170-0d19-0005-0004-bc88714345d2_ContentBits">
    <vt:lpwstr>0</vt:lpwstr>
  </property>
  <property fmtid="{D5CDD505-2E9C-101B-9397-08002B2CF9AE}" pid="9" name="MSIP_Label_defa4170-0d19-0005-0004-bc88714345d2_Tag">
    <vt:lpwstr>10, 3, 0, 1</vt:lpwstr>
  </property>
</Properties>
</file>