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workspace\fechamento\"/>
    </mc:Choice>
  </mc:AlternateContent>
  <xr:revisionPtr revIDLastSave="0" documentId="13_ncr:1_{C0CF4FC3-36D8-4852-A170-11C060C884E3}" xr6:coauthVersionLast="47" xr6:coauthVersionMax="47" xr10:uidLastSave="{00000000-0000-0000-0000-000000000000}"/>
  <bookViews>
    <workbookView xWindow="-108" yWindow="-108" windowWidth="23256" windowHeight="12456" tabRatio="855" xr2:uid="{E30F14A5-BFA3-4CE3-811F-872FEF848E75}"/>
  </bookViews>
  <sheets>
    <sheet name="Geral" sheetId="1" r:id="rId1"/>
    <sheet name="Elpídio" sheetId="2" r:id="rId2"/>
    <sheet name="Antonio Carlos" sheetId="3" r:id="rId3"/>
    <sheet name="Walter" sheetId="4" r:id="rId4"/>
    <sheet name="Amarildo" sheetId="5" r:id="rId5"/>
    <sheet name="Sebastião" sheetId="6" r:id="rId6"/>
    <sheet name="Veronice" sheetId="7" r:id="rId7"/>
    <sheet name="Luana" sheetId="8" r:id="rId8"/>
    <sheet name="Joaquim" sheetId="9" r:id="rId9"/>
    <sheet name="Eliomar" sheetId="10" r:id="rId10"/>
    <sheet name="Juliana" sheetId="11" r:id="rId11"/>
    <sheet name="Eliene" sheetId="12" r:id="rId12"/>
    <sheet name="Cleonir" sheetId="13" r:id="rId13"/>
    <sheet name="Daiton" sheetId="14" r:id="rId14"/>
    <sheet name="Jose Anderson" sheetId="15" r:id="rId15"/>
    <sheet name="Valdivino" sheetId="16" r:id="rId16"/>
    <sheet name="Devanice" sheetId="17" r:id="rId17"/>
    <sheet name="Luis Dionésio" sheetId="18" r:id="rId18"/>
  </sheets>
  <definedNames>
    <definedName name="_xlnm._FilterDatabase" localSheetId="0" hidden="1">Geral!$A$3:$P$31</definedName>
    <definedName name="_xlnm.Print_Area" localSheetId="4">Amarildo!$A$1:$L$57</definedName>
    <definedName name="_xlnm.Print_Area" localSheetId="2">'Antonio Carlos'!$A$1:$L$57</definedName>
    <definedName name="_xlnm.Print_Area" localSheetId="12">Cleonir!$A$1:$L$57</definedName>
    <definedName name="_xlnm.Print_Area" localSheetId="13">Daiton!$A$1:$L$57</definedName>
    <definedName name="_xlnm.Print_Area" localSheetId="16">Devanice!$A$1:$L$57</definedName>
    <definedName name="_xlnm.Print_Area" localSheetId="11">Eliene!$A$1:$L$57</definedName>
    <definedName name="_xlnm.Print_Area" localSheetId="9">Eliomar!$A$1:$L$57</definedName>
    <definedName name="_xlnm.Print_Area" localSheetId="1">Elpídio!$A$1:$L$57</definedName>
    <definedName name="_xlnm.Print_Area" localSheetId="0">Geral!$A$1:$R$33</definedName>
    <definedName name="_xlnm.Print_Area" localSheetId="8">Joaquim!$A$1:$L$57</definedName>
    <definedName name="_xlnm.Print_Area" localSheetId="14">'Jose Anderson'!$A$1:$L$57</definedName>
    <definedName name="_xlnm.Print_Area" localSheetId="10">Juliana!$A$1:$L$57</definedName>
    <definedName name="_xlnm.Print_Area" localSheetId="7">Luana!$A$1:$L$57</definedName>
    <definedName name="_xlnm.Print_Area" localSheetId="17">'Luis Dionésio'!$A$1:$L$57</definedName>
    <definedName name="_xlnm.Print_Area" localSheetId="5">Sebastião!$A$1:$L$57</definedName>
    <definedName name="_xlnm.Print_Area" localSheetId="15">Valdivino!$A$1:$L$57</definedName>
    <definedName name="_xlnm.Print_Area" localSheetId="6">Veronice!$A$1:$L$57</definedName>
    <definedName name="_xlnm.Print_Area" localSheetId="3">Walter!$A$1:$L$57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25" i="1" l="1"/>
  <c r="T10" i="1" l="1"/>
  <c r="T9" i="1"/>
  <c r="F11" i="1"/>
  <c r="F12" i="1"/>
  <c r="F13" i="1"/>
  <c r="F14" i="1"/>
  <c r="H14" i="1" s="1"/>
  <c r="N14" i="1" s="1"/>
  <c r="F15" i="1"/>
  <c r="F16" i="1"/>
  <c r="F17" i="1"/>
  <c r="H17" i="1" s="1"/>
  <c r="N17" i="1" s="1"/>
  <c r="F18" i="1"/>
  <c r="F19" i="1"/>
  <c r="F20" i="1"/>
  <c r="F21" i="1"/>
  <c r="F22" i="1"/>
  <c r="H22" i="1" s="1"/>
  <c r="N22" i="1" s="1"/>
  <c r="F23" i="1"/>
  <c r="F24" i="1"/>
  <c r="F25" i="1"/>
  <c r="H25" i="1" s="1"/>
  <c r="N25" i="1" s="1"/>
  <c r="F26" i="1"/>
  <c r="F27" i="1"/>
  <c r="H27" i="1" s="1"/>
  <c r="F28" i="1"/>
  <c r="F29" i="1"/>
  <c r="F30" i="1"/>
  <c r="H30" i="1" s="1"/>
  <c r="P30" i="1" s="1"/>
  <c r="F6" i="1"/>
  <c r="H6" i="1" s="1"/>
  <c r="N6" i="1" s="1"/>
  <c r="F7" i="1"/>
  <c r="F8" i="1"/>
  <c r="H8" i="1" s="1"/>
  <c r="F9" i="1"/>
  <c r="F10" i="1"/>
  <c r="F5" i="1"/>
  <c r="H19" i="2" s="1"/>
  <c r="K15" i="18"/>
  <c r="C31" i="18"/>
  <c r="B56" i="18"/>
  <c r="B55" i="18"/>
  <c r="B54" i="18"/>
  <c r="G36" i="18"/>
  <c r="G12" i="18"/>
  <c r="C6" i="18"/>
  <c r="C31" i="17"/>
  <c r="K15" i="17"/>
  <c r="B56" i="17"/>
  <c r="B55" i="17"/>
  <c r="B54" i="17"/>
  <c r="G36" i="17"/>
  <c r="G12" i="17"/>
  <c r="C6" i="17"/>
  <c r="K15" i="16"/>
  <c r="C31" i="16"/>
  <c r="B56" i="16"/>
  <c r="B55" i="16"/>
  <c r="B54" i="16"/>
  <c r="G36" i="16"/>
  <c r="G12" i="16"/>
  <c r="C6" i="16"/>
  <c r="C31" i="15"/>
  <c r="K15" i="15"/>
  <c r="B56" i="15"/>
  <c r="B55" i="15"/>
  <c r="B54" i="15"/>
  <c r="G36" i="15"/>
  <c r="G12" i="15"/>
  <c r="C6" i="15"/>
  <c r="C31" i="14"/>
  <c r="K15" i="14"/>
  <c r="B56" i="14"/>
  <c r="B55" i="14"/>
  <c r="B54" i="14"/>
  <c r="G36" i="14"/>
  <c r="G12" i="14"/>
  <c r="C6" i="14"/>
  <c r="C31" i="13"/>
  <c r="K15" i="13"/>
  <c r="B56" i="13"/>
  <c r="B55" i="13"/>
  <c r="B54" i="13"/>
  <c r="G36" i="13"/>
  <c r="G12" i="13"/>
  <c r="C6" i="13"/>
  <c r="C31" i="12"/>
  <c r="K15" i="12"/>
  <c r="B56" i="12"/>
  <c r="B55" i="12"/>
  <c r="B54" i="12"/>
  <c r="G36" i="12"/>
  <c r="G12" i="12"/>
  <c r="C6" i="12"/>
  <c r="C31" i="11"/>
  <c r="K15" i="11"/>
  <c r="B56" i="11"/>
  <c r="B55" i="11"/>
  <c r="B54" i="11"/>
  <c r="G36" i="11"/>
  <c r="G12" i="11"/>
  <c r="C6" i="11"/>
  <c r="C31" i="10"/>
  <c r="K15" i="10"/>
  <c r="B56" i="10"/>
  <c r="B55" i="10"/>
  <c r="B54" i="10"/>
  <c r="G36" i="10"/>
  <c r="G12" i="10"/>
  <c r="C6" i="10"/>
  <c r="C31" i="9"/>
  <c r="K15" i="9"/>
  <c r="B56" i="9"/>
  <c r="B55" i="9"/>
  <c r="B54" i="9"/>
  <c r="G36" i="9"/>
  <c r="G12" i="9"/>
  <c r="C6" i="9"/>
  <c r="C31" i="8"/>
  <c r="K15" i="8"/>
  <c r="C31" i="7"/>
  <c r="K15" i="7"/>
  <c r="B56" i="8"/>
  <c r="B55" i="8"/>
  <c r="B54" i="8"/>
  <c r="G36" i="8"/>
  <c r="G12" i="8"/>
  <c r="C6" i="8"/>
  <c r="B56" i="7"/>
  <c r="B55" i="7"/>
  <c r="B54" i="7"/>
  <c r="G36" i="7"/>
  <c r="G12" i="7"/>
  <c r="C6" i="7"/>
  <c r="C31" i="6"/>
  <c r="K15" i="6"/>
  <c r="B56" i="6"/>
  <c r="B55" i="6"/>
  <c r="B54" i="6"/>
  <c r="G36" i="6"/>
  <c r="G12" i="6"/>
  <c r="C6" i="6"/>
  <c r="C31" i="5"/>
  <c r="K15" i="5"/>
  <c r="B56" i="5"/>
  <c r="B55" i="5"/>
  <c r="B54" i="5"/>
  <c r="G36" i="5"/>
  <c r="G12" i="5"/>
  <c r="C6" i="5"/>
  <c r="C31" i="4"/>
  <c r="K15" i="4"/>
  <c r="B56" i="4"/>
  <c r="B55" i="4"/>
  <c r="B54" i="4"/>
  <c r="G36" i="4"/>
  <c r="G12" i="4"/>
  <c r="C6" i="4"/>
  <c r="C31" i="3"/>
  <c r="K15" i="3"/>
  <c r="B56" i="3"/>
  <c r="B55" i="3"/>
  <c r="B54" i="3"/>
  <c r="G36" i="3"/>
  <c r="G12" i="3"/>
  <c r="C6" i="3"/>
  <c r="G36" i="2"/>
  <c r="C6" i="2"/>
  <c r="K15" i="2"/>
  <c r="C31" i="2"/>
  <c r="B56" i="2"/>
  <c r="B55" i="2"/>
  <c r="B54" i="2"/>
  <c r="G12" i="2"/>
  <c r="D31" i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H7" i="1"/>
  <c r="H9" i="1"/>
  <c r="N9" i="1" s="1"/>
  <c r="H10" i="1"/>
  <c r="N10" i="1" s="1"/>
  <c r="H11" i="1"/>
  <c r="H12" i="1"/>
  <c r="P12" i="1" s="1"/>
  <c r="H13" i="1"/>
  <c r="P13" i="1" s="1"/>
  <c r="H15" i="1"/>
  <c r="H16" i="1"/>
  <c r="P16" i="1" s="1"/>
  <c r="H18" i="1"/>
  <c r="N18" i="1" s="1"/>
  <c r="H19" i="1"/>
  <c r="P19" i="1" s="1"/>
  <c r="H20" i="1"/>
  <c r="H21" i="1"/>
  <c r="P21" i="1" s="1"/>
  <c r="H23" i="1"/>
  <c r="P23" i="1" s="1"/>
  <c r="H24" i="1"/>
  <c r="P24" i="1" s="1"/>
  <c r="H26" i="1"/>
  <c r="N26" i="1" s="1"/>
  <c r="H28" i="1"/>
  <c r="N28" i="1" s="1"/>
  <c r="H29" i="1"/>
  <c r="P29" i="1" s="1"/>
  <c r="H19" i="15" l="1"/>
  <c r="H20" i="15" s="1"/>
  <c r="G15" i="15" s="1"/>
  <c r="H23" i="15" s="1"/>
  <c r="H19" i="16"/>
  <c r="H20" i="16" s="1"/>
  <c r="G15" i="16" s="1"/>
  <c r="H22" i="16" s="1"/>
  <c r="H19" i="18"/>
  <c r="H20" i="18" s="1"/>
  <c r="G15" i="18" s="1"/>
  <c r="H19" i="14"/>
  <c r="H20" i="14" s="1"/>
  <c r="G15" i="14" s="1"/>
  <c r="H25" i="14" s="1"/>
  <c r="H19" i="17"/>
  <c r="H20" i="17" s="1"/>
  <c r="G15" i="17" s="1"/>
  <c r="H19" i="10"/>
  <c r="H20" i="10" s="1"/>
  <c r="G15" i="10" s="1"/>
  <c r="H25" i="10" s="1"/>
  <c r="H19" i="8"/>
  <c r="H20" i="8" s="1"/>
  <c r="G15" i="8" s="1"/>
  <c r="H25" i="8" s="1"/>
  <c r="H19" i="13"/>
  <c r="H20" i="13" s="1"/>
  <c r="G15" i="13" s="1"/>
  <c r="H19" i="12"/>
  <c r="H20" i="12" s="1"/>
  <c r="G15" i="12" s="1"/>
  <c r="H19" i="11"/>
  <c r="H20" i="11" s="1"/>
  <c r="G15" i="11" s="1"/>
  <c r="H25" i="11" s="1"/>
  <c r="H19" i="5"/>
  <c r="H20" i="5" s="1"/>
  <c r="G15" i="5" s="1"/>
  <c r="H25" i="5" s="1"/>
  <c r="H19" i="7"/>
  <c r="H20" i="7" s="1"/>
  <c r="G15" i="7" s="1"/>
  <c r="H25" i="7" s="1"/>
  <c r="H19" i="9"/>
  <c r="H20" i="9" s="1"/>
  <c r="G15" i="9" s="1"/>
  <c r="H25" i="9" s="1"/>
  <c r="H19" i="4"/>
  <c r="H20" i="4" s="1"/>
  <c r="G15" i="4" s="1"/>
  <c r="H25" i="4" s="1"/>
  <c r="H19" i="6"/>
  <c r="H20" i="6" s="1"/>
  <c r="G15" i="6" s="1"/>
  <c r="H25" i="6" s="1"/>
  <c r="H19" i="3"/>
  <c r="H20" i="3" s="1"/>
  <c r="G15" i="3" s="1"/>
  <c r="H20" i="2"/>
  <c r="G15" i="2" s="1"/>
  <c r="H25" i="2" s="1"/>
  <c r="F31" i="1"/>
  <c r="N15" i="1"/>
  <c r="N7" i="1"/>
  <c r="N27" i="1"/>
  <c r="N20" i="1"/>
  <c r="N8" i="1"/>
  <c r="H5" i="1"/>
  <c r="N11" i="1"/>
  <c r="I22" i="1"/>
  <c r="M22" i="1" s="1"/>
  <c r="I14" i="1"/>
  <c r="M14" i="1" s="1"/>
  <c r="I28" i="1"/>
  <c r="M28" i="1" s="1"/>
  <c r="I20" i="1"/>
  <c r="M20" i="1" s="1"/>
  <c r="I8" i="1"/>
  <c r="M8" i="1" s="1"/>
  <c r="I26" i="1"/>
  <c r="M26" i="1" s="1"/>
  <c r="I18" i="1"/>
  <c r="M18" i="1" s="1"/>
  <c r="I10" i="1"/>
  <c r="M10" i="1" s="1"/>
  <c r="I6" i="1"/>
  <c r="M6" i="1" s="1"/>
  <c r="I25" i="1"/>
  <c r="M25" i="1" s="1"/>
  <c r="I17" i="1"/>
  <c r="M17" i="1" s="1"/>
  <c r="I9" i="1"/>
  <c r="M9" i="1" s="1"/>
  <c r="I27" i="1"/>
  <c r="M27" i="1" s="1"/>
  <c r="I15" i="1"/>
  <c r="M15" i="1" s="1"/>
  <c r="I11" i="1"/>
  <c r="M11" i="1" s="1"/>
  <c r="I7" i="1"/>
  <c r="M7" i="1" s="1"/>
  <c r="H22" i="15" l="1"/>
  <c r="H22" i="13"/>
  <c r="H25" i="13"/>
  <c r="G14" i="13" s="1"/>
  <c r="H21" i="13" s="1"/>
  <c r="O20" i="1" s="1"/>
  <c r="H22" i="3"/>
  <c r="H25" i="3"/>
  <c r="G14" i="3" s="1"/>
  <c r="H21" i="3" s="1"/>
  <c r="O6" i="1" s="1"/>
  <c r="H24" i="16"/>
  <c r="H25" i="16"/>
  <c r="G14" i="16" s="1"/>
  <c r="H21" i="16" s="1"/>
  <c r="O26" i="1" s="1"/>
  <c r="H25" i="12"/>
  <c r="G14" i="12" s="1"/>
  <c r="H21" i="12" s="1"/>
  <c r="O18" i="1" s="1"/>
  <c r="H23" i="16"/>
  <c r="H24" i="17"/>
  <c r="H25" i="17"/>
  <c r="G14" i="17" s="1"/>
  <c r="H21" i="17" s="1"/>
  <c r="O27" i="1" s="1"/>
  <c r="H24" i="15"/>
  <c r="H25" i="15"/>
  <c r="G14" i="15" s="1"/>
  <c r="H21" i="15" s="1"/>
  <c r="O25" i="1" s="1"/>
  <c r="H23" i="17"/>
  <c r="H22" i="17"/>
  <c r="G14" i="14"/>
  <c r="H21" i="14" s="1"/>
  <c r="O22" i="1" s="1"/>
  <c r="H24" i="14"/>
  <c r="H23" i="14"/>
  <c r="H22" i="14"/>
  <c r="H23" i="12"/>
  <c r="H23" i="13"/>
  <c r="H24" i="13"/>
  <c r="H24" i="12"/>
  <c r="H22" i="12"/>
  <c r="H24" i="11"/>
  <c r="G14" i="11"/>
  <c r="H21" i="11" s="1"/>
  <c r="O17" i="1" s="1"/>
  <c r="H23" i="11"/>
  <c r="H22" i="11"/>
  <c r="H24" i="10"/>
  <c r="H23" i="10"/>
  <c r="H22" i="10"/>
  <c r="G14" i="10"/>
  <c r="H21" i="10" s="1"/>
  <c r="O15" i="1" s="1"/>
  <c r="H24" i="9"/>
  <c r="G14" i="9"/>
  <c r="H21" i="9" s="1"/>
  <c r="O14" i="1" s="1"/>
  <c r="H23" i="9"/>
  <c r="H22" i="9"/>
  <c r="H23" i="3"/>
  <c r="H24" i="3"/>
  <c r="H24" i="8"/>
  <c r="G14" i="8"/>
  <c r="H21" i="8" s="1"/>
  <c r="O11" i="1" s="1"/>
  <c r="H23" i="8"/>
  <c r="H22" i="8"/>
  <c r="H24" i="7"/>
  <c r="H23" i="7"/>
  <c r="G14" i="7"/>
  <c r="H21" i="7" s="1"/>
  <c r="O10" i="1" s="1"/>
  <c r="H22" i="7"/>
  <c r="H24" i="6"/>
  <c r="G14" i="6"/>
  <c r="H21" i="6" s="1"/>
  <c r="O9" i="1" s="1"/>
  <c r="H23" i="6"/>
  <c r="H22" i="6"/>
  <c r="H24" i="5"/>
  <c r="G14" i="5"/>
  <c r="H21" i="5" s="1"/>
  <c r="O8" i="1" s="1"/>
  <c r="H23" i="5"/>
  <c r="H22" i="5"/>
  <c r="H24" i="4"/>
  <c r="G14" i="4"/>
  <c r="H21" i="4" s="1"/>
  <c r="O7" i="1" s="1"/>
  <c r="H23" i="4"/>
  <c r="H22" i="4"/>
  <c r="H24" i="2"/>
  <c r="H23" i="2"/>
  <c r="H22" i="2"/>
  <c r="G14" i="2"/>
  <c r="H21" i="2" s="1"/>
  <c r="O5" i="1" s="1"/>
  <c r="N5" i="1"/>
  <c r="N31" i="1" s="1"/>
  <c r="H31" i="1"/>
  <c r="I5" i="1"/>
  <c r="K17" i="1"/>
  <c r="L17" i="1"/>
  <c r="J17" i="1"/>
  <c r="L28" i="1"/>
  <c r="K28" i="1"/>
  <c r="J28" i="1"/>
  <c r="J11" i="1"/>
  <c r="L11" i="1"/>
  <c r="K11" i="1"/>
  <c r="K10" i="1"/>
  <c r="J10" i="1"/>
  <c r="L10" i="1"/>
  <c r="K9" i="1"/>
  <c r="L9" i="1"/>
  <c r="J9" i="1"/>
  <c r="K25" i="1"/>
  <c r="L25" i="1"/>
  <c r="J25" i="1"/>
  <c r="L20" i="1"/>
  <c r="K20" i="1"/>
  <c r="J20" i="1"/>
  <c r="J14" i="1"/>
  <c r="K14" i="1"/>
  <c r="L14" i="1"/>
  <c r="J7" i="1"/>
  <c r="K7" i="1"/>
  <c r="L7" i="1"/>
  <c r="L8" i="1"/>
  <c r="K8" i="1"/>
  <c r="J8" i="1"/>
  <c r="K22" i="1"/>
  <c r="L22" i="1"/>
  <c r="J22" i="1"/>
  <c r="J27" i="1"/>
  <c r="L27" i="1"/>
  <c r="K27" i="1"/>
  <c r="J26" i="1"/>
  <c r="K26" i="1"/>
  <c r="L26" i="1"/>
  <c r="J15" i="1"/>
  <c r="L15" i="1"/>
  <c r="K15" i="1"/>
  <c r="K6" i="1"/>
  <c r="L6" i="1"/>
  <c r="J6" i="1"/>
  <c r="K18" i="1"/>
  <c r="L18" i="1"/>
  <c r="J18" i="1"/>
  <c r="H26" i="17" l="1"/>
  <c r="H28" i="17" s="1"/>
  <c r="B6" i="17" s="1"/>
  <c r="P18" i="1"/>
  <c r="P17" i="1"/>
  <c r="P26" i="1"/>
  <c r="H26" i="16"/>
  <c r="H28" i="16" s="1"/>
  <c r="B6" i="16" s="1"/>
  <c r="P25" i="1"/>
  <c r="P6" i="1"/>
  <c r="P20" i="1"/>
  <c r="P10" i="1"/>
  <c r="P22" i="1"/>
  <c r="P7" i="1"/>
  <c r="H26" i="15"/>
  <c r="H28" i="15" s="1"/>
  <c r="B6" i="15" s="1"/>
  <c r="P27" i="1"/>
  <c r="I31" i="1"/>
  <c r="M5" i="1"/>
  <c r="M31" i="1" s="1"/>
  <c r="P11" i="1"/>
  <c r="P15" i="1"/>
  <c r="P9" i="1"/>
  <c r="P8" i="1"/>
  <c r="P14" i="1"/>
  <c r="H25" i="18"/>
  <c r="G14" i="18" s="1"/>
  <c r="H21" i="18" s="1"/>
  <c r="O28" i="1" s="1"/>
  <c r="O31" i="1" s="1"/>
  <c r="H23" i="18"/>
  <c r="H22" i="18"/>
  <c r="H24" i="18"/>
  <c r="H26" i="14"/>
  <c r="H28" i="14" s="1"/>
  <c r="B6" i="14" s="1"/>
  <c r="H26" i="12"/>
  <c r="H28" i="12" s="1"/>
  <c r="B6" i="12" s="1"/>
  <c r="K5" i="1"/>
  <c r="K31" i="1" s="1"/>
  <c r="H26" i="13"/>
  <c r="H28" i="13" s="1"/>
  <c r="B6" i="13" s="1"/>
  <c r="H26" i="3"/>
  <c r="H28" i="3" s="1"/>
  <c r="B6" i="3" s="1"/>
  <c r="H26" i="9"/>
  <c r="H28" i="9" s="1"/>
  <c r="B6" i="9" s="1"/>
  <c r="H26" i="11"/>
  <c r="H28" i="11" s="1"/>
  <c r="B6" i="11" s="1"/>
  <c r="H26" i="4"/>
  <c r="H28" i="4" s="1"/>
  <c r="B6" i="4" s="1"/>
  <c r="H26" i="5"/>
  <c r="H28" i="5" s="1"/>
  <c r="B6" i="5" s="1"/>
  <c r="H26" i="6"/>
  <c r="H28" i="6" s="1"/>
  <c r="B6" i="6" s="1"/>
  <c r="H26" i="10"/>
  <c r="H28" i="10" s="1"/>
  <c r="B6" i="10" s="1"/>
  <c r="H26" i="8"/>
  <c r="H28" i="8" s="1"/>
  <c r="B6" i="8" s="1"/>
  <c r="H26" i="7"/>
  <c r="H28" i="7" s="1"/>
  <c r="B6" i="7" s="1"/>
  <c r="H26" i="2"/>
  <c r="H28" i="2" s="1"/>
  <c r="B6" i="2" s="1"/>
  <c r="J5" i="1"/>
  <c r="L5" i="1"/>
  <c r="P28" i="1" l="1"/>
  <c r="J31" i="1"/>
  <c r="P5" i="1"/>
  <c r="H26" i="18"/>
  <c r="H28" i="18" s="1"/>
  <c r="B6" i="18" s="1"/>
  <c r="L31" i="1"/>
  <c r="P31" i="1" l="1"/>
</calcChain>
</file>

<file path=xl/sharedStrings.xml><?xml version="1.0" encoding="utf-8"?>
<sst xmlns="http://schemas.openxmlformats.org/spreadsheetml/2006/main" count="831" uniqueCount="103">
  <si>
    <t>Valor</t>
  </si>
  <si>
    <t>INSS</t>
  </si>
  <si>
    <t>Base</t>
  </si>
  <si>
    <t>IRRF</t>
  </si>
  <si>
    <t>SEST</t>
  </si>
  <si>
    <t>SENAT</t>
  </si>
  <si>
    <t>valor</t>
  </si>
  <si>
    <t>Qde Dias</t>
  </si>
  <si>
    <t>KM Linha</t>
  </si>
  <si>
    <t>Total KM</t>
  </si>
  <si>
    <t>do Km</t>
  </si>
  <si>
    <t>da Linha</t>
  </si>
  <si>
    <t>ELPÍDIO FERREIRA DA CUNHA</t>
  </si>
  <si>
    <t>ANTONIO CARLOS DA SILVA</t>
  </si>
  <si>
    <t>WALTER DE MORAIS JÚNIOR</t>
  </si>
  <si>
    <t>AMARILDO ESPINDULA</t>
  </si>
  <si>
    <t>SEBASTIÃO BATISTA FERNANDES</t>
  </si>
  <si>
    <t>VERONICE ALVES DE OLIVEIRA</t>
  </si>
  <si>
    <t>LUANA APARECIDA FERREIRA</t>
  </si>
  <si>
    <t>EDUARDO TRANSPORTES LTDA</t>
  </si>
  <si>
    <t>C&amp;M TRANSPORTES LTDA</t>
  </si>
  <si>
    <t>JOAQUIM JOSÉ FERREIRA</t>
  </si>
  <si>
    <t>ELIOMAR DOS REIS VIEIRA</t>
  </si>
  <si>
    <t>MARQUES TURISMO LTDA</t>
  </si>
  <si>
    <t>JULIANA LEANDRO SILVA</t>
  </si>
  <si>
    <t>ELIENE APARECIDA DA CUNHA LEANDRO</t>
  </si>
  <si>
    <t>JN TOUR LTDA</t>
  </si>
  <si>
    <t>CLEONIR JÚNIOR MATEUS</t>
  </si>
  <si>
    <t>SILVA E CUNHA TURISMO LTDA</t>
  </si>
  <si>
    <t>DAITON ALVES SILVA</t>
  </si>
  <si>
    <t>EMPRESA NOVATUR LTDA</t>
  </si>
  <si>
    <t>CACHOEIRA TRANSPORTES EIRELI</t>
  </si>
  <si>
    <t>JOSÉ ANDERSON DA SILVA</t>
  </si>
  <si>
    <t>VALDIVINO ROSA DE SOUZA</t>
  </si>
  <si>
    <t>DEVANICE APARECIDA DIAS DA CRUZ</t>
  </si>
  <si>
    <t>LUIS DIONÉSIO FERREIRA</t>
  </si>
  <si>
    <t>LUIS ANTONIO DE OLIVEIRA TRANSP. LTDA</t>
  </si>
  <si>
    <t>Líquido</t>
  </si>
  <si>
    <t>Nome</t>
  </si>
  <si>
    <t>Ord.</t>
  </si>
  <si>
    <t>TOTAIS</t>
  </si>
  <si>
    <t xml:space="preserve"> </t>
  </si>
  <si>
    <t>PREFEITURA MUNICIPAL DE NOVA PONTE</t>
  </si>
  <si>
    <t>CNPJ: 18.159.905/0001-74</t>
  </si>
  <si>
    <t>Recebi da empresa acima identificada, pela prestação de serviços de transporte escolar de alunos para este municipio a quantia de</t>
  </si>
  <si>
    <t>Informações Auxiliares</t>
  </si>
  <si>
    <t>Dependentes</t>
  </si>
  <si>
    <t>Valor deduzido por dependente</t>
  </si>
  <si>
    <t>Valor Total Dependentes</t>
  </si>
  <si>
    <t>Teto do INSS vigente</t>
  </si>
  <si>
    <t>Base de Cálculo IR</t>
  </si>
  <si>
    <t>Base de Cálculo INSS e SEST/SENAT</t>
  </si>
  <si>
    <t>Valor do Km:</t>
  </si>
  <si>
    <t>Demonstrativo</t>
  </si>
  <si>
    <t>Quilometragem</t>
  </si>
  <si>
    <t>Valor Bruto do Frete ou Carreto</t>
  </si>
  <si>
    <t>I.R.R.F</t>
  </si>
  <si>
    <t>I.S.S</t>
  </si>
  <si>
    <t>Alíquota</t>
  </si>
  <si>
    <t>I.N.S.S</t>
  </si>
  <si>
    <t>Total das Deduções</t>
  </si>
  <si>
    <t>Valor Liquido</t>
  </si>
  <si>
    <t>Nome:</t>
  </si>
  <si>
    <t>CPF:</t>
  </si>
  <si>
    <t>Setor Transportes</t>
  </si>
  <si>
    <t>Orientações de Preenchimento</t>
  </si>
  <si>
    <t>1) Preencha o nome da empresa e CNPJ;</t>
  </si>
  <si>
    <t>2) Verifique se a tabela de "Informações Auxiliares" está atualizada, inclusive a tabela de IR abaixo;</t>
  </si>
  <si>
    <t>3) Todos os cálculos são feitos automaticamebte, basta informar o Valor Bruto;</t>
  </si>
  <si>
    <t>4) Preencha os Dados Pessoais do Prestador de Serviço, date e assine;</t>
  </si>
  <si>
    <t>5) Legislação que prevê a Base de Cálculo diferenciada para INSS e IRRF: Base de cálculo INSS: 20%</t>
  </si>
  <si>
    <t xml:space="preserve">IN/SRP/INSS 003/05 - Art.69, $2°) e Base de cálculo de IRRF para Transporte de Passageiros: 60% sobre o </t>
  </si>
  <si>
    <t>valor bruto do frete ou carreto (Decreto 3.000/99, Art 47 e 629).</t>
  </si>
  <si>
    <t>Tabela Auxiliar de IRRF</t>
  </si>
  <si>
    <t>Base de Cálculo R$</t>
  </si>
  <si>
    <t>Aliq. %</t>
  </si>
  <si>
    <t>Deduzir</t>
  </si>
  <si>
    <t>Até</t>
  </si>
  <si>
    <t>Acima</t>
  </si>
  <si>
    <t>Competência:</t>
  </si>
  <si>
    <t>Data:</t>
  </si>
  <si>
    <t xml:space="preserve">Nova Ponte/MG, </t>
  </si>
  <si>
    <t>rh</t>
  </si>
  <si>
    <t>ISS</t>
  </si>
  <si>
    <t>240.885.796-15</t>
  </si>
  <si>
    <t>074.335.836-88</t>
  </si>
  <si>
    <t>000.555.676-73</t>
  </si>
  <si>
    <t>816.018.366-87</t>
  </si>
  <si>
    <t>522.620.818-20</t>
  </si>
  <si>
    <t>071.820.678-97</t>
  </si>
  <si>
    <t>116.883.636-02</t>
  </si>
  <si>
    <t>322.929.706-78</t>
  </si>
  <si>
    <t>775,089.126-91</t>
  </si>
  <si>
    <t>121.724.036-52</t>
  </si>
  <si>
    <t>726.629.056-20</t>
  </si>
  <si>
    <t>460.998.836-49</t>
  </si>
  <si>
    <t>055.202.696-73</t>
  </si>
  <si>
    <t>140.483.556-35</t>
  </si>
  <si>
    <t>463.443.651-53</t>
  </si>
  <si>
    <t>084.914.736-02</t>
  </si>
  <si>
    <t>680.342.106-68</t>
  </si>
  <si>
    <t>Abril/2025</t>
  </si>
  <si>
    <t>Dif.KM mês ant.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</si>
</sst>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_ ;[Red]\-#,##0.00\ "/>
    <numFmt numFmtId="165" formatCode="#,##0_ ;[Red]\-#,##0\ "/>
    <numFmt numFmtId="166" formatCode="&quot;R$ &quot;#,##0.00"/>
    <numFmt numFmtId="167" formatCode="[$-F800]dddd\,\ mmmm\ dd\,\ yyyy"/>
  </numFmts>
  <fonts count="1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u/>
      <sz val="10"/>
      <color theme="10"/>
      <name val="Arial"/>
      <family val="2"/>
    </font>
    <font>
      <b/>
      <i/>
      <sz val="10"/>
      <name val="Arial"/>
      <family val="2"/>
    </font>
    <font>
      <b/>
      <sz val="10"/>
      <name val="Sistem"/>
    </font>
    <font>
      <sz val="7.5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</fills>
  <borders count="22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2" fillId="0" borderId="0" applyFont="0" applyFill="0" applyBorder="0" applyAlignment="0" applyProtection="0"/>
    <xf numFmtId="0" fontId="3" fillId="0" borderId="0"/>
    <xf numFmtId="0" fontId="10" fillId="0" borderId="0" applyNumberFormat="0" applyFill="0" applyBorder="0" applyAlignment="0" applyProtection="0"/>
  </cellStyleXfs>
  <cellXfs count="128">
    <xf numFmtId="0" fontId="0" fillId="0" borderId="0" xfId="0"/>
    <xf numFmtId="164" fontId="0" fillId="0" borderId="0" xfId="0" applyNumberFormat="1"/>
    <xf numFmtId="165" fontId="0" fillId="0" borderId="0" xfId="0" applyNumberFormat="1"/>
    <xf numFmtId="164" fontId="1" fillId="0" borderId="0" xfId="0" applyNumberFormat="1" applyFont="1"/>
    <xf numFmtId="0" fontId="1" fillId="0" borderId="0" xfId="0" applyFont="1"/>
    <xf numFmtId="0" fontId="1" fillId="0" borderId="4" xfId="0" applyFont="1" applyBorder="1"/>
    <xf numFmtId="164" fontId="1" fillId="0" borderId="4" xfId="0" applyNumberFormat="1" applyFont="1" applyBorder="1"/>
    <xf numFmtId="0" fontId="0" fillId="0" borderId="3" xfId="0" applyBorder="1"/>
    <xf numFmtId="0" fontId="0" fillId="0" borderId="4" xfId="0" applyBorder="1"/>
    <xf numFmtId="165" fontId="0" fillId="0" borderId="4" xfId="0" applyNumberFormat="1" applyBorder="1"/>
    <xf numFmtId="164" fontId="0" fillId="0" borderId="4" xfId="0" applyNumberFormat="1" applyBorder="1"/>
    <xf numFmtId="165" fontId="1" fillId="0" borderId="6" xfId="0" applyNumberFormat="1" applyFont="1" applyBorder="1"/>
    <xf numFmtId="164" fontId="1" fillId="0" borderId="6" xfId="0" applyNumberFormat="1" applyFont="1" applyBorder="1"/>
    <xf numFmtId="164" fontId="1" fillId="2" borderId="5" xfId="0" applyNumberFormat="1" applyFont="1" applyFill="1" applyBorder="1"/>
    <xf numFmtId="164" fontId="1" fillId="2" borderId="7" xfId="0" applyNumberFormat="1" applyFont="1" applyFill="1" applyBorder="1"/>
    <xf numFmtId="0" fontId="1" fillId="0" borderId="6" xfId="0" applyFont="1" applyBorder="1"/>
    <xf numFmtId="164" fontId="1" fillId="0" borderId="2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3" fillId="0" borderId="0" xfId="2"/>
    <xf numFmtId="0" fontId="3" fillId="0" borderId="0" xfId="2" applyAlignment="1">
      <alignment horizontal="center"/>
    </xf>
    <xf numFmtId="0" fontId="3" fillId="0" borderId="18" xfId="2" applyBorder="1"/>
    <xf numFmtId="0" fontId="6" fillId="0" borderId="13" xfId="2" applyFont="1" applyBorder="1"/>
    <xf numFmtId="0" fontId="6" fillId="0" borderId="14" xfId="2" applyFont="1" applyBorder="1"/>
    <xf numFmtId="166" fontId="7" fillId="0" borderId="16" xfId="2" applyNumberFormat="1" applyFont="1" applyBorder="1"/>
    <xf numFmtId="0" fontId="6" fillId="0" borderId="16" xfId="2" applyFont="1" applyBorder="1"/>
    <xf numFmtId="0" fontId="6" fillId="0" borderId="17" xfId="2" applyFont="1" applyBorder="1"/>
    <xf numFmtId="0" fontId="6" fillId="0" borderId="0" xfId="2" applyFont="1"/>
    <xf numFmtId="0" fontId="8" fillId="0" borderId="0" xfId="2" applyFont="1" applyAlignment="1">
      <alignment horizontal="center"/>
    </xf>
    <xf numFmtId="0" fontId="3" fillId="0" borderId="19" xfId="2" applyBorder="1"/>
    <xf numFmtId="0" fontId="8" fillId="0" borderId="19" xfId="2" applyFont="1" applyBorder="1"/>
    <xf numFmtId="164" fontId="3" fillId="0" borderId="0" xfId="2" applyNumberFormat="1" applyProtection="1">
      <protection locked="0"/>
    </xf>
    <xf numFmtId="0" fontId="8" fillId="0" borderId="0" xfId="2" applyFont="1"/>
    <xf numFmtId="164" fontId="9" fillId="0" borderId="0" xfId="2" applyNumberFormat="1" applyFont="1" applyProtection="1">
      <protection locked="0"/>
    </xf>
    <xf numFmtId="164" fontId="9" fillId="0" borderId="0" xfId="2" applyNumberFormat="1" applyFont="1"/>
    <xf numFmtId="164" fontId="3" fillId="0" borderId="0" xfId="2" applyNumberFormat="1"/>
    <xf numFmtId="0" fontId="8" fillId="0" borderId="15" xfId="2" applyFont="1" applyBorder="1"/>
    <xf numFmtId="0" fontId="3" fillId="0" borderId="16" xfId="2" applyBorder="1"/>
    <xf numFmtId="164" fontId="3" fillId="0" borderId="16" xfId="2" applyNumberFormat="1" applyBorder="1"/>
    <xf numFmtId="0" fontId="8" fillId="0" borderId="16" xfId="2" applyFont="1" applyBorder="1"/>
    <xf numFmtId="0" fontId="3" fillId="0" borderId="17" xfId="2" applyBorder="1"/>
    <xf numFmtId="0" fontId="3" fillId="0" borderId="12" xfId="2" applyBorder="1"/>
    <xf numFmtId="0" fontId="3" fillId="0" borderId="13" xfId="2" applyBorder="1"/>
    <xf numFmtId="0" fontId="4" fillId="0" borderId="13" xfId="2" applyFont="1" applyBorder="1"/>
    <xf numFmtId="0" fontId="3" fillId="0" borderId="14" xfId="2" applyBorder="1"/>
    <xf numFmtId="0" fontId="4" fillId="0" borderId="0" xfId="2" applyFont="1"/>
    <xf numFmtId="165" fontId="3" fillId="0" borderId="0" xfId="2" applyNumberFormat="1"/>
    <xf numFmtId="0" fontId="10" fillId="0" borderId="0" xfId="3" applyBorder="1"/>
    <xf numFmtId="164" fontId="3" fillId="3" borderId="0" xfId="2" applyNumberFormat="1" applyFill="1"/>
    <xf numFmtId="2" fontId="3" fillId="0" borderId="0" xfId="2" applyNumberFormat="1"/>
    <xf numFmtId="164" fontId="3" fillId="3" borderId="0" xfId="2" applyNumberFormat="1" applyFill="1" applyProtection="1">
      <protection locked="0"/>
    </xf>
    <xf numFmtId="0" fontId="9" fillId="0" borderId="0" xfId="2" applyFont="1"/>
    <xf numFmtId="10" fontId="3" fillId="0" borderId="0" xfId="2" applyNumberFormat="1" applyAlignment="1">
      <alignment horizontal="left"/>
    </xf>
    <xf numFmtId="10" fontId="0" fillId="0" borderId="0" xfId="1" applyNumberFormat="1" applyFont="1" applyAlignment="1">
      <alignment horizontal="left"/>
    </xf>
    <xf numFmtId="164" fontId="8" fillId="0" borderId="13" xfId="2" applyNumberFormat="1" applyFont="1" applyBorder="1"/>
    <xf numFmtId="0" fontId="11" fillId="0" borderId="19" xfId="2" applyFont="1" applyBorder="1"/>
    <xf numFmtId="0" fontId="11" fillId="0" borderId="0" xfId="2" applyFont="1"/>
    <xf numFmtId="164" fontId="11" fillId="0" borderId="0" xfId="2" applyNumberFormat="1" applyFont="1"/>
    <xf numFmtId="0" fontId="3" fillId="0" borderId="15" xfId="2" applyBorder="1"/>
    <xf numFmtId="0" fontId="12" fillId="0" borderId="0" xfId="2" applyFont="1"/>
    <xf numFmtId="0" fontId="9" fillId="0" borderId="0" xfId="2" applyFont="1" applyAlignment="1">
      <alignment horizontal="center"/>
    </xf>
    <xf numFmtId="0" fontId="6" fillId="0" borderId="0" xfId="2" applyFont="1" applyAlignment="1">
      <alignment horizontal="center"/>
    </xf>
    <xf numFmtId="0" fontId="8" fillId="0" borderId="19" xfId="2" applyFont="1" applyBorder="1" applyAlignment="1">
      <alignment horizontal="center"/>
    </xf>
    <xf numFmtId="0" fontId="7" fillId="0" borderId="4" xfId="2" applyFont="1" applyBorder="1" applyAlignment="1">
      <alignment horizontal="center"/>
    </xf>
    <xf numFmtId="0" fontId="7" fillId="0" borderId="4" xfId="2" applyFont="1" applyBorder="1"/>
    <xf numFmtId="0" fontId="7" fillId="0" borderId="0" xfId="2" applyFont="1"/>
    <xf numFmtId="0" fontId="8" fillId="0" borderId="12" xfId="2" applyFont="1" applyBorder="1"/>
    <xf numFmtId="0" fontId="6" fillId="0" borderId="20" xfId="2" applyFont="1" applyBorder="1" applyAlignment="1">
      <alignment horizontal="center"/>
    </xf>
    <xf numFmtId="0" fontId="6" fillId="0" borderId="4" xfId="2" applyFont="1" applyBorder="1"/>
    <xf numFmtId="0" fontId="6" fillId="0" borderId="4" xfId="2" applyFont="1" applyBorder="1" applyAlignment="1">
      <alignment horizontal="center"/>
    </xf>
    <xf numFmtId="0" fontId="6" fillId="0" borderId="19" xfId="2" applyFont="1" applyBorder="1"/>
    <xf numFmtId="0" fontId="6" fillId="3" borderId="20" xfId="2" applyFont="1" applyFill="1" applyBorder="1" applyAlignment="1">
      <alignment horizontal="center"/>
    </xf>
    <xf numFmtId="164" fontId="6" fillId="3" borderId="21" xfId="2" applyNumberFormat="1" applyFont="1" applyFill="1" applyBorder="1" applyAlignment="1">
      <alignment horizontal="center"/>
    </xf>
    <xf numFmtId="164" fontId="6" fillId="3" borderId="4" xfId="2" applyNumberFormat="1" applyFont="1" applyFill="1" applyBorder="1" applyAlignment="1">
      <alignment horizontal="right"/>
    </xf>
    <xf numFmtId="164" fontId="6" fillId="4" borderId="20" xfId="2" applyNumberFormat="1" applyFont="1" applyFill="1" applyBorder="1" applyAlignment="1">
      <alignment horizontal="center"/>
    </xf>
    <xf numFmtId="164" fontId="6" fillId="4" borderId="21" xfId="2" applyNumberFormat="1" applyFont="1" applyFill="1" applyBorder="1"/>
    <xf numFmtId="164" fontId="6" fillId="4" borderId="4" xfId="2" applyNumberFormat="1" applyFont="1" applyFill="1" applyBorder="1" applyAlignment="1">
      <alignment horizontal="right"/>
    </xf>
    <xf numFmtId="164" fontId="6" fillId="3" borderId="20" xfId="2" applyNumberFormat="1" applyFont="1" applyFill="1" applyBorder="1" applyAlignment="1">
      <alignment horizontal="center"/>
    </xf>
    <xf numFmtId="164" fontId="6" fillId="3" borderId="21" xfId="2" applyNumberFormat="1" applyFont="1" applyFill="1" applyBorder="1"/>
    <xf numFmtId="164" fontId="6" fillId="0" borderId="20" xfId="2" applyNumberFormat="1" applyFont="1" applyBorder="1" applyAlignment="1">
      <alignment horizontal="center"/>
    </xf>
    <xf numFmtId="164" fontId="6" fillId="0" borderId="21" xfId="2" applyNumberFormat="1" applyFont="1" applyBorder="1"/>
    <xf numFmtId="164" fontId="6" fillId="0" borderId="4" xfId="2" applyNumberFormat="1" applyFont="1" applyBorder="1" applyAlignment="1">
      <alignment horizontal="right"/>
    </xf>
    <xf numFmtId="0" fontId="6" fillId="0" borderId="15" xfId="2" applyFont="1" applyBorder="1"/>
    <xf numFmtId="0" fontId="13" fillId="0" borderId="16" xfId="2" applyFont="1" applyBorder="1"/>
    <xf numFmtId="0" fontId="0" fillId="0" borderId="0" xfId="0" applyAlignment="1">
      <alignment horizontal="right"/>
    </xf>
    <xf numFmtId="14" fontId="0" fillId="0" borderId="0" xfId="0" applyNumberFormat="1"/>
    <xf numFmtId="167" fontId="9" fillId="0" borderId="0" xfId="2" applyNumberFormat="1" applyFont="1"/>
    <xf numFmtId="167" fontId="9" fillId="0" borderId="0" xfId="2" applyNumberFormat="1" applyFont="1" applyAlignment="1">
      <alignment horizontal="right"/>
    </xf>
    <xf numFmtId="14" fontId="9" fillId="0" borderId="0" xfId="2" applyNumberFormat="1" applyFont="1"/>
    <xf numFmtId="0" fontId="3" fillId="0" borderId="0" xfId="2" applyProtection="1">
      <protection locked="0"/>
    </xf>
    <xf numFmtId="14" fontId="0" fillId="0" borderId="0" xfId="0" applyNumberFormat="1" applyAlignment="1">
      <alignment horizontal="center"/>
    </xf>
    <xf numFmtId="164" fontId="1" fillId="0" borderId="2" xfId="0" applyNumberFormat="1" applyFont="1" applyBorder="1" applyAlignment="1">
      <alignment horizontal="center"/>
    </xf>
    <xf numFmtId="164" fontId="1" fillId="2" borderId="8" xfId="0" applyNumberFormat="1" applyFont="1" applyFill="1" applyBorder="1" applyAlignment="1">
      <alignment horizontal="center" vertical="center"/>
    </xf>
    <xf numFmtId="164" fontId="1" fillId="2" borderId="9" xfId="0" applyNumberFormat="1" applyFont="1" applyFill="1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164" fontId="1" fillId="0" borderId="2" xfId="0" applyNumberFormat="1" applyFont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justify"/>
    </xf>
    <xf numFmtId="0" fontId="1" fillId="0" borderId="4" xfId="0" applyFont="1" applyBorder="1" applyAlignment="1">
      <alignment horizontal="center" vertical="justify"/>
    </xf>
    <xf numFmtId="17" fontId="1" fillId="0" borderId="0" xfId="0" quotePrefix="1" applyNumberFormat="1" applyFont="1" applyAlignment="1">
      <alignment horizontal="left"/>
    </xf>
    <xf numFmtId="0" fontId="1" fillId="0" borderId="0" xfId="0" applyFont="1" applyAlignment="1">
      <alignment horizontal="left"/>
    </xf>
    <xf numFmtId="14" fontId="0" fillId="0" borderId="0" xfId="0" applyNumberFormat="1" applyAlignment="1">
      <alignment horizontal="center"/>
    </xf>
    <xf numFmtId="0" fontId="4" fillId="0" borderId="12" xfId="2" applyFont="1" applyBorder="1" applyAlignment="1">
      <alignment horizontal="center"/>
    </xf>
    <xf numFmtId="0" fontId="4" fillId="0" borderId="13" xfId="2" applyFont="1" applyBorder="1" applyAlignment="1">
      <alignment horizontal="center"/>
    </xf>
    <xf numFmtId="0" fontId="4" fillId="0" borderId="14" xfId="2" applyFont="1" applyBorder="1" applyAlignment="1">
      <alignment horizontal="center"/>
    </xf>
    <xf numFmtId="0" fontId="5" fillId="0" borderId="15" xfId="2" applyFont="1" applyBorder="1" applyAlignment="1">
      <alignment horizontal="center"/>
    </xf>
    <xf numFmtId="0" fontId="5" fillId="0" borderId="16" xfId="2" applyFont="1" applyBorder="1" applyAlignment="1">
      <alignment horizontal="center"/>
    </xf>
    <xf numFmtId="0" fontId="5" fillId="0" borderId="17" xfId="2" applyFont="1" applyBorder="1" applyAlignment="1">
      <alignment horizontal="center"/>
    </xf>
    <xf numFmtId="0" fontId="8" fillId="0" borderId="12" xfId="2" applyFont="1" applyBorder="1" applyAlignment="1">
      <alignment horizontal="center"/>
    </xf>
    <xf numFmtId="0" fontId="8" fillId="0" borderId="13" xfId="2" applyFont="1" applyBorder="1" applyAlignment="1">
      <alignment horizontal="center"/>
    </xf>
    <xf numFmtId="0" fontId="8" fillId="0" borderId="14" xfId="2" applyFont="1" applyBorder="1" applyAlignment="1">
      <alignment horizontal="center"/>
    </xf>
    <xf numFmtId="0" fontId="8" fillId="0" borderId="0" xfId="2" applyFont="1" applyAlignment="1">
      <alignment horizontal="center"/>
    </xf>
    <xf numFmtId="0" fontId="9" fillId="0" borderId="0" xfId="2" applyFont="1" applyAlignment="1">
      <alignment horizontal="left"/>
    </xf>
    <xf numFmtId="0" fontId="3" fillId="0" borderId="0" xfId="2" applyAlignment="1" applyProtection="1">
      <alignment horizontal="left"/>
      <protection locked="0"/>
    </xf>
    <xf numFmtId="0" fontId="9" fillId="0" borderId="0" xfId="2" applyFont="1" applyAlignment="1" applyProtection="1">
      <alignment horizontal="left"/>
      <protection locked="0"/>
    </xf>
    <xf numFmtId="0" fontId="7" fillId="0" borderId="16" xfId="2" applyFont="1" applyBorder="1" applyAlignment="1">
      <alignment horizontal="center"/>
    </xf>
    <xf numFmtId="0" fontId="7" fillId="0" borderId="4" xfId="2" applyFont="1" applyBorder="1" applyAlignment="1">
      <alignment horizontal="center"/>
    </xf>
    <xf numFmtId="0" fontId="6" fillId="0" borderId="20" xfId="2" applyFont="1" applyBorder="1" applyAlignment="1">
      <alignment horizontal="center"/>
    </xf>
    <xf numFmtId="0" fontId="6" fillId="0" borderId="21" xfId="2" applyFont="1" applyBorder="1" applyAlignment="1">
      <alignment horizontal="center"/>
    </xf>
    <xf numFmtId="0" fontId="3" fillId="0" borderId="0" xfId="2" applyAlignment="1">
      <alignment horizontal="center"/>
    </xf>
    <xf numFmtId="49" fontId="9" fillId="0" borderId="0" xfId="2" applyNumberFormat="1" applyFont="1" applyAlignment="1">
      <alignment horizontal="center"/>
    </xf>
    <xf numFmtId="0" fontId="3" fillId="0" borderId="0" xfId="2" quotePrefix="1" applyAlignment="1">
      <alignment horizontal="center"/>
    </xf>
    <xf numFmtId="0" fontId="6" fillId="0" borderId="0" xfId="2" applyFont="1" applyAlignment="1">
      <alignment horizontal="center"/>
    </xf>
  </cellXfs>
  <cellStyles count="4">
    <cellStyle name="Hiperlink" xfId="3" builtinId="8"/>
    <cellStyle name="Normal" xfId="0" builtinId="0"/>
    <cellStyle name="Normal 2" xfId="2" xr:uid="{EAC639F8-D490-4A1D-B87C-2AFBD74E12F4}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5BA1D-57A3-4DF2-83E4-29968E8E7CC7}">
  <sheetPr>
    <pageSetUpPr fitToPage="1"/>
  </sheetPr>
  <dimension ref="A1:T119"/>
  <sheetViews>
    <sheetView tabSelected="1" topLeftCell="B1" zoomScaleNormal="100" workbookViewId="0">
      <pane ySplit="4" topLeftCell="A5" activePane="bottomLeft" state="frozen"/>
      <selection activeCell="B3" sqref="B3:B4"/>
      <selection pane="bottomLeft" activeCell="H27" sqref="H27"/>
    </sheetView>
  </sheetViews>
  <sheetFormatPr defaultRowHeight="14.4"/>
  <cols>
    <col min="1" max="1" width="6.44140625" customWidth="1"/>
    <col min="2" max="2" width="34.109375" customWidth="1"/>
    <col min="3" max="3" width="7.88671875" customWidth="1"/>
    <col min="4" max="4" width="8.6640625" customWidth="1"/>
    <col min="5" max="5" width="11.44140625" customWidth="1"/>
    <col min="6" max="6" width="9.5546875" bestFit="1" customWidth="1"/>
    <col min="8" max="8" width="10.44140625" style="1" customWidth="1"/>
    <col min="9" max="9" width="9.88671875" customWidth="1"/>
    <col min="14" max="14" width="10.5546875" customWidth="1"/>
    <col min="16" max="16" width="11.109375" style="4" customWidth="1"/>
    <col min="18" max="19" width="9.44140625" bestFit="1" customWidth="1"/>
  </cols>
  <sheetData>
    <row r="1" spans="1:20">
      <c r="B1" s="83" t="s">
        <v>79</v>
      </c>
      <c r="C1" s="104" t="s">
        <v>101</v>
      </c>
      <c r="D1" s="105"/>
      <c r="E1" s="105"/>
      <c r="F1" s="105"/>
    </row>
    <row r="2" spans="1:20" ht="15" thickBot="1"/>
    <row r="3" spans="1:20" s="4" customFormat="1">
      <c r="A3" s="98" t="s">
        <v>39</v>
      </c>
      <c r="B3" s="100" t="s">
        <v>38</v>
      </c>
      <c r="C3" s="100" t="s">
        <v>7</v>
      </c>
      <c r="D3" s="100" t="s">
        <v>8</v>
      </c>
      <c r="E3" s="102" t="s">
        <v>102</v>
      </c>
      <c r="F3" s="100" t="s">
        <v>9</v>
      </c>
      <c r="G3" s="95" t="s">
        <v>0</v>
      </c>
      <c r="H3" s="95"/>
      <c r="I3" s="96" t="s">
        <v>2</v>
      </c>
      <c r="J3" s="96" t="s">
        <v>1</v>
      </c>
      <c r="K3" s="96" t="s">
        <v>4</v>
      </c>
      <c r="L3" s="96" t="s">
        <v>5</v>
      </c>
      <c r="M3" s="16" t="s">
        <v>83</v>
      </c>
      <c r="N3" s="90" t="s">
        <v>3</v>
      </c>
      <c r="O3" s="90"/>
      <c r="P3" s="91" t="s">
        <v>37</v>
      </c>
      <c r="Q3" s="3"/>
      <c r="R3" s="3"/>
      <c r="S3" s="3"/>
      <c r="T3" s="3"/>
    </row>
    <row r="4" spans="1:20" s="4" customFormat="1">
      <c r="A4" s="99"/>
      <c r="B4" s="101"/>
      <c r="C4" s="101"/>
      <c r="D4" s="101"/>
      <c r="E4" s="103"/>
      <c r="F4" s="101"/>
      <c r="G4" s="5" t="s">
        <v>10</v>
      </c>
      <c r="H4" s="6" t="s">
        <v>11</v>
      </c>
      <c r="I4" s="97"/>
      <c r="J4" s="101"/>
      <c r="K4" s="101"/>
      <c r="L4" s="101"/>
      <c r="M4" s="17"/>
      <c r="N4" s="6" t="s">
        <v>2</v>
      </c>
      <c r="O4" s="6" t="s">
        <v>6</v>
      </c>
      <c r="P4" s="92"/>
      <c r="Q4" s="3"/>
      <c r="R4" s="3"/>
      <c r="S4" s="3"/>
      <c r="T4" s="3"/>
    </row>
    <row r="5" spans="1:20" s="4" customFormat="1" ht="18" customHeight="1">
      <c r="A5" s="7">
        <v>1</v>
      </c>
      <c r="B5" s="8" t="s">
        <v>12</v>
      </c>
      <c r="C5" s="9">
        <v>21</v>
      </c>
      <c r="D5" s="9">
        <v>172</v>
      </c>
      <c r="E5" s="9">
        <v>61</v>
      </c>
      <c r="F5" s="9">
        <f>ROUND(C5*D5,0)+E5</f>
        <v>3673</v>
      </c>
      <c r="G5" s="8">
        <v>2.5499999999999998</v>
      </c>
      <c r="H5" s="10">
        <f>ROUND(F5*G5,2)</f>
        <v>9366.15</v>
      </c>
      <c r="I5" s="10">
        <f>ROUND(H5*0.2,2)</f>
        <v>1873.23</v>
      </c>
      <c r="J5" s="10">
        <f>ROUND(I5*0.11,2)</f>
        <v>206.06</v>
      </c>
      <c r="K5" s="10">
        <f>ROUND(I5*0.015,2)</f>
        <v>28.1</v>
      </c>
      <c r="L5" s="10">
        <f>ROUND(I5*0.01,2)</f>
        <v>18.73</v>
      </c>
      <c r="M5" s="10">
        <f>ROUND(I5*0.03,2)</f>
        <v>56.2</v>
      </c>
      <c r="N5" s="10">
        <f>ROUND(H5*0.6,2)</f>
        <v>5619.69</v>
      </c>
      <c r="O5" s="10">
        <f>Elpídio!H21</f>
        <v>592.7482500000001</v>
      </c>
      <c r="P5" s="13">
        <f>+H5-J5-K5-L5-O5-M5</f>
        <v>8464.3117499999989</v>
      </c>
      <c r="Q5" s="3"/>
      <c r="R5" s="3"/>
      <c r="S5" s="3"/>
      <c r="T5" s="3"/>
    </row>
    <row r="6" spans="1:20" ht="18" customHeight="1">
      <c r="A6" s="7">
        <f>+A5+1</f>
        <v>2</v>
      </c>
      <c r="B6" s="8" t="s">
        <v>13</v>
      </c>
      <c r="C6" s="9">
        <v>21</v>
      </c>
      <c r="D6" s="9">
        <v>162</v>
      </c>
      <c r="E6" s="9"/>
      <c r="F6" s="9">
        <f t="shared" ref="F6:F30" si="0">ROUND(C6*D6,0)+E6</f>
        <v>3402</v>
      </c>
      <c r="G6" s="8">
        <v>2.5499999999999998</v>
      </c>
      <c r="H6" s="10">
        <f t="shared" ref="H6:H30" si="1">ROUND(F6*G6,2)</f>
        <v>8675.1</v>
      </c>
      <c r="I6" s="10">
        <f t="shared" ref="I6:I28" si="2">ROUND(H6*0.2,2)</f>
        <v>1735.02</v>
      </c>
      <c r="J6" s="10">
        <f t="shared" ref="J6:J28" si="3">ROUND(I6*0.11,2)</f>
        <v>190.85</v>
      </c>
      <c r="K6" s="10">
        <f t="shared" ref="K6:K28" si="4">ROUND(I6*0.015,2)</f>
        <v>26.03</v>
      </c>
      <c r="L6" s="10">
        <f t="shared" ref="L6:L28" si="5">ROUND(I6*0.01,2)</f>
        <v>17.350000000000001</v>
      </c>
      <c r="M6" s="10">
        <f t="shared" ref="M6:M11" si="6">ROUND(I6*0.03,2)</f>
        <v>52.05</v>
      </c>
      <c r="N6" s="10">
        <f t="shared" ref="N6:N28" si="7">ROUND(H6*0.6,2)</f>
        <v>5205.0600000000004</v>
      </c>
      <c r="O6" s="10">
        <f>'Antonio Carlos'!H21</f>
        <v>482.90775000000008</v>
      </c>
      <c r="P6" s="13">
        <f t="shared" ref="P6:P30" si="8">+H6-J6-K6-L6-O6-M6</f>
        <v>7905.9122499999985</v>
      </c>
      <c r="Q6" s="1"/>
      <c r="R6" s="1"/>
      <c r="S6" s="1"/>
      <c r="T6" s="1"/>
    </row>
    <row r="7" spans="1:20" ht="18" customHeight="1">
      <c r="A7" s="7">
        <f t="shared" ref="A7:A30" si="9">+A6+1</f>
        <v>3</v>
      </c>
      <c r="B7" s="8" t="s">
        <v>14</v>
      </c>
      <c r="C7" s="9">
        <v>21</v>
      </c>
      <c r="D7" s="9">
        <v>145</v>
      </c>
      <c r="E7" s="9"/>
      <c r="F7" s="9">
        <f t="shared" si="0"/>
        <v>3045</v>
      </c>
      <c r="G7" s="8">
        <v>2.5499999999999998</v>
      </c>
      <c r="H7" s="10">
        <f t="shared" si="1"/>
        <v>7764.75</v>
      </c>
      <c r="I7" s="10">
        <f t="shared" si="2"/>
        <v>1552.95</v>
      </c>
      <c r="J7" s="10">
        <f t="shared" si="3"/>
        <v>170.82</v>
      </c>
      <c r="K7" s="10">
        <f t="shared" si="4"/>
        <v>23.29</v>
      </c>
      <c r="L7" s="10">
        <f t="shared" si="5"/>
        <v>15.53</v>
      </c>
      <c r="M7" s="10">
        <f t="shared" si="6"/>
        <v>46.59</v>
      </c>
      <c r="N7" s="10">
        <f t="shared" si="7"/>
        <v>4658.8500000000004</v>
      </c>
      <c r="O7" s="10">
        <f>Walter!H21</f>
        <v>338.20825000000013</v>
      </c>
      <c r="P7" s="13">
        <f t="shared" si="8"/>
        <v>7170.3117500000008</v>
      </c>
      <c r="Q7" s="1"/>
      <c r="R7" s="1"/>
      <c r="S7" s="1"/>
      <c r="T7" s="1"/>
    </row>
    <row r="8" spans="1:20" ht="18" customHeight="1">
      <c r="A8" s="7">
        <f t="shared" si="9"/>
        <v>4</v>
      </c>
      <c r="B8" s="8" t="s">
        <v>15</v>
      </c>
      <c r="C8" s="9">
        <v>21</v>
      </c>
      <c r="D8" s="9">
        <v>127</v>
      </c>
      <c r="E8" s="9"/>
      <c r="F8" s="9">
        <f t="shared" si="0"/>
        <v>2667</v>
      </c>
      <c r="G8" s="8">
        <v>2.5499999999999998</v>
      </c>
      <c r="H8" s="10">
        <f t="shared" si="1"/>
        <v>6800.85</v>
      </c>
      <c r="I8" s="10">
        <f t="shared" si="2"/>
        <v>1360.17</v>
      </c>
      <c r="J8" s="10">
        <f t="shared" si="3"/>
        <v>149.62</v>
      </c>
      <c r="K8" s="10">
        <f t="shared" si="4"/>
        <v>20.399999999999999</v>
      </c>
      <c r="L8" s="10">
        <f t="shared" si="5"/>
        <v>13.6</v>
      </c>
      <c r="M8" s="10">
        <f t="shared" si="6"/>
        <v>40.81</v>
      </c>
      <c r="N8" s="10">
        <f t="shared" si="7"/>
        <v>4080.51</v>
      </c>
      <c r="O8" s="10">
        <f>Amarildo!H21</f>
        <v>221.68025</v>
      </c>
      <c r="P8" s="13">
        <f t="shared" si="8"/>
        <v>6354.7397499999997</v>
      </c>
      <c r="Q8" s="1"/>
      <c r="R8" s="1"/>
      <c r="S8" s="1"/>
      <c r="T8" s="1"/>
    </row>
    <row r="9" spans="1:20" ht="18" customHeight="1">
      <c r="A9" s="7">
        <f t="shared" si="9"/>
        <v>5</v>
      </c>
      <c r="B9" s="8" t="s">
        <v>16</v>
      </c>
      <c r="C9" s="9">
        <v>21</v>
      </c>
      <c r="D9" s="9">
        <v>176</v>
      </c>
      <c r="E9" s="9"/>
      <c r="F9" s="9">
        <f t="shared" si="0"/>
        <v>3696</v>
      </c>
      <c r="G9" s="8">
        <v>2.5499999999999998</v>
      </c>
      <c r="H9" s="10">
        <f t="shared" si="1"/>
        <v>9424.7999999999993</v>
      </c>
      <c r="I9" s="10">
        <f t="shared" si="2"/>
        <v>1884.96</v>
      </c>
      <c r="J9" s="10">
        <f t="shared" si="3"/>
        <v>207.35</v>
      </c>
      <c r="K9" s="10">
        <f t="shared" si="4"/>
        <v>28.27</v>
      </c>
      <c r="L9" s="10">
        <f t="shared" si="5"/>
        <v>18.850000000000001</v>
      </c>
      <c r="M9" s="10">
        <f t="shared" si="6"/>
        <v>56.55</v>
      </c>
      <c r="N9" s="10">
        <f t="shared" si="7"/>
        <v>5654.88</v>
      </c>
      <c r="O9" s="10">
        <f>Sebastião!H21</f>
        <v>602.07075000000009</v>
      </c>
      <c r="P9" s="13">
        <f t="shared" si="8"/>
        <v>8511.7092499999981</v>
      </c>
      <c r="Q9" s="1"/>
      <c r="R9" s="1">
        <v>16</v>
      </c>
      <c r="S9" s="1">
        <v>127</v>
      </c>
      <c r="T9" s="1">
        <f>S9*R9</f>
        <v>2032</v>
      </c>
    </row>
    <row r="10" spans="1:20" ht="18" customHeight="1">
      <c r="A10" s="7">
        <f t="shared" si="9"/>
        <v>6</v>
      </c>
      <c r="B10" s="8" t="s">
        <v>17</v>
      </c>
      <c r="C10" s="9">
        <v>21</v>
      </c>
      <c r="D10" s="9">
        <v>197</v>
      </c>
      <c r="E10" s="9"/>
      <c r="F10" s="9">
        <f t="shared" si="0"/>
        <v>4137</v>
      </c>
      <c r="G10" s="8">
        <v>2.5499999999999998</v>
      </c>
      <c r="H10" s="10">
        <f t="shared" si="1"/>
        <v>10549.35</v>
      </c>
      <c r="I10" s="10">
        <f t="shared" si="2"/>
        <v>2109.87</v>
      </c>
      <c r="J10" s="10">
        <f t="shared" si="3"/>
        <v>232.09</v>
      </c>
      <c r="K10" s="10">
        <f t="shared" si="4"/>
        <v>31.65</v>
      </c>
      <c r="L10" s="10">
        <f t="shared" si="5"/>
        <v>21.1</v>
      </c>
      <c r="M10" s="10">
        <f t="shared" si="6"/>
        <v>63.3</v>
      </c>
      <c r="N10" s="10">
        <f t="shared" si="7"/>
        <v>6329.61</v>
      </c>
      <c r="O10" s="10">
        <f>Veronice!H21</f>
        <v>780.81800000000021</v>
      </c>
      <c r="P10" s="13">
        <f t="shared" si="8"/>
        <v>9420.3919999999998</v>
      </c>
      <c r="Q10" s="1"/>
      <c r="R10" s="1">
        <v>5</v>
      </c>
      <c r="S10" s="1">
        <v>147</v>
      </c>
      <c r="T10" s="1">
        <f>S10*R10</f>
        <v>735</v>
      </c>
    </row>
    <row r="11" spans="1:20" ht="18" customHeight="1">
      <c r="A11" s="7">
        <f t="shared" si="9"/>
        <v>7</v>
      </c>
      <c r="B11" s="8" t="s">
        <v>18</v>
      </c>
      <c r="C11" s="9">
        <v>21</v>
      </c>
      <c r="D11" s="9">
        <v>108</v>
      </c>
      <c r="E11" s="9"/>
      <c r="F11" s="9">
        <f t="shared" si="0"/>
        <v>2268</v>
      </c>
      <c r="G11" s="8">
        <v>2.5499999999999998</v>
      </c>
      <c r="H11" s="10">
        <f t="shared" si="1"/>
        <v>5783.4</v>
      </c>
      <c r="I11" s="10">
        <f t="shared" si="2"/>
        <v>1156.68</v>
      </c>
      <c r="J11" s="10">
        <f t="shared" si="3"/>
        <v>127.23</v>
      </c>
      <c r="K11" s="10">
        <f t="shared" si="4"/>
        <v>17.350000000000001</v>
      </c>
      <c r="L11" s="10">
        <f t="shared" si="5"/>
        <v>11.57</v>
      </c>
      <c r="M11" s="10">
        <f t="shared" si="6"/>
        <v>34.700000000000003</v>
      </c>
      <c r="N11" s="10">
        <f t="shared" si="7"/>
        <v>3470.04</v>
      </c>
      <c r="O11" s="10">
        <f>Luana!H21</f>
        <v>119.98149999999998</v>
      </c>
      <c r="P11" s="13">
        <f t="shared" si="8"/>
        <v>5472.5685000000003</v>
      </c>
      <c r="Q11" s="1"/>
      <c r="R11" s="1"/>
      <c r="S11" s="1"/>
      <c r="T11" s="1"/>
    </row>
    <row r="12" spans="1:20" ht="18" customHeight="1">
      <c r="A12" s="7">
        <f t="shared" si="9"/>
        <v>8</v>
      </c>
      <c r="B12" s="8" t="s">
        <v>19</v>
      </c>
      <c r="C12" s="9">
        <v>24</v>
      </c>
      <c r="D12" s="9">
        <v>106</v>
      </c>
      <c r="E12" s="9"/>
      <c r="F12" s="9">
        <f t="shared" si="0"/>
        <v>2544</v>
      </c>
      <c r="G12" s="8">
        <v>4.78</v>
      </c>
      <c r="H12" s="10">
        <f t="shared" si="1"/>
        <v>12160.32</v>
      </c>
      <c r="I12" s="10"/>
      <c r="J12" s="10"/>
      <c r="K12" s="10"/>
      <c r="L12" s="10"/>
      <c r="M12" s="10"/>
      <c r="N12" s="10"/>
      <c r="O12" s="10"/>
      <c r="P12" s="13">
        <f t="shared" si="8"/>
        <v>12160.32</v>
      </c>
      <c r="Q12" s="1"/>
      <c r="R12" s="1"/>
      <c r="S12" s="1"/>
      <c r="T12" s="1"/>
    </row>
    <row r="13" spans="1:20" ht="18" customHeight="1">
      <c r="A13" s="7">
        <f t="shared" si="9"/>
        <v>9</v>
      </c>
      <c r="B13" s="8" t="s">
        <v>20</v>
      </c>
      <c r="C13" s="9">
        <v>24</v>
      </c>
      <c r="D13" s="9">
        <v>98</v>
      </c>
      <c r="E13" s="9"/>
      <c r="F13" s="9">
        <f t="shared" si="0"/>
        <v>2352</v>
      </c>
      <c r="G13" s="8">
        <v>4.78</v>
      </c>
      <c r="H13" s="10">
        <f t="shared" si="1"/>
        <v>11242.56</v>
      </c>
      <c r="I13" s="10"/>
      <c r="J13" s="10"/>
      <c r="K13" s="10"/>
      <c r="L13" s="10"/>
      <c r="M13" s="10"/>
      <c r="N13" s="10"/>
      <c r="O13" s="10"/>
      <c r="P13" s="13">
        <f t="shared" si="8"/>
        <v>11242.56</v>
      </c>
      <c r="Q13" s="1"/>
      <c r="R13" s="1"/>
      <c r="S13" s="1"/>
      <c r="T13" s="1"/>
    </row>
    <row r="14" spans="1:20" ht="18" customHeight="1">
      <c r="A14" s="7">
        <f t="shared" si="9"/>
        <v>10</v>
      </c>
      <c r="B14" s="8" t="s">
        <v>21</v>
      </c>
      <c r="C14" s="9">
        <v>21</v>
      </c>
      <c r="D14" s="9">
        <v>185</v>
      </c>
      <c r="E14" s="9"/>
      <c r="F14" s="9">
        <f t="shared" si="0"/>
        <v>3885</v>
      </c>
      <c r="G14" s="8">
        <v>2.5499999999999998</v>
      </c>
      <c r="H14" s="10">
        <f t="shared" si="1"/>
        <v>9906.75</v>
      </c>
      <c r="I14" s="10">
        <f t="shared" si="2"/>
        <v>1981.35</v>
      </c>
      <c r="J14" s="10">
        <f t="shared" si="3"/>
        <v>217.95</v>
      </c>
      <c r="K14" s="10">
        <f t="shared" si="4"/>
        <v>29.72</v>
      </c>
      <c r="L14" s="10">
        <f t="shared" si="5"/>
        <v>19.809999999999999</v>
      </c>
      <c r="M14" s="10">
        <f t="shared" ref="M14:M15" si="10">ROUND(I14*0.03,2)</f>
        <v>59.44</v>
      </c>
      <c r="N14" s="10">
        <f t="shared" si="7"/>
        <v>5944.05</v>
      </c>
      <c r="O14" s="10">
        <f>Joaquim!H21</f>
        <v>678.67750000000024</v>
      </c>
      <c r="P14" s="13">
        <f t="shared" si="8"/>
        <v>8901.1525000000001</v>
      </c>
      <c r="Q14" s="1"/>
      <c r="R14" s="1"/>
      <c r="S14" s="1"/>
      <c r="T14" s="1"/>
    </row>
    <row r="15" spans="1:20" ht="18" customHeight="1">
      <c r="A15" s="7">
        <f t="shared" si="9"/>
        <v>11</v>
      </c>
      <c r="B15" s="8" t="s">
        <v>22</v>
      </c>
      <c r="C15" s="9">
        <v>21</v>
      </c>
      <c r="D15" s="9">
        <v>107</v>
      </c>
      <c r="E15" s="9"/>
      <c r="F15" s="9">
        <f t="shared" si="0"/>
        <v>2247</v>
      </c>
      <c r="G15" s="8">
        <v>2.5499999999999998</v>
      </c>
      <c r="H15" s="10">
        <f t="shared" si="1"/>
        <v>5729.85</v>
      </c>
      <c r="I15" s="10">
        <f t="shared" si="2"/>
        <v>1145.97</v>
      </c>
      <c r="J15" s="10">
        <f t="shared" si="3"/>
        <v>126.06</v>
      </c>
      <c r="K15" s="10">
        <f t="shared" si="4"/>
        <v>17.190000000000001</v>
      </c>
      <c r="L15" s="10">
        <f t="shared" si="5"/>
        <v>11.46</v>
      </c>
      <c r="M15" s="10">
        <f t="shared" si="10"/>
        <v>34.380000000000003</v>
      </c>
      <c r="N15" s="10">
        <f t="shared" si="7"/>
        <v>3437.91</v>
      </c>
      <c r="O15" s="10">
        <f>Eliomar!H21</f>
        <v>115.33749999999998</v>
      </c>
      <c r="P15" s="13">
        <f t="shared" si="8"/>
        <v>5425.4225000000006</v>
      </c>
      <c r="Q15" s="1"/>
      <c r="R15" s="1"/>
      <c r="S15" s="1"/>
      <c r="T15" s="1"/>
    </row>
    <row r="16" spans="1:20" ht="18" customHeight="1">
      <c r="A16" s="7">
        <f t="shared" si="9"/>
        <v>12</v>
      </c>
      <c r="B16" s="8" t="s">
        <v>23</v>
      </c>
      <c r="C16" s="9">
        <v>9</v>
      </c>
      <c r="D16" s="9">
        <v>205</v>
      </c>
      <c r="E16" s="9"/>
      <c r="F16" s="9">
        <f t="shared" si="0"/>
        <v>1845</v>
      </c>
      <c r="G16" s="8">
        <v>5.0395000000000003</v>
      </c>
      <c r="H16" s="10">
        <f t="shared" si="1"/>
        <v>9297.8799999999992</v>
      </c>
      <c r="I16" s="10"/>
      <c r="J16" s="10"/>
      <c r="K16" s="10"/>
      <c r="L16" s="10"/>
      <c r="M16" s="10"/>
      <c r="N16" s="10"/>
      <c r="O16" s="10"/>
      <c r="P16" s="13">
        <f t="shared" si="8"/>
        <v>9297.8799999999992</v>
      </c>
      <c r="Q16" s="1"/>
      <c r="R16" s="1"/>
      <c r="S16" s="1"/>
      <c r="T16" s="1"/>
    </row>
    <row r="17" spans="1:20" ht="18" customHeight="1">
      <c r="A17" s="7">
        <f t="shared" si="9"/>
        <v>13</v>
      </c>
      <c r="B17" s="8" t="s">
        <v>24</v>
      </c>
      <c r="C17" s="9">
        <v>21</v>
      </c>
      <c r="D17" s="9">
        <v>102</v>
      </c>
      <c r="E17" s="9"/>
      <c r="F17" s="9">
        <f t="shared" si="0"/>
        <v>2142</v>
      </c>
      <c r="G17" s="8">
        <v>2.5499999999999998</v>
      </c>
      <c r="H17" s="10">
        <f t="shared" si="1"/>
        <v>5462.1</v>
      </c>
      <c r="I17" s="10">
        <f t="shared" si="2"/>
        <v>1092.42</v>
      </c>
      <c r="J17" s="10">
        <f t="shared" si="3"/>
        <v>120.17</v>
      </c>
      <c r="K17" s="10">
        <f t="shared" si="4"/>
        <v>16.39</v>
      </c>
      <c r="L17" s="10">
        <f t="shared" si="5"/>
        <v>10.92</v>
      </c>
      <c r="M17" s="10">
        <f t="shared" ref="M17:M18" si="11">ROUND(I17*0.03,2)</f>
        <v>32.770000000000003</v>
      </c>
      <c r="N17" s="10">
        <f t="shared" si="7"/>
        <v>3277.26</v>
      </c>
      <c r="O17" s="10">
        <f>Juliana!H21</f>
        <v>92.123499999999979</v>
      </c>
      <c r="P17" s="13">
        <f t="shared" si="8"/>
        <v>5189.7264999999998</v>
      </c>
      <c r="Q17" s="1"/>
      <c r="R17" s="1"/>
      <c r="S17" s="1"/>
      <c r="T17" s="1"/>
    </row>
    <row r="18" spans="1:20" ht="18" customHeight="1">
      <c r="A18" s="7">
        <f t="shared" si="9"/>
        <v>14</v>
      </c>
      <c r="B18" s="8" t="s">
        <v>25</v>
      </c>
      <c r="C18" s="9">
        <v>21</v>
      </c>
      <c r="D18" s="9">
        <v>172</v>
      </c>
      <c r="E18" s="9"/>
      <c r="F18" s="9">
        <f t="shared" si="0"/>
        <v>3612</v>
      </c>
      <c r="G18" s="8">
        <v>2.5499999999999998</v>
      </c>
      <c r="H18" s="10">
        <f t="shared" si="1"/>
        <v>9210.6</v>
      </c>
      <c r="I18" s="10">
        <f t="shared" si="2"/>
        <v>1842.12</v>
      </c>
      <c r="J18" s="10">
        <f t="shared" si="3"/>
        <v>202.63</v>
      </c>
      <c r="K18" s="10">
        <f t="shared" si="4"/>
        <v>27.63</v>
      </c>
      <c r="L18" s="10">
        <f t="shared" si="5"/>
        <v>18.420000000000002</v>
      </c>
      <c r="M18" s="10">
        <f t="shared" si="11"/>
        <v>55.26</v>
      </c>
      <c r="N18" s="10">
        <f t="shared" si="7"/>
        <v>5526.36</v>
      </c>
      <c r="O18" s="10">
        <f>Eliene!H21</f>
        <v>568.02575000000002</v>
      </c>
      <c r="P18" s="13">
        <f t="shared" si="8"/>
        <v>8338.634250000001</v>
      </c>
      <c r="Q18" s="1"/>
      <c r="R18" s="1"/>
      <c r="S18" s="1"/>
      <c r="T18" s="1"/>
    </row>
    <row r="19" spans="1:20" ht="18" customHeight="1">
      <c r="A19" s="7">
        <f t="shared" si="9"/>
        <v>15</v>
      </c>
      <c r="B19" s="8" t="s">
        <v>26</v>
      </c>
      <c r="C19" s="9">
        <v>21</v>
      </c>
      <c r="D19" s="9">
        <v>203</v>
      </c>
      <c r="E19" s="9"/>
      <c r="F19" s="9">
        <f t="shared" si="0"/>
        <v>4263</v>
      </c>
      <c r="G19" s="8">
        <v>5.1730999999999998</v>
      </c>
      <c r="H19" s="10">
        <f t="shared" si="1"/>
        <v>22052.93</v>
      </c>
      <c r="I19" s="10"/>
      <c r="J19" s="10"/>
      <c r="K19" s="10"/>
      <c r="L19" s="10"/>
      <c r="M19" s="10"/>
      <c r="N19" s="10"/>
      <c r="O19" s="10"/>
      <c r="P19" s="13">
        <f t="shared" si="8"/>
        <v>22052.93</v>
      </c>
      <c r="Q19" s="1"/>
      <c r="R19" s="1"/>
      <c r="S19" s="1"/>
      <c r="T19" s="1"/>
    </row>
    <row r="20" spans="1:20" ht="18" customHeight="1">
      <c r="A20" s="7">
        <f t="shared" si="9"/>
        <v>16</v>
      </c>
      <c r="B20" s="8" t="s">
        <v>27</v>
      </c>
      <c r="C20" s="9">
        <v>21</v>
      </c>
      <c r="D20" s="9">
        <v>137</v>
      </c>
      <c r="E20" s="9"/>
      <c r="F20" s="9">
        <f t="shared" si="0"/>
        <v>2877</v>
      </c>
      <c r="G20" s="8">
        <v>2.5499999999999998</v>
      </c>
      <c r="H20" s="10">
        <f t="shared" si="1"/>
        <v>7336.35</v>
      </c>
      <c r="I20" s="10">
        <f t="shared" si="2"/>
        <v>1467.27</v>
      </c>
      <c r="J20" s="10">
        <f t="shared" si="3"/>
        <v>161.4</v>
      </c>
      <c r="K20" s="10">
        <f t="shared" si="4"/>
        <v>22.01</v>
      </c>
      <c r="L20" s="10">
        <f t="shared" si="5"/>
        <v>14.67</v>
      </c>
      <c r="M20" s="10">
        <f t="shared" ref="M20" si="12">ROUND(I20*0.03,2)</f>
        <v>44.02</v>
      </c>
      <c r="N20" s="10">
        <f t="shared" si="7"/>
        <v>4401.8100000000004</v>
      </c>
      <c r="O20" s="10">
        <f>Cleonir!H21</f>
        <v>291.32225000000005</v>
      </c>
      <c r="P20" s="13">
        <f t="shared" si="8"/>
        <v>6802.9277499999998</v>
      </c>
      <c r="Q20" s="1"/>
      <c r="R20" s="1"/>
      <c r="S20" s="1"/>
      <c r="T20" s="1"/>
    </row>
    <row r="21" spans="1:20" ht="18" customHeight="1">
      <c r="A21" s="7">
        <f t="shared" si="9"/>
        <v>17</v>
      </c>
      <c r="B21" s="8" t="s">
        <v>28</v>
      </c>
      <c r="C21" s="9">
        <v>21</v>
      </c>
      <c r="D21" s="9">
        <v>201</v>
      </c>
      <c r="E21" s="9"/>
      <c r="F21" s="9">
        <f t="shared" si="0"/>
        <v>4221</v>
      </c>
      <c r="G21" s="8">
        <v>5.0446999999999997</v>
      </c>
      <c r="H21" s="10">
        <f t="shared" si="1"/>
        <v>21293.68</v>
      </c>
      <c r="I21" s="10"/>
      <c r="J21" s="10"/>
      <c r="K21" s="10"/>
      <c r="L21" s="10"/>
      <c r="M21" s="10"/>
      <c r="N21" s="10"/>
      <c r="O21" s="10"/>
      <c r="P21" s="13">
        <f t="shared" si="8"/>
        <v>21293.68</v>
      </c>
      <c r="Q21" s="1"/>
      <c r="R21" s="1"/>
      <c r="S21" s="1"/>
      <c r="T21" s="1"/>
    </row>
    <row r="22" spans="1:20" ht="18" customHeight="1">
      <c r="A22" s="7">
        <f t="shared" si="9"/>
        <v>18</v>
      </c>
      <c r="B22" s="8" t="s">
        <v>29</v>
      </c>
      <c r="C22" s="9">
        <v>21</v>
      </c>
      <c r="D22" s="9">
        <v>139</v>
      </c>
      <c r="E22" s="9"/>
      <c r="F22" s="9">
        <f t="shared" si="0"/>
        <v>2919</v>
      </c>
      <c r="G22" s="8">
        <v>2.5499999999999998</v>
      </c>
      <c r="H22" s="10">
        <f t="shared" si="1"/>
        <v>7443.45</v>
      </c>
      <c r="I22" s="10">
        <f t="shared" si="2"/>
        <v>1488.69</v>
      </c>
      <c r="J22" s="10">
        <f t="shared" si="3"/>
        <v>163.76</v>
      </c>
      <c r="K22" s="10">
        <f t="shared" si="4"/>
        <v>22.33</v>
      </c>
      <c r="L22" s="10">
        <f t="shared" si="5"/>
        <v>14.89</v>
      </c>
      <c r="M22" s="10">
        <f t="shared" ref="M22" si="13">ROUND(I22*0.03,2)</f>
        <v>44.66</v>
      </c>
      <c r="N22" s="10">
        <f t="shared" si="7"/>
        <v>4466.07</v>
      </c>
      <c r="O22" s="10">
        <f>Daiton!H21</f>
        <v>305.24975000000018</v>
      </c>
      <c r="P22" s="13">
        <f t="shared" si="8"/>
        <v>6892.5602499999995</v>
      </c>
      <c r="Q22" s="1"/>
      <c r="R22" s="1"/>
      <c r="S22" s="1"/>
      <c r="T22" s="1"/>
    </row>
    <row r="23" spans="1:20" ht="18" customHeight="1">
      <c r="A23" s="7">
        <f t="shared" si="9"/>
        <v>19</v>
      </c>
      <c r="B23" s="8" t="s">
        <v>30</v>
      </c>
      <c r="C23" s="9">
        <v>21</v>
      </c>
      <c r="D23" s="9">
        <v>200</v>
      </c>
      <c r="E23" s="9"/>
      <c r="F23" s="9">
        <f t="shared" si="0"/>
        <v>4200</v>
      </c>
      <c r="G23" s="8">
        <v>5.0460000000000003</v>
      </c>
      <c r="H23" s="10">
        <f t="shared" si="1"/>
        <v>21193.200000000001</v>
      </c>
      <c r="I23" s="10"/>
      <c r="J23" s="10"/>
      <c r="K23" s="10"/>
      <c r="L23" s="10"/>
      <c r="M23" s="10"/>
      <c r="N23" s="10"/>
      <c r="O23" s="10"/>
      <c r="P23" s="13">
        <f t="shared" si="8"/>
        <v>21193.200000000001</v>
      </c>
      <c r="Q23" s="1"/>
      <c r="R23" s="1"/>
      <c r="S23" s="1"/>
      <c r="T23" s="1"/>
    </row>
    <row r="24" spans="1:20" ht="18" customHeight="1">
      <c r="A24" s="7">
        <f t="shared" si="9"/>
        <v>20</v>
      </c>
      <c r="B24" s="8" t="s">
        <v>31</v>
      </c>
      <c r="C24" s="9">
        <v>21</v>
      </c>
      <c r="D24" s="9">
        <v>206</v>
      </c>
      <c r="E24" s="9"/>
      <c r="F24" s="9">
        <f t="shared" si="0"/>
        <v>4326</v>
      </c>
      <c r="G24" s="8">
        <v>5.0382999999999996</v>
      </c>
      <c r="H24" s="10">
        <f t="shared" si="1"/>
        <v>21795.69</v>
      </c>
      <c r="I24" s="10"/>
      <c r="J24" s="10"/>
      <c r="K24" s="10"/>
      <c r="L24" s="10"/>
      <c r="M24" s="10"/>
      <c r="N24" s="10"/>
      <c r="O24" s="10"/>
      <c r="P24" s="13">
        <f t="shared" si="8"/>
        <v>21795.69</v>
      </c>
      <c r="Q24" s="1"/>
      <c r="R24" s="1"/>
      <c r="S24" s="1"/>
      <c r="T24" s="1"/>
    </row>
    <row r="25" spans="1:20" ht="18" customHeight="1">
      <c r="A25" s="7">
        <f t="shared" si="9"/>
        <v>21</v>
      </c>
      <c r="B25" s="8" t="s">
        <v>32</v>
      </c>
      <c r="C25" s="9">
        <v>21</v>
      </c>
      <c r="D25" s="9">
        <v>177</v>
      </c>
      <c r="E25" s="9"/>
      <c r="F25" s="9">
        <f t="shared" si="0"/>
        <v>3717</v>
      </c>
      <c r="G25" s="8">
        <v>2.5499999999999998</v>
      </c>
      <c r="H25" s="10">
        <f t="shared" si="1"/>
        <v>9478.35</v>
      </c>
      <c r="I25" s="10">
        <f t="shared" si="2"/>
        <v>1895.67</v>
      </c>
      <c r="J25" s="10">
        <f t="shared" si="3"/>
        <v>208.52</v>
      </c>
      <c r="K25" s="10">
        <f t="shared" si="4"/>
        <v>28.44</v>
      </c>
      <c r="L25" s="10">
        <f t="shared" si="5"/>
        <v>18.96</v>
      </c>
      <c r="M25" s="10">
        <f t="shared" ref="M25:M28" si="14">ROUND(I25*0.03,2)</f>
        <v>56.87</v>
      </c>
      <c r="N25" s="10">
        <f t="shared" si="7"/>
        <v>5687.01</v>
      </c>
      <c r="O25" s="10">
        <f>'Jose Anderson'!H21</f>
        <v>610.58474999999999</v>
      </c>
      <c r="P25" s="13">
        <f t="shared" si="8"/>
        <v>8554.9752499999995</v>
      </c>
      <c r="Q25" s="1"/>
      <c r="R25" s="1">
        <v>21</v>
      </c>
      <c r="S25" s="1">
        <v>7</v>
      </c>
      <c r="T25" s="1">
        <f>S25*R25</f>
        <v>147</v>
      </c>
    </row>
    <row r="26" spans="1:20" ht="18" customHeight="1">
      <c r="A26" s="7">
        <f t="shared" si="9"/>
        <v>22</v>
      </c>
      <c r="B26" s="8" t="s">
        <v>33</v>
      </c>
      <c r="C26" s="9">
        <v>21</v>
      </c>
      <c r="D26" s="9">
        <v>186</v>
      </c>
      <c r="E26" s="9"/>
      <c r="F26" s="9">
        <f t="shared" si="0"/>
        <v>3906</v>
      </c>
      <c r="G26" s="8">
        <v>2.5499999999999998</v>
      </c>
      <c r="H26" s="10">
        <f t="shared" si="1"/>
        <v>9960.2999999999993</v>
      </c>
      <c r="I26" s="10">
        <f t="shared" si="2"/>
        <v>1992.06</v>
      </c>
      <c r="J26" s="10">
        <f t="shared" si="3"/>
        <v>219.13</v>
      </c>
      <c r="K26" s="10">
        <f t="shared" si="4"/>
        <v>29.88</v>
      </c>
      <c r="L26" s="10">
        <f t="shared" si="5"/>
        <v>19.920000000000002</v>
      </c>
      <c r="M26" s="10">
        <f t="shared" si="14"/>
        <v>59.76</v>
      </c>
      <c r="N26" s="10">
        <f t="shared" si="7"/>
        <v>5976.18</v>
      </c>
      <c r="O26" s="10">
        <f>Valdivino!H21</f>
        <v>687.18875000000025</v>
      </c>
      <c r="P26" s="13">
        <f t="shared" si="8"/>
        <v>8944.4212500000012</v>
      </c>
      <c r="Q26" s="1"/>
      <c r="R26" s="1"/>
      <c r="S26" s="1"/>
      <c r="T26" s="1"/>
    </row>
    <row r="27" spans="1:20" ht="18" customHeight="1">
      <c r="A27" s="7">
        <f t="shared" si="9"/>
        <v>23</v>
      </c>
      <c r="B27" s="8" t="s">
        <v>34</v>
      </c>
      <c r="C27" s="9">
        <v>21</v>
      </c>
      <c r="D27" s="9">
        <v>145</v>
      </c>
      <c r="E27" s="9"/>
      <c r="F27" s="9">
        <f t="shared" si="0"/>
        <v>3045</v>
      </c>
      <c r="G27" s="8">
        <v>2.5499999999999998</v>
      </c>
      <c r="H27" s="10">
        <f t="shared" si="1"/>
        <v>7764.75</v>
      </c>
      <c r="I27" s="10">
        <f t="shared" si="2"/>
        <v>1552.95</v>
      </c>
      <c r="J27" s="10">
        <f t="shared" si="3"/>
        <v>170.82</v>
      </c>
      <c r="K27" s="10">
        <f t="shared" si="4"/>
        <v>23.29</v>
      </c>
      <c r="L27" s="10">
        <f t="shared" si="5"/>
        <v>15.53</v>
      </c>
      <c r="M27" s="10">
        <f t="shared" si="14"/>
        <v>46.59</v>
      </c>
      <c r="N27" s="10">
        <f t="shared" si="7"/>
        <v>4658.8500000000004</v>
      </c>
      <c r="O27" s="10">
        <f>Devanice!H21</f>
        <v>338.20825000000013</v>
      </c>
      <c r="P27" s="13">
        <f t="shared" si="8"/>
        <v>7170.3117500000008</v>
      </c>
      <c r="Q27" s="1"/>
      <c r="R27" s="1"/>
      <c r="S27" s="1"/>
      <c r="T27" s="1"/>
    </row>
    <row r="28" spans="1:20" ht="18" customHeight="1">
      <c r="A28" s="7">
        <f t="shared" si="9"/>
        <v>24</v>
      </c>
      <c r="B28" s="8" t="s">
        <v>35</v>
      </c>
      <c r="C28" s="9">
        <v>21</v>
      </c>
      <c r="D28" s="9">
        <v>162</v>
      </c>
      <c r="E28" s="9"/>
      <c r="F28" s="9">
        <f t="shared" si="0"/>
        <v>3402</v>
      </c>
      <c r="G28" s="8">
        <v>2.5499999999999998</v>
      </c>
      <c r="H28" s="10">
        <f t="shared" si="1"/>
        <v>8675.1</v>
      </c>
      <c r="I28" s="10">
        <f t="shared" si="2"/>
        <v>1735.02</v>
      </c>
      <c r="J28" s="10">
        <f t="shared" si="3"/>
        <v>190.85</v>
      </c>
      <c r="K28" s="10">
        <f t="shared" si="4"/>
        <v>26.03</v>
      </c>
      <c r="L28" s="10">
        <f t="shared" si="5"/>
        <v>17.350000000000001</v>
      </c>
      <c r="M28" s="10">
        <f t="shared" si="14"/>
        <v>52.05</v>
      </c>
      <c r="N28" s="10">
        <f t="shared" si="7"/>
        <v>5205.0600000000004</v>
      </c>
      <c r="O28" s="10">
        <f>'Luis Dionésio'!H21</f>
        <v>482.90775000000008</v>
      </c>
      <c r="P28" s="13">
        <f t="shared" si="8"/>
        <v>7905.9122499999985</v>
      </c>
      <c r="Q28" s="1"/>
      <c r="R28" s="1"/>
      <c r="S28" s="1"/>
      <c r="T28" s="1"/>
    </row>
    <row r="29" spans="1:20" ht="18" customHeight="1">
      <c r="A29" s="7">
        <f t="shared" si="9"/>
        <v>25</v>
      </c>
      <c r="B29" s="8" t="s">
        <v>36</v>
      </c>
      <c r="C29" s="9">
        <v>21</v>
      </c>
      <c r="D29" s="9">
        <v>156</v>
      </c>
      <c r="E29" s="9"/>
      <c r="F29" s="9">
        <f t="shared" si="0"/>
        <v>3276</v>
      </c>
      <c r="G29" s="8">
        <v>2.7250000000000001</v>
      </c>
      <c r="H29" s="10">
        <f t="shared" si="1"/>
        <v>8927.1</v>
      </c>
      <c r="I29" s="10"/>
      <c r="J29" s="10"/>
      <c r="K29" s="10"/>
      <c r="L29" s="10"/>
      <c r="M29" s="10"/>
      <c r="N29" s="10"/>
      <c r="O29" s="10"/>
      <c r="P29" s="13">
        <f t="shared" si="8"/>
        <v>8927.1</v>
      </c>
      <c r="Q29" s="1"/>
      <c r="R29" s="1"/>
      <c r="S29" s="1"/>
      <c r="T29" s="1"/>
    </row>
    <row r="30" spans="1:20" ht="18" customHeight="1">
      <c r="A30" s="7">
        <f t="shared" si="9"/>
        <v>26</v>
      </c>
      <c r="B30" s="8" t="s">
        <v>36</v>
      </c>
      <c r="C30" s="9">
        <v>21</v>
      </c>
      <c r="D30" s="9">
        <v>193</v>
      </c>
      <c r="E30" s="9"/>
      <c r="F30" s="9">
        <f t="shared" si="0"/>
        <v>4053</v>
      </c>
      <c r="G30" s="8">
        <v>2.6878000000000002</v>
      </c>
      <c r="H30" s="10">
        <f t="shared" si="1"/>
        <v>10893.65</v>
      </c>
      <c r="I30" s="10"/>
      <c r="J30" s="10"/>
      <c r="K30" s="10"/>
      <c r="L30" s="10"/>
      <c r="M30" s="10"/>
      <c r="N30" s="10"/>
      <c r="O30" s="10"/>
      <c r="P30" s="13">
        <f t="shared" si="8"/>
        <v>10893.65</v>
      </c>
      <c r="Q30" s="1"/>
      <c r="R30" s="1"/>
      <c r="S30" s="1"/>
      <c r="T30" s="1"/>
    </row>
    <row r="31" spans="1:20" s="4" customFormat="1" ht="18" customHeight="1" thickBot="1">
      <c r="A31" s="93" t="s">
        <v>40</v>
      </c>
      <c r="B31" s="94"/>
      <c r="C31" s="94"/>
      <c r="D31" s="11">
        <f t="shared" ref="D31:F31" si="15">SUM(D5:D30)</f>
        <v>4167</v>
      </c>
      <c r="E31" s="11"/>
      <c r="F31" s="11">
        <f t="shared" si="15"/>
        <v>85720</v>
      </c>
      <c r="G31" s="15"/>
      <c r="H31" s="12">
        <f>SUM(H5:H30)</f>
        <v>278189.01000000007</v>
      </c>
      <c r="I31" s="12">
        <f t="shared" ref="I31:N31" si="16">SUM(I5:I30)</f>
        <v>27866.400000000005</v>
      </c>
      <c r="J31" s="12">
        <f t="shared" si="16"/>
        <v>3065.31</v>
      </c>
      <c r="K31" s="12">
        <f t="shared" si="16"/>
        <v>418</v>
      </c>
      <c r="L31" s="12">
        <f t="shared" si="16"/>
        <v>278.65999999999997</v>
      </c>
      <c r="M31" s="12">
        <f t="shared" si="16"/>
        <v>835.99999999999989</v>
      </c>
      <c r="N31" s="12">
        <f t="shared" si="16"/>
        <v>83599.200000000012</v>
      </c>
      <c r="O31" s="12">
        <f t="shared" ref="O31" si="17">SUM(O5:O30)</f>
        <v>7308.0405000000028</v>
      </c>
      <c r="P31" s="14">
        <f t="shared" ref="P31" si="18">SUM(P5:P30)</f>
        <v>266282.99950000003</v>
      </c>
      <c r="Q31" s="3"/>
      <c r="R31" s="3"/>
      <c r="S31" s="3"/>
      <c r="T31" s="3"/>
    </row>
    <row r="32" spans="1:20">
      <c r="B32" s="83"/>
      <c r="C32" s="2"/>
      <c r="D32" s="2"/>
      <c r="E32" s="2"/>
      <c r="F32" s="1"/>
      <c r="I32" s="1"/>
      <c r="J32" s="1"/>
      <c r="K32" s="1"/>
      <c r="L32" s="1"/>
      <c r="M32" s="1"/>
      <c r="N32" s="1"/>
      <c r="O32" s="1"/>
      <c r="P32" s="3"/>
      <c r="Q32" s="1"/>
      <c r="R32" s="1"/>
      <c r="S32" s="1"/>
      <c r="T32" s="1"/>
    </row>
    <row r="33" spans="2:20">
      <c r="B33" s="83" t="s">
        <v>80</v>
      </c>
      <c r="C33" s="106">
        <v>45782</v>
      </c>
      <c r="D33" s="106"/>
      <c r="E33" s="89"/>
      <c r="F33" s="84"/>
      <c r="G33" s="84"/>
      <c r="H33" s="84"/>
      <c r="I33" s="1"/>
      <c r="J33" s="1"/>
      <c r="K33" s="1"/>
      <c r="L33" s="1"/>
      <c r="M33" s="1"/>
      <c r="N33" s="1"/>
      <c r="O33" s="1"/>
      <c r="P33" s="3"/>
      <c r="Q33" s="1"/>
      <c r="R33" s="1"/>
      <c r="S33" s="1"/>
      <c r="T33" s="1"/>
    </row>
    <row r="34" spans="2:20">
      <c r="C34" s="2"/>
      <c r="D34" s="2"/>
      <c r="E34" s="2"/>
      <c r="I34" s="1"/>
      <c r="J34" s="1"/>
      <c r="K34" s="1"/>
      <c r="L34" s="1"/>
      <c r="M34" s="1"/>
      <c r="N34" s="1"/>
      <c r="O34" s="1"/>
      <c r="P34" s="3"/>
      <c r="Q34" s="1"/>
      <c r="R34" s="1"/>
      <c r="S34" s="1"/>
      <c r="T34" s="1"/>
    </row>
    <row r="35" spans="2:20">
      <c r="C35" s="2"/>
      <c r="D35" s="2"/>
      <c r="E35" s="2"/>
      <c r="I35" s="1"/>
      <c r="J35" s="1"/>
      <c r="K35" s="1"/>
      <c r="L35" s="1"/>
      <c r="M35" s="1"/>
      <c r="N35" s="1"/>
      <c r="O35" s="1"/>
      <c r="P35" s="3"/>
      <c r="Q35" s="1"/>
      <c r="R35" s="1"/>
      <c r="S35" s="1"/>
      <c r="T35" s="1"/>
    </row>
    <row r="36" spans="2:20">
      <c r="C36" s="2"/>
      <c r="D36" s="2"/>
      <c r="E36" s="2"/>
      <c r="I36" s="1"/>
      <c r="J36" s="1"/>
      <c r="K36" s="1"/>
      <c r="L36" s="1"/>
      <c r="M36" s="1"/>
      <c r="N36" s="1"/>
      <c r="O36" s="1"/>
      <c r="P36" s="3"/>
      <c r="Q36" s="1"/>
      <c r="R36" s="1"/>
      <c r="S36" s="1"/>
      <c r="T36" s="1"/>
    </row>
    <row r="37" spans="2:20">
      <c r="C37" s="2"/>
      <c r="D37" s="2"/>
      <c r="E37" s="2"/>
      <c r="I37" s="1"/>
      <c r="J37" s="1"/>
      <c r="K37" s="1"/>
      <c r="L37" s="1"/>
      <c r="M37" s="1"/>
      <c r="N37" s="1"/>
      <c r="O37" s="1"/>
      <c r="P37" s="3"/>
      <c r="Q37" s="1"/>
      <c r="R37" s="1"/>
      <c r="S37" s="1"/>
      <c r="T37" s="1"/>
    </row>
    <row r="38" spans="2:20">
      <c r="C38" s="2"/>
      <c r="D38" s="2"/>
      <c r="E38" s="2"/>
      <c r="I38" s="1"/>
      <c r="J38" s="1"/>
      <c r="K38" s="1"/>
      <c r="L38" s="1"/>
      <c r="M38" s="1"/>
      <c r="N38" s="1"/>
      <c r="O38" s="1"/>
      <c r="P38" s="3"/>
      <c r="Q38" s="1"/>
      <c r="R38" s="1"/>
      <c r="S38" s="1"/>
      <c r="T38" s="1"/>
    </row>
    <row r="39" spans="2:20">
      <c r="C39" s="2"/>
      <c r="D39" s="2"/>
      <c r="E39" s="2"/>
      <c r="I39" s="1"/>
      <c r="J39" s="1"/>
      <c r="K39" s="1"/>
      <c r="L39" s="1"/>
      <c r="M39" s="1"/>
      <c r="N39" s="1"/>
      <c r="O39" s="1"/>
      <c r="P39" s="3"/>
      <c r="Q39" s="1"/>
      <c r="R39" s="1"/>
      <c r="S39" s="1"/>
      <c r="T39" s="1"/>
    </row>
    <row r="40" spans="2:20">
      <c r="C40" s="2"/>
      <c r="D40" s="2"/>
      <c r="E40" s="2"/>
      <c r="I40" s="1"/>
      <c r="J40" s="1"/>
      <c r="K40" s="1"/>
      <c r="L40" s="1"/>
      <c r="M40" s="1"/>
      <c r="N40" s="1"/>
      <c r="O40" s="1"/>
      <c r="P40" s="3"/>
      <c r="Q40" s="1"/>
      <c r="R40" s="1"/>
      <c r="S40" s="1"/>
      <c r="T40" s="1"/>
    </row>
    <row r="41" spans="2:20">
      <c r="C41" s="2"/>
      <c r="D41" s="2"/>
      <c r="E41" s="2"/>
      <c r="I41" s="1"/>
      <c r="J41" s="1"/>
      <c r="K41" s="1"/>
      <c r="L41" s="1"/>
      <c r="M41" s="1"/>
      <c r="N41" s="1"/>
      <c r="O41" s="1"/>
      <c r="P41" s="3"/>
      <c r="Q41" s="1"/>
      <c r="R41" s="1"/>
      <c r="S41" s="1"/>
      <c r="T41" s="1"/>
    </row>
    <row r="42" spans="2:20">
      <c r="C42" s="2"/>
      <c r="D42" s="2"/>
      <c r="E42" s="2"/>
      <c r="I42" s="1"/>
      <c r="J42" s="1"/>
      <c r="K42" s="1"/>
      <c r="L42" s="1"/>
      <c r="M42" s="1"/>
      <c r="N42" s="1"/>
      <c r="O42" s="1"/>
      <c r="P42" s="3"/>
      <c r="Q42" s="1"/>
      <c r="R42" s="1"/>
      <c r="S42" s="1"/>
      <c r="T42" s="1"/>
    </row>
    <row r="43" spans="2:20">
      <c r="C43" s="2"/>
      <c r="D43" s="2"/>
      <c r="E43" s="2"/>
      <c r="I43" s="1"/>
      <c r="J43" s="1"/>
      <c r="K43" s="1"/>
      <c r="L43" s="1"/>
      <c r="M43" s="1"/>
      <c r="N43" s="1"/>
      <c r="O43" s="1"/>
      <c r="P43" s="3"/>
      <c r="Q43" s="1"/>
      <c r="R43" s="1"/>
      <c r="S43" s="1"/>
      <c r="T43" s="1"/>
    </row>
    <row r="44" spans="2:20">
      <c r="C44" s="2"/>
      <c r="D44" s="2"/>
      <c r="E44" s="2"/>
      <c r="I44" s="1"/>
      <c r="J44" s="1"/>
      <c r="K44" s="1"/>
      <c r="L44" s="1"/>
      <c r="M44" s="1"/>
      <c r="N44" s="1"/>
      <c r="O44" s="1"/>
      <c r="P44" s="3"/>
      <c r="Q44" s="1"/>
      <c r="R44" s="1"/>
      <c r="S44" s="1"/>
      <c r="T44" s="1"/>
    </row>
    <row r="45" spans="2:20">
      <c r="C45" s="2"/>
      <c r="D45" s="2"/>
      <c r="E45" s="2"/>
      <c r="I45" s="1"/>
      <c r="J45" s="1"/>
      <c r="K45" s="1"/>
      <c r="L45" s="1"/>
      <c r="M45" s="1"/>
      <c r="N45" s="1"/>
      <c r="O45" s="1"/>
      <c r="P45" s="3"/>
      <c r="Q45" s="1"/>
      <c r="R45" s="1"/>
      <c r="S45" s="1"/>
      <c r="T45" s="1"/>
    </row>
    <row r="46" spans="2:20">
      <c r="C46" s="2"/>
      <c r="D46" s="2"/>
      <c r="E46" s="2"/>
      <c r="I46" s="1"/>
      <c r="J46" s="1"/>
      <c r="K46" s="1"/>
      <c r="L46" s="1"/>
      <c r="M46" s="1"/>
      <c r="N46" s="1"/>
      <c r="O46" s="1"/>
      <c r="P46" s="3"/>
      <c r="Q46" s="1"/>
      <c r="R46" s="1"/>
      <c r="S46" s="1"/>
      <c r="T46" s="1"/>
    </row>
    <row r="47" spans="2:20">
      <c r="C47" s="2"/>
      <c r="D47" s="2"/>
      <c r="E47" s="2"/>
      <c r="I47" s="1"/>
      <c r="J47" s="1"/>
      <c r="K47" s="1"/>
      <c r="L47" s="1"/>
      <c r="M47" s="1"/>
      <c r="N47" s="1"/>
      <c r="O47" s="1"/>
      <c r="P47" s="3"/>
      <c r="Q47" s="1"/>
      <c r="R47" s="1"/>
      <c r="S47" s="1"/>
      <c r="T47" s="1"/>
    </row>
    <row r="48" spans="2:20">
      <c r="C48" s="2"/>
      <c r="D48" s="2"/>
      <c r="E48" s="2"/>
      <c r="I48" s="1"/>
      <c r="J48" s="1"/>
      <c r="K48" s="1"/>
      <c r="L48" s="1"/>
      <c r="M48" s="1"/>
      <c r="N48" s="1"/>
      <c r="O48" s="1"/>
      <c r="P48" s="3"/>
      <c r="Q48" s="1"/>
      <c r="R48" s="1"/>
      <c r="S48" s="1"/>
      <c r="T48" s="1"/>
    </row>
    <row r="49" spans="3:20">
      <c r="C49" s="2"/>
      <c r="D49" s="2"/>
      <c r="E49" s="2"/>
      <c r="I49" s="1"/>
      <c r="J49" s="1"/>
      <c r="K49" s="1"/>
      <c r="L49" s="1"/>
      <c r="M49" s="1"/>
      <c r="N49" s="1"/>
      <c r="O49" s="1"/>
      <c r="P49" s="3"/>
      <c r="Q49" s="1"/>
      <c r="R49" s="1"/>
      <c r="S49" s="1"/>
      <c r="T49" s="1"/>
    </row>
    <row r="50" spans="3:20">
      <c r="C50" s="2"/>
      <c r="D50" s="2"/>
      <c r="E50" s="2"/>
      <c r="I50" s="1"/>
      <c r="J50" s="1"/>
      <c r="K50" s="1"/>
      <c r="L50" s="1"/>
      <c r="M50" s="1"/>
      <c r="N50" s="1"/>
      <c r="O50" s="1"/>
      <c r="P50" s="3"/>
      <c r="Q50" s="1"/>
      <c r="R50" s="1"/>
      <c r="S50" s="1"/>
      <c r="T50" s="1"/>
    </row>
    <row r="51" spans="3:20">
      <c r="C51" s="2"/>
      <c r="D51" s="2"/>
      <c r="E51" s="2"/>
      <c r="I51" s="1"/>
      <c r="J51" s="1"/>
      <c r="K51" s="1"/>
      <c r="L51" s="1"/>
      <c r="M51" s="1"/>
      <c r="N51" s="1"/>
      <c r="O51" s="1"/>
      <c r="P51" s="3"/>
      <c r="Q51" s="1"/>
      <c r="R51" s="1"/>
      <c r="S51" s="1"/>
      <c r="T51" s="1"/>
    </row>
    <row r="52" spans="3:20">
      <c r="C52" s="2"/>
      <c r="D52" s="2"/>
      <c r="E52" s="2"/>
      <c r="I52" s="1"/>
      <c r="J52" s="1"/>
      <c r="K52" s="1"/>
      <c r="L52" s="1"/>
      <c r="M52" s="1"/>
      <c r="N52" s="1"/>
      <c r="O52" s="1"/>
      <c r="P52" s="3"/>
      <c r="Q52" s="1"/>
      <c r="R52" s="1"/>
      <c r="S52" s="1"/>
      <c r="T52" s="1"/>
    </row>
    <row r="53" spans="3:20">
      <c r="C53" s="2"/>
      <c r="D53" s="2"/>
      <c r="E53" s="2"/>
      <c r="I53" s="1"/>
      <c r="J53" s="1"/>
      <c r="K53" s="1"/>
      <c r="L53" s="1"/>
      <c r="M53" s="1"/>
      <c r="N53" s="1"/>
      <c r="O53" s="1"/>
      <c r="P53" s="3"/>
      <c r="Q53" s="1"/>
      <c r="R53" s="1"/>
      <c r="S53" s="1"/>
      <c r="T53" s="1"/>
    </row>
    <row r="54" spans="3:20">
      <c r="C54" s="2"/>
      <c r="D54" s="2"/>
      <c r="E54" s="2"/>
      <c r="I54" s="1"/>
      <c r="J54" s="1"/>
      <c r="K54" s="1"/>
      <c r="L54" s="1"/>
      <c r="M54" s="1"/>
      <c r="N54" s="1"/>
      <c r="O54" s="1"/>
      <c r="P54" s="3"/>
      <c r="Q54" s="1"/>
      <c r="R54" s="1"/>
      <c r="S54" s="1"/>
      <c r="T54" s="1"/>
    </row>
    <row r="55" spans="3:20">
      <c r="C55" s="2"/>
      <c r="D55" s="2"/>
      <c r="E55" s="2"/>
      <c r="I55" s="1"/>
      <c r="J55" s="1"/>
      <c r="K55" s="1"/>
      <c r="L55" s="1"/>
      <c r="M55" s="1"/>
      <c r="N55" s="1"/>
      <c r="O55" s="1"/>
      <c r="P55" s="3"/>
      <c r="Q55" s="1"/>
      <c r="R55" s="1"/>
      <c r="S55" s="1"/>
      <c r="T55" s="1"/>
    </row>
    <row r="56" spans="3:20">
      <c r="C56" s="2"/>
      <c r="D56" s="2"/>
      <c r="E56" s="2"/>
      <c r="I56" s="1"/>
      <c r="J56" s="1"/>
      <c r="K56" s="1"/>
      <c r="L56" s="1"/>
      <c r="M56" s="1"/>
      <c r="N56" s="1"/>
      <c r="O56" s="1"/>
      <c r="P56" s="3"/>
      <c r="Q56" s="1"/>
      <c r="R56" s="1"/>
      <c r="S56" s="1"/>
      <c r="T56" s="1"/>
    </row>
    <row r="57" spans="3:20">
      <c r="C57" s="2"/>
      <c r="D57" s="2"/>
      <c r="E57" s="2"/>
      <c r="I57" s="1"/>
      <c r="J57" s="1"/>
      <c r="K57" s="1"/>
      <c r="L57" s="1"/>
      <c r="M57" s="1"/>
      <c r="N57" s="1"/>
      <c r="O57" s="1"/>
      <c r="P57" s="3"/>
      <c r="Q57" s="1"/>
      <c r="R57" s="1"/>
      <c r="S57" s="1"/>
      <c r="T57" s="1"/>
    </row>
    <row r="58" spans="3:20">
      <c r="C58" s="2"/>
      <c r="D58" s="2"/>
      <c r="E58" s="2"/>
      <c r="I58" s="1"/>
      <c r="J58" s="1"/>
      <c r="K58" s="1"/>
      <c r="L58" s="1"/>
      <c r="M58" s="1"/>
      <c r="N58" s="1"/>
      <c r="O58" s="1"/>
      <c r="P58" s="3"/>
      <c r="Q58" s="1"/>
      <c r="R58" s="1"/>
      <c r="S58" s="1"/>
      <c r="T58" s="1"/>
    </row>
    <row r="59" spans="3:20">
      <c r="C59" s="2"/>
      <c r="D59" s="2"/>
      <c r="E59" s="2"/>
      <c r="I59" s="1"/>
      <c r="J59" s="1"/>
      <c r="K59" s="1"/>
      <c r="L59" s="1"/>
      <c r="M59" s="1"/>
      <c r="N59" s="1"/>
      <c r="O59" s="1"/>
      <c r="P59" s="3"/>
      <c r="Q59" s="1"/>
      <c r="R59" s="1"/>
      <c r="S59" s="1"/>
      <c r="T59" s="1"/>
    </row>
    <row r="60" spans="3:20">
      <c r="C60" s="2"/>
      <c r="D60" s="2"/>
      <c r="E60" s="2"/>
      <c r="I60" s="1"/>
      <c r="J60" s="1"/>
      <c r="K60" s="1"/>
      <c r="L60" s="1"/>
      <c r="M60" s="1"/>
      <c r="N60" s="1"/>
      <c r="O60" s="1"/>
      <c r="P60" s="3"/>
      <c r="Q60" s="1"/>
      <c r="R60" s="1"/>
      <c r="S60" s="1"/>
      <c r="T60" s="1"/>
    </row>
    <row r="61" spans="3:20">
      <c r="C61" s="2"/>
      <c r="D61" s="2"/>
      <c r="E61" s="2"/>
      <c r="I61" s="1"/>
      <c r="J61" s="1"/>
      <c r="K61" s="1"/>
      <c r="L61" s="1"/>
      <c r="M61" s="1"/>
      <c r="N61" s="1"/>
      <c r="O61" s="1"/>
      <c r="P61" s="3"/>
      <c r="Q61" s="1"/>
      <c r="R61" s="1"/>
      <c r="S61" s="1"/>
      <c r="T61" s="1"/>
    </row>
    <row r="62" spans="3:20">
      <c r="C62" s="2"/>
      <c r="D62" s="2"/>
      <c r="E62" s="2"/>
      <c r="I62" s="1"/>
      <c r="J62" s="1"/>
      <c r="K62" s="1"/>
      <c r="L62" s="1"/>
      <c r="M62" s="1"/>
      <c r="N62" s="1"/>
      <c r="O62" s="1"/>
      <c r="P62" s="3"/>
      <c r="Q62" s="1"/>
      <c r="R62" s="1"/>
      <c r="S62" s="1"/>
      <c r="T62" s="1"/>
    </row>
    <row r="63" spans="3:20">
      <c r="I63" s="1"/>
      <c r="J63" s="1"/>
      <c r="K63" s="1"/>
      <c r="L63" s="1"/>
      <c r="M63" s="1"/>
      <c r="N63" s="1"/>
      <c r="O63" s="1"/>
      <c r="P63" s="3"/>
      <c r="Q63" s="1"/>
      <c r="R63" s="1"/>
      <c r="S63" s="1"/>
      <c r="T63" s="1"/>
    </row>
    <row r="64" spans="3:20">
      <c r="I64" s="1"/>
      <c r="J64" s="1"/>
      <c r="K64" s="1"/>
      <c r="L64" s="1"/>
      <c r="M64" s="1"/>
      <c r="N64" s="1"/>
      <c r="O64" s="1"/>
      <c r="P64" s="3"/>
      <c r="Q64" s="1"/>
      <c r="R64" s="1"/>
      <c r="S64" s="1"/>
      <c r="T64" s="1"/>
    </row>
    <row r="65" spans="9:20">
      <c r="I65" s="1"/>
      <c r="J65" s="1"/>
      <c r="K65" s="1"/>
      <c r="L65" s="1"/>
      <c r="M65" s="1"/>
      <c r="N65" s="1"/>
      <c r="O65" s="1"/>
      <c r="P65" s="3"/>
      <c r="Q65" s="1"/>
      <c r="R65" s="1"/>
      <c r="S65" s="1"/>
      <c r="T65" s="1"/>
    </row>
    <row r="66" spans="9:20">
      <c r="I66" s="1"/>
      <c r="J66" s="1"/>
      <c r="K66" s="1"/>
      <c r="L66" s="1"/>
      <c r="M66" s="1"/>
      <c r="N66" s="1"/>
      <c r="O66" s="1"/>
      <c r="P66" s="3"/>
      <c r="Q66" s="1"/>
      <c r="R66" s="1"/>
      <c r="S66" s="1"/>
      <c r="T66" s="1"/>
    </row>
    <row r="67" spans="9:20">
      <c r="I67" s="1"/>
      <c r="J67" s="1"/>
      <c r="K67" s="1"/>
      <c r="L67" s="1"/>
      <c r="M67" s="1"/>
      <c r="N67" s="1"/>
      <c r="O67" s="1"/>
      <c r="P67" s="3"/>
      <c r="Q67" s="1"/>
      <c r="R67" s="1"/>
      <c r="S67" s="1"/>
      <c r="T67" s="1"/>
    </row>
    <row r="68" spans="9:20">
      <c r="I68" s="1"/>
      <c r="J68" s="1"/>
      <c r="K68" s="1"/>
      <c r="L68" s="1"/>
      <c r="M68" s="1"/>
      <c r="N68" s="1"/>
      <c r="O68" s="1"/>
      <c r="P68" s="3"/>
      <c r="Q68" s="1"/>
      <c r="R68" s="1"/>
      <c r="S68" s="1"/>
      <c r="T68" s="1"/>
    </row>
    <row r="69" spans="9:20">
      <c r="I69" s="1"/>
      <c r="J69" s="1"/>
      <c r="K69" s="1"/>
      <c r="L69" s="1"/>
      <c r="M69" s="1"/>
      <c r="N69" s="1"/>
      <c r="O69" s="1"/>
      <c r="P69" s="3"/>
      <c r="Q69" s="1"/>
      <c r="R69" s="1"/>
      <c r="S69" s="1"/>
      <c r="T69" s="1"/>
    </row>
    <row r="70" spans="9:20">
      <c r="I70" s="1"/>
      <c r="J70" s="1"/>
      <c r="K70" s="1"/>
      <c r="L70" s="1"/>
      <c r="M70" s="1"/>
      <c r="N70" s="1"/>
      <c r="O70" s="1"/>
      <c r="P70" s="3"/>
      <c r="Q70" s="1"/>
      <c r="R70" s="1"/>
      <c r="S70" s="1"/>
      <c r="T70" s="1"/>
    </row>
    <row r="71" spans="9:20">
      <c r="I71" s="1"/>
      <c r="J71" s="1"/>
      <c r="K71" s="1"/>
      <c r="L71" s="1"/>
      <c r="M71" s="1"/>
      <c r="N71" s="1"/>
      <c r="O71" s="1"/>
      <c r="P71" s="3"/>
      <c r="Q71" s="1"/>
      <c r="R71" s="1"/>
      <c r="S71" s="1"/>
      <c r="T71" s="1"/>
    </row>
    <row r="72" spans="9:20">
      <c r="I72" s="1"/>
      <c r="J72" s="1"/>
      <c r="K72" s="1"/>
      <c r="L72" s="1"/>
      <c r="M72" s="1"/>
      <c r="N72" s="1"/>
      <c r="O72" s="1"/>
      <c r="P72" s="3"/>
      <c r="Q72" s="1"/>
      <c r="R72" s="1"/>
      <c r="S72" s="1"/>
      <c r="T72" s="1"/>
    </row>
    <row r="73" spans="9:20">
      <c r="I73" s="1"/>
      <c r="J73" s="1"/>
      <c r="K73" s="1"/>
      <c r="L73" s="1"/>
      <c r="M73" s="1"/>
      <c r="N73" s="1"/>
      <c r="O73" s="1"/>
      <c r="P73" s="3"/>
      <c r="Q73" s="1"/>
      <c r="R73" s="1"/>
      <c r="S73" s="1"/>
      <c r="T73" s="1"/>
    </row>
    <row r="74" spans="9:20">
      <c r="I74" s="1"/>
      <c r="J74" s="1"/>
      <c r="K74" s="1"/>
      <c r="L74" s="1"/>
      <c r="M74" s="1"/>
      <c r="N74" s="1"/>
      <c r="O74" s="1"/>
      <c r="P74" s="3"/>
      <c r="Q74" s="1"/>
      <c r="R74" s="1"/>
      <c r="S74" s="1"/>
      <c r="T74" s="1"/>
    </row>
    <row r="75" spans="9:20">
      <c r="I75" s="1"/>
      <c r="J75" s="1"/>
      <c r="K75" s="1"/>
      <c r="L75" s="1"/>
      <c r="M75" s="1"/>
      <c r="N75" s="1"/>
      <c r="O75" s="1"/>
      <c r="P75" s="3"/>
      <c r="Q75" s="1"/>
      <c r="R75" s="1"/>
      <c r="S75" s="1"/>
      <c r="T75" s="1"/>
    </row>
    <row r="76" spans="9:20">
      <c r="I76" s="1"/>
      <c r="J76" s="1"/>
      <c r="K76" s="1"/>
      <c r="L76" s="1"/>
      <c r="M76" s="1"/>
      <c r="N76" s="1"/>
      <c r="O76" s="1"/>
      <c r="P76" s="3"/>
      <c r="Q76" s="1"/>
      <c r="R76" s="1"/>
      <c r="S76" s="1"/>
      <c r="T76" s="1"/>
    </row>
    <row r="77" spans="9:20">
      <c r="I77" s="1"/>
      <c r="J77" s="1"/>
      <c r="K77" s="1"/>
      <c r="L77" s="1"/>
      <c r="M77" s="1"/>
      <c r="N77" s="1"/>
      <c r="O77" s="1"/>
      <c r="P77" s="3"/>
      <c r="Q77" s="1"/>
      <c r="R77" s="1"/>
      <c r="S77" s="1"/>
      <c r="T77" s="1"/>
    </row>
    <row r="78" spans="9:20">
      <c r="I78" s="1"/>
      <c r="J78" s="1"/>
      <c r="K78" s="1"/>
      <c r="L78" s="1"/>
      <c r="M78" s="1"/>
      <c r="N78" s="1"/>
      <c r="O78" s="1"/>
      <c r="P78" s="3"/>
      <c r="Q78" s="1"/>
      <c r="R78" s="1"/>
      <c r="S78" s="1"/>
      <c r="T78" s="1"/>
    </row>
    <row r="79" spans="9:20">
      <c r="I79" s="1"/>
      <c r="J79" s="1"/>
      <c r="K79" s="1"/>
      <c r="L79" s="1"/>
      <c r="M79" s="1"/>
      <c r="N79" s="1"/>
      <c r="O79" s="1"/>
      <c r="P79" s="3"/>
      <c r="Q79" s="1"/>
      <c r="R79" s="1"/>
      <c r="S79" s="1"/>
      <c r="T79" s="1"/>
    </row>
    <row r="80" spans="9:20">
      <c r="I80" s="1"/>
      <c r="J80" s="1"/>
      <c r="K80" s="1"/>
      <c r="L80" s="1"/>
      <c r="M80" s="1"/>
      <c r="N80" s="1"/>
      <c r="O80" s="1"/>
      <c r="P80" s="3"/>
      <c r="Q80" s="1"/>
      <c r="R80" s="1"/>
      <c r="S80" s="1"/>
      <c r="T80" s="1"/>
    </row>
    <row r="81" spans="9:20">
      <c r="I81" s="1"/>
      <c r="J81" s="1"/>
      <c r="K81" s="1"/>
      <c r="L81" s="1"/>
      <c r="M81" s="1"/>
      <c r="N81" s="1"/>
      <c r="O81" s="1"/>
      <c r="P81" s="3"/>
      <c r="Q81" s="1"/>
      <c r="R81" s="1"/>
      <c r="S81" s="1"/>
      <c r="T81" s="1"/>
    </row>
    <row r="82" spans="9:20">
      <c r="I82" s="1"/>
      <c r="J82" s="1"/>
      <c r="K82" s="1"/>
      <c r="L82" s="1"/>
      <c r="M82" s="1"/>
      <c r="N82" s="1"/>
      <c r="O82" s="1"/>
      <c r="P82" s="3"/>
      <c r="Q82" s="1"/>
      <c r="R82" s="1"/>
      <c r="S82" s="1"/>
      <c r="T82" s="1"/>
    </row>
    <row r="83" spans="9:20">
      <c r="I83" s="1"/>
      <c r="J83" s="1"/>
      <c r="K83" s="1"/>
      <c r="L83" s="1"/>
      <c r="M83" s="1"/>
      <c r="N83" s="1"/>
      <c r="O83" s="1"/>
      <c r="P83" s="3"/>
      <c r="Q83" s="1"/>
      <c r="R83" s="1"/>
      <c r="S83" s="1"/>
      <c r="T83" s="1"/>
    </row>
    <row r="84" spans="9:20">
      <c r="I84" s="1"/>
      <c r="J84" s="1"/>
      <c r="K84" s="1"/>
      <c r="L84" s="1"/>
      <c r="M84" s="1"/>
      <c r="N84" s="1"/>
      <c r="O84" s="1"/>
      <c r="P84" s="3"/>
      <c r="Q84" s="1"/>
      <c r="R84" s="1"/>
      <c r="S84" s="1"/>
      <c r="T84" s="1"/>
    </row>
    <row r="85" spans="9:20">
      <c r="I85" s="1"/>
      <c r="J85" s="1"/>
      <c r="K85" s="1"/>
      <c r="L85" s="1"/>
      <c r="M85" s="1"/>
      <c r="N85" s="1"/>
      <c r="O85" s="1"/>
      <c r="P85" s="3"/>
      <c r="Q85" s="1"/>
      <c r="R85" s="1"/>
      <c r="S85" s="1"/>
      <c r="T85" s="1"/>
    </row>
    <row r="86" spans="9:20">
      <c r="I86" s="1"/>
      <c r="J86" s="1"/>
      <c r="K86" s="1"/>
      <c r="L86" s="1"/>
      <c r="M86" s="1"/>
      <c r="N86" s="1"/>
      <c r="O86" s="1"/>
      <c r="P86" s="3"/>
      <c r="Q86" s="1"/>
      <c r="R86" s="1"/>
      <c r="S86" s="1"/>
      <c r="T86" s="1"/>
    </row>
    <row r="87" spans="9:20">
      <c r="I87" s="1"/>
      <c r="J87" s="1"/>
      <c r="K87" s="1"/>
      <c r="L87" s="1"/>
      <c r="M87" s="1"/>
      <c r="N87" s="1"/>
      <c r="O87" s="1"/>
      <c r="P87" s="3"/>
      <c r="Q87" s="1"/>
      <c r="R87" s="1"/>
      <c r="S87" s="1"/>
      <c r="T87" s="1"/>
    </row>
    <row r="88" spans="9:20">
      <c r="I88" s="1"/>
      <c r="J88" s="1"/>
      <c r="K88" s="1"/>
      <c r="L88" s="1"/>
      <c r="M88" s="1"/>
      <c r="N88" s="1"/>
      <c r="O88" s="1"/>
      <c r="P88" s="3"/>
      <c r="Q88" s="1"/>
      <c r="R88" s="1"/>
      <c r="S88" s="1"/>
      <c r="T88" s="1"/>
    </row>
    <row r="89" spans="9:20">
      <c r="I89" s="1"/>
      <c r="J89" s="1"/>
      <c r="K89" s="1"/>
      <c r="L89" s="1"/>
      <c r="M89" s="1"/>
      <c r="N89" s="1"/>
      <c r="O89" s="1"/>
      <c r="P89" s="3"/>
      <c r="Q89" s="1"/>
      <c r="R89" s="1"/>
      <c r="S89" s="1"/>
      <c r="T89" s="1"/>
    </row>
    <row r="90" spans="9:20">
      <c r="I90" s="1"/>
      <c r="J90" s="1"/>
      <c r="K90" s="1"/>
      <c r="L90" s="1"/>
      <c r="M90" s="1"/>
      <c r="N90" s="1"/>
      <c r="O90" s="1"/>
      <c r="P90" s="3"/>
      <c r="Q90" s="1"/>
      <c r="R90" s="1"/>
      <c r="S90" s="1"/>
      <c r="T90" s="1"/>
    </row>
    <row r="91" spans="9:20">
      <c r="I91" s="1"/>
      <c r="J91" s="1"/>
      <c r="K91" s="1"/>
      <c r="L91" s="1"/>
      <c r="M91" s="1"/>
      <c r="N91" s="1"/>
      <c r="O91" s="1"/>
      <c r="P91" s="3"/>
      <c r="Q91" s="1"/>
      <c r="R91" s="1"/>
      <c r="S91" s="1"/>
      <c r="T91" s="1"/>
    </row>
    <row r="92" spans="9:20">
      <c r="I92" s="1"/>
      <c r="J92" s="1"/>
      <c r="K92" s="1"/>
      <c r="L92" s="1"/>
      <c r="M92" s="1"/>
      <c r="N92" s="1"/>
      <c r="O92" s="1"/>
      <c r="P92" s="3"/>
      <c r="Q92" s="1"/>
      <c r="R92" s="1"/>
      <c r="S92" s="1"/>
      <c r="T92" s="1"/>
    </row>
    <row r="93" spans="9:20">
      <c r="I93" s="1"/>
      <c r="J93" s="1"/>
      <c r="K93" s="1"/>
      <c r="L93" s="1"/>
      <c r="M93" s="1"/>
      <c r="N93" s="1"/>
      <c r="O93" s="1"/>
      <c r="P93" s="3"/>
      <c r="Q93" s="1"/>
      <c r="R93" s="1"/>
      <c r="S93" s="1"/>
      <c r="T93" s="1"/>
    </row>
    <row r="94" spans="9:20">
      <c r="I94" s="1"/>
      <c r="J94" s="1"/>
      <c r="K94" s="1"/>
      <c r="L94" s="1"/>
      <c r="M94" s="1"/>
      <c r="N94" s="1"/>
      <c r="O94" s="1"/>
      <c r="P94" s="3"/>
      <c r="Q94" s="1"/>
      <c r="R94" s="1"/>
      <c r="S94" s="1"/>
      <c r="T94" s="1"/>
    </row>
    <row r="95" spans="9:20">
      <c r="I95" s="1"/>
      <c r="J95" s="1"/>
      <c r="K95" s="1"/>
      <c r="L95" s="1"/>
      <c r="M95" s="1"/>
      <c r="N95" s="1"/>
      <c r="O95" s="1"/>
      <c r="P95" s="3"/>
      <c r="Q95" s="1"/>
      <c r="R95" s="1"/>
      <c r="S95" s="1"/>
      <c r="T95" s="1"/>
    </row>
    <row r="96" spans="9:20">
      <c r="I96" s="1"/>
      <c r="J96" s="1"/>
      <c r="K96" s="1"/>
      <c r="L96" s="1"/>
      <c r="M96" s="1"/>
      <c r="N96" s="1"/>
      <c r="O96" s="1"/>
      <c r="P96" s="3"/>
      <c r="Q96" s="1"/>
      <c r="R96" s="1"/>
      <c r="S96" s="1"/>
      <c r="T96" s="1"/>
    </row>
    <row r="97" spans="9:20">
      <c r="I97" s="1"/>
      <c r="J97" s="1"/>
      <c r="K97" s="1"/>
      <c r="L97" s="1"/>
      <c r="M97" s="1"/>
      <c r="N97" s="1"/>
      <c r="O97" s="1"/>
      <c r="P97" s="3"/>
      <c r="Q97" s="1"/>
      <c r="R97" s="1"/>
      <c r="S97" s="1"/>
      <c r="T97" s="1"/>
    </row>
    <row r="98" spans="9:20">
      <c r="I98" s="1"/>
      <c r="J98" s="1"/>
      <c r="K98" s="1"/>
      <c r="L98" s="1"/>
      <c r="M98" s="1"/>
      <c r="N98" s="1"/>
      <c r="O98" s="1"/>
      <c r="P98" s="3"/>
      <c r="Q98" s="1"/>
      <c r="R98" s="1"/>
      <c r="S98" s="1"/>
      <c r="T98" s="1"/>
    </row>
    <row r="99" spans="9:20">
      <c r="I99" s="1"/>
      <c r="J99" s="1"/>
      <c r="K99" s="1"/>
      <c r="L99" s="1"/>
      <c r="M99" s="1"/>
      <c r="N99" s="1"/>
      <c r="O99" s="1"/>
      <c r="P99" s="3"/>
      <c r="Q99" s="1"/>
      <c r="R99" s="1"/>
      <c r="S99" s="1"/>
      <c r="T99" s="1"/>
    </row>
    <row r="100" spans="9:20">
      <c r="I100" s="1"/>
      <c r="J100" s="1"/>
      <c r="K100" s="1"/>
      <c r="L100" s="1"/>
      <c r="M100" s="1"/>
      <c r="N100" s="1"/>
      <c r="O100" s="1"/>
      <c r="P100" s="3"/>
      <c r="Q100" s="1"/>
      <c r="R100" s="1"/>
      <c r="S100" s="1"/>
      <c r="T100" s="1"/>
    </row>
    <row r="101" spans="9:20">
      <c r="I101" s="1"/>
      <c r="J101" s="1"/>
      <c r="K101" s="1"/>
      <c r="L101" s="1"/>
      <c r="M101" s="1"/>
      <c r="N101" s="1"/>
      <c r="O101" s="1"/>
      <c r="P101" s="3"/>
      <c r="Q101" s="1"/>
      <c r="R101" s="1"/>
      <c r="S101" s="1"/>
      <c r="T101" s="1"/>
    </row>
    <row r="102" spans="9:20">
      <c r="I102" s="1"/>
      <c r="J102" s="1"/>
      <c r="K102" s="1"/>
      <c r="L102" s="1"/>
      <c r="M102" s="1"/>
      <c r="N102" s="1"/>
      <c r="O102" s="1"/>
      <c r="P102" s="3"/>
      <c r="Q102" s="1"/>
      <c r="R102" s="1"/>
      <c r="S102" s="1"/>
      <c r="T102" s="1"/>
    </row>
    <row r="103" spans="9:20">
      <c r="I103" s="1"/>
      <c r="J103" s="1"/>
      <c r="K103" s="1"/>
      <c r="L103" s="1"/>
      <c r="M103" s="1"/>
      <c r="N103" s="1"/>
      <c r="O103" s="1"/>
      <c r="P103" s="3"/>
      <c r="Q103" s="1"/>
      <c r="R103" s="1"/>
      <c r="S103" s="1"/>
      <c r="T103" s="1"/>
    </row>
    <row r="104" spans="9:20">
      <c r="I104" s="1"/>
      <c r="J104" s="1"/>
      <c r="K104" s="1"/>
      <c r="L104" s="1"/>
      <c r="M104" s="1"/>
      <c r="N104" s="1"/>
      <c r="O104" s="1"/>
      <c r="P104" s="3"/>
      <c r="Q104" s="1"/>
      <c r="R104" s="1"/>
      <c r="S104" s="1"/>
      <c r="T104" s="1"/>
    </row>
    <row r="105" spans="9:20">
      <c r="I105" s="1"/>
      <c r="J105" s="1"/>
      <c r="K105" s="1"/>
      <c r="L105" s="1"/>
      <c r="M105" s="1"/>
      <c r="N105" s="1"/>
      <c r="O105" s="1"/>
      <c r="P105" s="3"/>
      <c r="Q105" s="1"/>
      <c r="R105" s="1"/>
      <c r="S105" s="1"/>
      <c r="T105" s="1"/>
    </row>
    <row r="106" spans="9:20">
      <c r="I106" s="1"/>
      <c r="J106" s="1"/>
      <c r="K106" s="1"/>
      <c r="L106" s="1"/>
      <c r="M106" s="1"/>
      <c r="N106" s="1"/>
      <c r="O106" s="1"/>
      <c r="P106" s="3"/>
      <c r="Q106" s="1"/>
      <c r="R106" s="1"/>
      <c r="S106" s="1"/>
      <c r="T106" s="1"/>
    </row>
    <row r="107" spans="9:20">
      <c r="I107" s="1"/>
      <c r="J107" s="1"/>
      <c r="K107" s="1"/>
      <c r="L107" s="1"/>
      <c r="M107" s="1"/>
      <c r="N107" s="1"/>
      <c r="O107" s="1"/>
      <c r="P107" s="3"/>
      <c r="Q107" s="1"/>
      <c r="R107" s="1"/>
      <c r="S107" s="1"/>
      <c r="T107" s="1"/>
    </row>
    <row r="108" spans="9:20">
      <c r="I108" s="1"/>
      <c r="J108" s="1"/>
      <c r="K108" s="1"/>
      <c r="L108" s="1"/>
      <c r="M108" s="1"/>
      <c r="N108" s="1"/>
      <c r="O108" s="1"/>
      <c r="P108" s="3"/>
      <c r="Q108" s="1"/>
      <c r="R108" s="1"/>
      <c r="S108" s="1"/>
      <c r="T108" s="1"/>
    </row>
    <row r="109" spans="9:20">
      <c r="I109" s="1"/>
      <c r="J109" s="1"/>
      <c r="K109" s="1"/>
      <c r="L109" s="1"/>
      <c r="M109" s="1"/>
      <c r="N109" s="1"/>
      <c r="O109" s="1"/>
      <c r="P109" s="3"/>
      <c r="Q109" s="1"/>
      <c r="R109" s="1"/>
      <c r="S109" s="1"/>
      <c r="T109" s="1"/>
    </row>
    <row r="110" spans="9:20">
      <c r="I110" s="1"/>
      <c r="J110" s="1"/>
      <c r="K110" s="1"/>
      <c r="L110" s="1"/>
      <c r="M110" s="1"/>
      <c r="N110" s="1"/>
      <c r="O110" s="1"/>
      <c r="P110" s="3"/>
      <c r="Q110" s="1"/>
      <c r="R110" s="1"/>
      <c r="S110" s="1"/>
      <c r="T110" s="1"/>
    </row>
    <row r="111" spans="9:20">
      <c r="I111" s="1"/>
      <c r="J111" s="1"/>
      <c r="K111" s="1"/>
      <c r="L111" s="1"/>
      <c r="M111" s="1"/>
      <c r="N111" s="1"/>
      <c r="O111" s="1"/>
      <c r="P111" s="3"/>
      <c r="Q111" s="1"/>
      <c r="R111" s="1"/>
      <c r="S111" s="1"/>
      <c r="T111" s="1"/>
    </row>
    <row r="112" spans="9:20">
      <c r="I112" s="1"/>
      <c r="J112" s="1"/>
      <c r="K112" s="1"/>
      <c r="L112" s="1"/>
      <c r="M112" s="1"/>
      <c r="N112" s="1"/>
      <c r="O112" s="1"/>
      <c r="P112" s="3"/>
      <c r="Q112" s="1"/>
      <c r="R112" s="1"/>
      <c r="S112" s="1"/>
      <c r="T112" s="1"/>
    </row>
    <row r="113" spans="9:20">
      <c r="I113" s="1"/>
      <c r="J113" s="1"/>
      <c r="K113" s="1"/>
      <c r="L113" s="1"/>
      <c r="M113" s="1"/>
      <c r="N113" s="1"/>
      <c r="O113" s="1"/>
      <c r="P113" s="3"/>
      <c r="Q113" s="1"/>
      <c r="R113" s="1"/>
      <c r="S113" s="1"/>
      <c r="T113" s="1"/>
    </row>
    <row r="114" spans="9:20">
      <c r="I114" s="1"/>
      <c r="J114" s="1"/>
      <c r="K114" s="1"/>
      <c r="L114" s="1"/>
      <c r="M114" s="1"/>
      <c r="N114" s="1"/>
      <c r="O114" s="1"/>
      <c r="P114" s="3"/>
      <c r="Q114" s="1"/>
      <c r="R114" s="1"/>
      <c r="S114" s="1"/>
      <c r="T114" s="1"/>
    </row>
    <row r="115" spans="9:20">
      <c r="I115" s="1"/>
      <c r="J115" s="1"/>
      <c r="K115" s="1"/>
      <c r="L115" s="1"/>
      <c r="M115" s="1"/>
      <c r="N115" s="1"/>
      <c r="O115" s="1"/>
      <c r="P115" s="3"/>
      <c r="Q115" s="1"/>
      <c r="R115" s="1"/>
      <c r="S115" s="1"/>
      <c r="T115" s="1"/>
    </row>
    <row r="116" spans="9:20">
      <c r="I116" s="1"/>
      <c r="J116" s="1"/>
      <c r="K116" s="1"/>
      <c r="L116" s="1"/>
      <c r="M116" s="1"/>
      <c r="N116" s="1"/>
      <c r="O116" s="1"/>
      <c r="P116" s="3"/>
      <c r="Q116" s="1"/>
      <c r="R116" s="1"/>
      <c r="S116" s="1"/>
      <c r="T116" s="1"/>
    </row>
    <row r="117" spans="9:20">
      <c r="I117" s="1"/>
      <c r="J117" s="1"/>
      <c r="K117" s="1"/>
      <c r="L117" s="1"/>
      <c r="M117" s="1"/>
      <c r="N117" s="1"/>
      <c r="O117" s="1"/>
      <c r="P117" s="3"/>
      <c r="Q117" s="1"/>
      <c r="R117" s="1"/>
      <c r="S117" s="1"/>
      <c r="T117" s="1"/>
    </row>
    <row r="118" spans="9:20">
      <c r="I118" s="1"/>
      <c r="J118" s="1"/>
      <c r="K118" s="1"/>
      <c r="L118" s="1"/>
      <c r="M118" s="1"/>
      <c r="N118" s="1"/>
      <c r="O118" s="1"/>
      <c r="P118" s="3"/>
      <c r="Q118" s="1"/>
      <c r="R118" s="1"/>
      <c r="S118" s="1"/>
      <c r="T118" s="1"/>
    </row>
    <row r="119" spans="9:20">
      <c r="I119" s="1"/>
      <c r="J119" s="1"/>
      <c r="K119" s="1"/>
      <c r="L119" s="1"/>
      <c r="M119" s="1"/>
      <c r="N119" s="1"/>
      <c r="O119" s="1"/>
      <c r="P119" s="3"/>
      <c r="Q119" s="1"/>
      <c r="R119" s="1"/>
      <c r="S119" s="1"/>
      <c r="T119" s="1"/>
    </row>
  </sheetData>
  <autoFilter ref="A3:P31" xr:uid="{F435BA1D-57A3-4DF2-83E4-29968E8E7CC7}">
    <filterColumn colId="6" showButton="0"/>
    <filterColumn colId="13" showButton="0"/>
  </autoFilter>
  <mergeCells count="16">
    <mergeCell ref="C1:F1"/>
    <mergeCell ref="C33:D33"/>
    <mergeCell ref="J3:J4"/>
    <mergeCell ref="K3:K4"/>
    <mergeCell ref="L3:L4"/>
    <mergeCell ref="N3:O3"/>
    <mergeCell ref="P3:P4"/>
    <mergeCell ref="A31:C31"/>
    <mergeCell ref="G3:H3"/>
    <mergeCell ref="I3:I4"/>
    <mergeCell ref="A3:A4"/>
    <mergeCell ref="B3:B4"/>
    <mergeCell ref="C3:C4"/>
    <mergeCell ref="D3:D4"/>
    <mergeCell ref="F3:F4"/>
    <mergeCell ref="E3:E4"/>
  </mergeCells>
  <printOptions horizontalCentered="1"/>
  <pageMargins left="0.51181102362204722" right="0.51181102362204722" top="1.1811023622047245" bottom="0.78740157480314965" header="0.51181102362204722" footer="0.31496062992125984"/>
  <pageSetup paperSize="9" scale="76" orientation="landscape" r:id="rId1"/>
  <headerFooter>
    <oddHeader>&amp;C&amp;"-,Negrito"&amp;14PREFEITURA MUNICIPAL DE NOVA PONTE&amp;"-,Regular"
Transporte Escolar - Abril/2025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E6614-43FA-4915-A8A2-DF7B255D5A5C}">
  <dimension ref="A1:X57"/>
  <sheetViews>
    <sheetView topLeftCell="A31" zoomScale="90" zoomScaleNormal="90" workbookViewId="0">
      <selection activeCell="J32" sqref="J32"/>
    </sheetView>
  </sheetViews>
  <sheetFormatPr defaultColWidth="9.109375" defaultRowHeight="13.2"/>
  <cols>
    <col min="1" max="1" width="0.88671875" style="18" customWidth="1"/>
    <col min="2" max="2" width="13.44140625" style="18" customWidth="1"/>
    <col min="3" max="3" width="7.88671875" style="18" customWidth="1"/>
    <col min="4" max="4" width="5.5546875" style="18" customWidth="1"/>
    <col min="5" max="5" width="6.5546875" style="18" customWidth="1"/>
    <col min="6" max="6" width="11" style="18" customWidth="1"/>
    <col min="7" max="7" width="10.6640625" style="18" customWidth="1"/>
    <col min="8" max="8" width="14.6640625" style="18" bestFit="1" customWidth="1"/>
    <col min="9" max="9" width="5.33203125" style="18" customWidth="1"/>
    <col min="10" max="10" width="8.44140625" style="18" customWidth="1"/>
    <col min="11" max="11" width="9.109375" style="18"/>
    <col min="12" max="12" width="0.6640625" style="18" customWidth="1"/>
    <col min="13" max="16384" width="9.109375" style="18"/>
  </cols>
  <sheetData>
    <row r="1" spans="1:24">
      <c r="B1" s="18" t="s">
        <v>41</v>
      </c>
    </row>
    <row r="2" spans="1:24" ht="15.6">
      <c r="B2" s="107" t="s">
        <v>42</v>
      </c>
      <c r="C2" s="108"/>
      <c r="D2" s="108"/>
      <c r="E2" s="108"/>
      <c r="F2" s="108"/>
      <c r="G2" s="108"/>
      <c r="H2" s="108"/>
      <c r="I2" s="108"/>
      <c r="J2" s="108"/>
      <c r="K2" s="108"/>
      <c r="L2" s="109"/>
    </row>
    <row r="3" spans="1:24" ht="15">
      <c r="B3" s="110" t="s">
        <v>43</v>
      </c>
      <c r="C3" s="111"/>
      <c r="D3" s="111"/>
      <c r="E3" s="111"/>
      <c r="F3" s="111"/>
      <c r="G3" s="111"/>
      <c r="H3" s="111"/>
      <c r="I3" s="111"/>
      <c r="J3" s="111"/>
      <c r="K3" s="111"/>
      <c r="L3" s="112"/>
    </row>
    <row r="4" spans="1:24">
      <c r="B4" s="19"/>
      <c r="C4" s="19"/>
      <c r="D4" s="19"/>
      <c r="E4" s="19"/>
      <c r="F4" s="19"/>
      <c r="G4" s="19"/>
      <c r="H4" s="19"/>
      <c r="I4" s="19"/>
    </row>
    <row r="5" spans="1:24">
      <c r="A5" s="20"/>
      <c r="B5" s="21" t="s">
        <v>44</v>
      </c>
      <c r="C5" s="21"/>
      <c r="D5" s="21"/>
      <c r="E5" s="21"/>
      <c r="F5" s="21"/>
      <c r="G5" s="21"/>
      <c r="H5" s="21"/>
      <c r="I5" s="21"/>
      <c r="J5" s="21"/>
      <c r="K5" s="21"/>
      <c r="L5" s="22"/>
    </row>
    <row r="6" spans="1:24">
      <c r="A6" s="20"/>
      <c r="B6" s="23">
        <f>H28</f>
        <v>5425.4225000000006</v>
      </c>
      <c r="C6" s="24" t="str">
        <f>CONCATENATE("relativo ao mês de ",Geral!C1,", conforme demonstrativo abaixo:")</f>
        <v>relativo ao mês de Abril/2025, conforme demonstrativo abaixo:</v>
      </c>
      <c r="D6" s="24"/>
      <c r="E6" s="24"/>
      <c r="F6" s="24"/>
      <c r="G6" s="24"/>
      <c r="H6" s="24"/>
      <c r="I6" s="24"/>
      <c r="J6" s="24"/>
      <c r="K6" s="24"/>
      <c r="L6" s="25"/>
    </row>
    <row r="7" spans="1:24"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</row>
    <row r="8" spans="1:24">
      <c r="B8" s="113" t="s">
        <v>45</v>
      </c>
      <c r="C8" s="114"/>
      <c r="D8" s="114"/>
      <c r="E8" s="114"/>
      <c r="F8" s="114"/>
      <c r="G8" s="114"/>
      <c r="H8" s="114"/>
      <c r="I8" s="114"/>
      <c r="J8" s="114"/>
      <c r="K8" s="114"/>
      <c r="L8" s="115"/>
      <c r="N8" s="116"/>
      <c r="O8" s="116"/>
      <c r="P8" s="116"/>
      <c r="Q8" s="116"/>
      <c r="R8" s="116"/>
      <c r="S8" s="116"/>
      <c r="T8" s="116"/>
      <c r="U8" s="116"/>
      <c r="V8" s="116"/>
      <c r="W8" s="116"/>
      <c r="X8" s="116"/>
    </row>
    <row r="9" spans="1:24">
      <c r="B9" s="28"/>
      <c r="L9" s="20"/>
    </row>
    <row r="10" spans="1:24">
      <c r="B10" s="29" t="s">
        <v>46</v>
      </c>
      <c r="G10" s="30">
        <v>0</v>
      </c>
      <c r="L10" s="20"/>
      <c r="N10" s="31"/>
      <c r="S10" s="30"/>
    </row>
    <row r="11" spans="1:24">
      <c r="B11" s="29" t="s">
        <v>47</v>
      </c>
      <c r="G11" s="33">
        <v>189.59</v>
      </c>
      <c r="L11" s="20"/>
      <c r="N11" s="31"/>
      <c r="S11" s="32"/>
    </row>
    <row r="12" spans="1:24">
      <c r="B12" s="29" t="s">
        <v>48</v>
      </c>
      <c r="G12" s="33">
        <f>ROUND(G11*G10,2)</f>
        <v>0</v>
      </c>
      <c r="L12" s="20"/>
      <c r="N12" s="31"/>
      <c r="S12" s="33"/>
    </row>
    <row r="13" spans="1:24">
      <c r="B13" s="29" t="s">
        <v>49</v>
      </c>
      <c r="G13" s="34">
        <v>6101.06</v>
      </c>
      <c r="H13" s="18">
        <v>951.62</v>
      </c>
      <c r="L13" s="20"/>
      <c r="N13" s="31"/>
      <c r="S13" s="34"/>
    </row>
    <row r="14" spans="1:24">
      <c r="B14" s="29" t="s">
        <v>50</v>
      </c>
      <c r="G14" s="34">
        <f>ROUND((H20*0.6)-G12-H25,2)</f>
        <v>3311.85</v>
      </c>
      <c r="H14" s="88">
        <v>2</v>
      </c>
      <c r="L14" s="20"/>
      <c r="N14" s="31"/>
      <c r="S14" s="34"/>
    </row>
    <row r="15" spans="1:24">
      <c r="B15" s="35" t="s">
        <v>51</v>
      </c>
      <c r="C15" s="36"/>
      <c r="D15" s="36"/>
      <c r="E15" s="36"/>
      <c r="F15" s="36"/>
      <c r="G15" s="37">
        <f>ROUND(H20*0.2,2)</f>
        <v>1145.97</v>
      </c>
      <c r="H15" s="36"/>
      <c r="I15" s="38" t="s">
        <v>52</v>
      </c>
      <c r="J15" s="36"/>
      <c r="K15" s="37">
        <f>Geral!G15</f>
        <v>2.5499999999999998</v>
      </c>
      <c r="L15" s="39"/>
      <c r="N15" s="31"/>
      <c r="S15" s="34"/>
    </row>
    <row r="17" spans="2:22" ht="15.6">
      <c r="B17" s="40"/>
      <c r="C17" s="41"/>
      <c r="D17" s="42" t="s">
        <v>53</v>
      </c>
      <c r="E17" s="41"/>
      <c r="F17" s="41"/>
      <c r="G17" s="41"/>
      <c r="H17" s="41"/>
      <c r="I17" s="41"/>
      <c r="J17" s="41"/>
      <c r="K17" s="41"/>
      <c r="L17" s="43"/>
      <c r="P17" s="44"/>
    </row>
    <row r="18" spans="2:22">
      <c r="B18" s="28"/>
      <c r="L18" s="20"/>
    </row>
    <row r="19" spans="2:22">
      <c r="B19" s="29" t="s">
        <v>54</v>
      </c>
      <c r="H19" s="45">
        <f>Geral!F15</f>
        <v>2247</v>
      </c>
      <c r="L19" s="20"/>
      <c r="N19" s="31"/>
      <c r="T19" s="45"/>
    </row>
    <row r="20" spans="2:22">
      <c r="B20" s="29" t="s">
        <v>55</v>
      </c>
      <c r="H20" s="34">
        <f>ROUND(H19*K15,2)</f>
        <v>5729.85</v>
      </c>
      <c r="I20" s="46"/>
      <c r="L20" s="20"/>
      <c r="N20" s="31"/>
      <c r="T20" s="34"/>
    </row>
    <row r="21" spans="2:22">
      <c r="B21" s="29" t="s">
        <v>56</v>
      </c>
      <c r="H21" s="47">
        <f>IF(H14="",0,IF(H14=1,(G14*(D54/100))-E54,IF(H14=2,(G14*(D55/100))-E55,IF(H14=3,(G14*(D56/100))-E56,(G14*(D57/100))-E57))))</f>
        <v>115.33749999999998</v>
      </c>
      <c r="J21" s="48"/>
      <c r="L21" s="20"/>
      <c r="N21" s="31"/>
      <c r="T21" s="49"/>
      <c r="V21" s="48"/>
    </row>
    <row r="22" spans="2:22">
      <c r="B22" s="29" t="s">
        <v>57</v>
      </c>
      <c r="F22" s="50" t="s">
        <v>58</v>
      </c>
      <c r="G22" s="51">
        <v>0.03</v>
      </c>
      <c r="H22" s="34">
        <f>ROUND($G$15*G22,2)</f>
        <v>34.380000000000003</v>
      </c>
      <c r="L22" s="20"/>
      <c r="N22" s="31"/>
      <c r="R22" s="50"/>
      <c r="T22" s="34"/>
    </row>
    <row r="23" spans="2:22" ht="14.4">
      <c r="B23" s="29" t="s">
        <v>4</v>
      </c>
      <c r="F23" s="50" t="s">
        <v>58</v>
      </c>
      <c r="G23" s="52">
        <v>1.4999999999999999E-2</v>
      </c>
      <c r="H23" s="34">
        <f t="shared" ref="H23:H24" si="0">ROUND($G$15*G23,2)</f>
        <v>17.190000000000001</v>
      </c>
      <c r="L23" s="20"/>
      <c r="N23" s="31"/>
      <c r="T23" s="34"/>
    </row>
    <row r="24" spans="2:22" ht="14.4">
      <c r="B24" s="29" t="s">
        <v>5</v>
      </c>
      <c r="F24" s="50" t="s">
        <v>58</v>
      </c>
      <c r="G24" s="52">
        <v>0.01</v>
      </c>
      <c r="H24" s="34">
        <f t="shared" si="0"/>
        <v>11.46</v>
      </c>
      <c r="L24" s="20"/>
      <c r="N24" s="31"/>
      <c r="T24" s="34"/>
    </row>
    <row r="25" spans="2:22" ht="14.4">
      <c r="B25" s="29" t="s">
        <v>59</v>
      </c>
      <c r="F25" s="50" t="s">
        <v>58</v>
      </c>
      <c r="G25" s="52">
        <v>0.11</v>
      </c>
      <c r="H25" s="34">
        <f>IF((G15*0.11)&lt;H13,ROUND(G15*G25,2),H13)</f>
        <v>126.06</v>
      </c>
      <c r="L25" s="20"/>
      <c r="N25" s="31"/>
      <c r="T25" s="34"/>
    </row>
    <row r="26" spans="2:22">
      <c r="B26" s="29" t="s">
        <v>60</v>
      </c>
      <c r="H26" s="53">
        <f>SUM(H21:H25)</f>
        <v>304.42750000000001</v>
      </c>
      <c r="L26" s="20"/>
      <c r="N26" s="31"/>
      <c r="T26" s="34"/>
    </row>
    <row r="27" spans="2:22">
      <c r="B27" s="29"/>
      <c r="H27" s="34"/>
      <c r="L27" s="20"/>
      <c r="N27" s="31"/>
      <c r="T27" s="34"/>
    </row>
    <row r="28" spans="2:22">
      <c r="B28" s="54" t="s">
        <v>61</v>
      </c>
      <c r="C28" s="55"/>
      <c r="D28" s="55"/>
      <c r="E28" s="55"/>
      <c r="F28" s="55"/>
      <c r="G28" s="55"/>
      <c r="H28" s="56">
        <f>+H20-H26</f>
        <v>5425.4225000000006</v>
      </c>
      <c r="L28" s="20"/>
      <c r="N28" s="31"/>
      <c r="T28" s="34"/>
    </row>
    <row r="29" spans="2:22">
      <c r="B29" s="57"/>
      <c r="C29" s="36"/>
      <c r="D29" s="36"/>
      <c r="E29" s="36"/>
      <c r="F29" s="36"/>
      <c r="G29" s="36"/>
      <c r="H29" s="36"/>
      <c r="I29" s="36"/>
      <c r="J29" s="36"/>
      <c r="K29" s="36"/>
      <c r="L29" s="39"/>
    </row>
    <row r="31" spans="2:22">
      <c r="B31" s="31" t="s">
        <v>62</v>
      </c>
      <c r="C31" s="117" t="str">
        <f>Geral!B15</f>
        <v>ELIOMAR DOS REIS VIEIRA</v>
      </c>
      <c r="D31" s="117"/>
      <c r="E31" s="117"/>
      <c r="F31" s="117"/>
      <c r="G31" s="117"/>
      <c r="H31" s="117"/>
      <c r="I31" s="58" t="s">
        <v>63</v>
      </c>
      <c r="J31" s="118" t="s">
        <v>92</v>
      </c>
      <c r="K31" s="119"/>
      <c r="L31" s="59"/>
    </row>
    <row r="32" spans="2:22">
      <c r="B32" s="31"/>
      <c r="C32" s="117"/>
      <c r="D32" s="117"/>
      <c r="E32" s="117"/>
      <c r="F32" s="117"/>
      <c r="G32" s="117"/>
      <c r="H32" s="117"/>
      <c r="I32" s="58"/>
      <c r="J32" s="19"/>
      <c r="K32" s="19"/>
      <c r="L32" s="19"/>
    </row>
    <row r="33" spans="2:12">
      <c r="D33" s="124"/>
      <c r="E33" s="124"/>
      <c r="F33" s="124"/>
      <c r="G33" s="124"/>
    </row>
    <row r="35" spans="2:12">
      <c r="B35" s="125"/>
      <c r="C35" s="125"/>
      <c r="D35" s="125"/>
      <c r="E35" s="125"/>
      <c r="F35" s="125"/>
      <c r="G35" s="125"/>
      <c r="H35" s="125"/>
      <c r="I35" s="125"/>
      <c r="J35" s="125"/>
      <c r="K35" s="125"/>
      <c r="L35" s="125"/>
    </row>
    <row r="36" spans="2:12">
      <c r="B36" s="85"/>
      <c r="C36" s="85"/>
      <c r="D36" s="85"/>
      <c r="F36" s="86" t="s">
        <v>81</v>
      </c>
      <c r="G36" s="87">
        <f>Geral!C33</f>
        <v>45782</v>
      </c>
      <c r="H36" s="85"/>
      <c r="I36" s="85"/>
      <c r="J36" s="85"/>
      <c r="K36" s="85"/>
      <c r="L36" s="85"/>
    </row>
    <row r="38" spans="2:12">
      <c r="B38" s="126"/>
      <c r="C38" s="126"/>
      <c r="D38" s="126"/>
      <c r="E38" s="126"/>
      <c r="F38" s="126"/>
      <c r="G38" s="126"/>
      <c r="H38" s="126"/>
      <c r="I38" s="126"/>
      <c r="J38" s="126"/>
      <c r="K38" s="126"/>
      <c r="L38" s="126"/>
    </row>
    <row r="39" spans="2:12">
      <c r="B39" s="127" t="s">
        <v>64</v>
      </c>
      <c r="C39" s="127"/>
      <c r="D39" s="127"/>
      <c r="E39" s="127"/>
      <c r="F39" s="127"/>
      <c r="G39" s="127"/>
      <c r="H39" s="127"/>
      <c r="I39" s="127"/>
      <c r="J39" s="127"/>
      <c r="K39" s="127"/>
      <c r="L39" s="127"/>
    </row>
    <row r="40" spans="2:12">
      <c r="F40" s="60"/>
      <c r="G40" s="60"/>
    </row>
    <row r="41" spans="2:12">
      <c r="B41" s="113" t="s">
        <v>65</v>
      </c>
      <c r="C41" s="114"/>
      <c r="D41" s="114"/>
      <c r="E41" s="114"/>
      <c r="F41" s="114"/>
      <c r="G41" s="114"/>
      <c r="H41" s="114"/>
      <c r="I41" s="114"/>
      <c r="J41" s="114"/>
      <c r="K41" s="114"/>
      <c r="L41" s="43"/>
    </row>
    <row r="42" spans="2:12">
      <c r="B42" s="61"/>
      <c r="C42" s="27"/>
      <c r="D42" s="27"/>
      <c r="E42" s="27"/>
      <c r="F42" s="27"/>
      <c r="G42" s="27"/>
      <c r="H42" s="27"/>
      <c r="I42" s="27"/>
      <c r="J42" s="27"/>
      <c r="K42" s="27"/>
      <c r="L42" s="20"/>
    </row>
    <row r="43" spans="2:12">
      <c r="B43" s="28" t="s">
        <v>66</v>
      </c>
      <c r="L43" s="20"/>
    </row>
    <row r="44" spans="2:12">
      <c r="B44" s="28" t="s">
        <v>67</v>
      </c>
      <c r="L44" s="20"/>
    </row>
    <row r="45" spans="2:12">
      <c r="B45" s="28" t="s">
        <v>68</v>
      </c>
      <c r="L45" s="20"/>
    </row>
    <row r="46" spans="2:12">
      <c r="B46" s="28" t="s">
        <v>69</v>
      </c>
      <c r="L46" s="20"/>
    </row>
    <row r="47" spans="2:12">
      <c r="B47" s="28" t="s">
        <v>70</v>
      </c>
      <c r="L47" s="20"/>
    </row>
    <row r="48" spans="2:12">
      <c r="B48" s="28" t="s">
        <v>71</v>
      </c>
      <c r="L48" s="20"/>
    </row>
    <row r="49" spans="1:12">
      <c r="B49" s="57" t="s">
        <v>72</v>
      </c>
      <c r="C49" s="36"/>
      <c r="D49" s="36"/>
      <c r="E49" s="36"/>
      <c r="F49" s="36"/>
      <c r="G49" s="36"/>
      <c r="H49" s="36"/>
      <c r="I49" s="36"/>
      <c r="J49" s="36"/>
      <c r="K49" s="36"/>
      <c r="L49" s="39"/>
    </row>
    <row r="50" spans="1:12" ht="15.6">
      <c r="B50" s="120" t="s">
        <v>73</v>
      </c>
      <c r="C50" s="120"/>
      <c r="D50" s="120"/>
      <c r="E50" s="120"/>
      <c r="F50" s="44"/>
      <c r="G50" s="44"/>
      <c r="H50" s="44"/>
      <c r="I50" s="44"/>
    </row>
    <row r="51" spans="1:12">
      <c r="B51" s="121" t="s">
        <v>74</v>
      </c>
      <c r="C51" s="121"/>
      <c r="D51" s="63" t="s">
        <v>75</v>
      </c>
      <c r="E51" s="62" t="s">
        <v>76</v>
      </c>
      <c r="F51" s="64"/>
      <c r="G51" s="65" t="s">
        <v>65</v>
      </c>
      <c r="H51" s="41"/>
      <c r="I51" s="41"/>
      <c r="J51" s="41"/>
      <c r="K51" s="41"/>
      <c r="L51" s="43"/>
    </row>
    <row r="52" spans="1:12">
      <c r="B52" s="122"/>
      <c r="C52" s="123"/>
      <c r="D52" s="67"/>
      <c r="E52" s="68"/>
      <c r="G52" s="69"/>
      <c r="L52" s="20"/>
    </row>
    <row r="53" spans="1:12">
      <c r="B53" s="70" t="s">
        <v>77</v>
      </c>
      <c r="C53" s="71">
        <v>2259.1999999999998</v>
      </c>
      <c r="D53" s="72">
        <v>0</v>
      </c>
      <c r="E53" s="72">
        <v>0</v>
      </c>
      <c r="G53" s="69"/>
      <c r="L53" s="20"/>
    </row>
    <row r="54" spans="1:12" ht="12.75" customHeight="1">
      <c r="A54" s="18">
        <v>1</v>
      </c>
      <c r="B54" s="73">
        <f>C53</f>
        <v>2259.1999999999998</v>
      </c>
      <c r="C54" s="74">
        <v>2826.65</v>
      </c>
      <c r="D54" s="75">
        <v>7.5</v>
      </c>
      <c r="E54" s="75">
        <v>169.44</v>
      </c>
      <c r="G54" s="69"/>
      <c r="L54" s="20"/>
    </row>
    <row r="55" spans="1:12">
      <c r="A55" s="18">
        <v>2</v>
      </c>
      <c r="B55" s="76">
        <f>C54</f>
        <v>2826.65</v>
      </c>
      <c r="C55" s="77">
        <v>3751.05</v>
      </c>
      <c r="D55" s="72">
        <v>15</v>
      </c>
      <c r="E55" s="72">
        <v>381.44</v>
      </c>
      <c r="G55" s="69"/>
      <c r="I55" s="26"/>
      <c r="J55" s="26"/>
      <c r="K55" s="26"/>
      <c r="L55" s="20"/>
    </row>
    <row r="56" spans="1:12">
      <c r="A56" s="18">
        <v>3</v>
      </c>
      <c r="B56" s="78">
        <f>C55</f>
        <v>3751.05</v>
      </c>
      <c r="C56" s="79">
        <v>4664.66</v>
      </c>
      <c r="D56" s="80">
        <v>22.5</v>
      </c>
      <c r="E56" s="80">
        <v>662.77</v>
      </c>
      <c r="G56" s="69"/>
      <c r="I56" s="26"/>
      <c r="K56" s="26"/>
      <c r="L56" s="20"/>
    </row>
    <row r="57" spans="1:12">
      <c r="A57" s="18">
        <v>4</v>
      </c>
      <c r="B57" s="66" t="s">
        <v>78</v>
      </c>
      <c r="C57" s="79">
        <v>4664.66</v>
      </c>
      <c r="D57" s="80">
        <v>27.5</v>
      </c>
      <c r="E57" s="80">
        <v>896</v>
      </c>
      <c r="G57" s="81"/>
      <c r="H57" s="36"/>
      <c r="I57" s="24"/>
      <c r="J57" s="82"/>
      <c r="K57" s="82"/>
      <c r="L57" s="39"/>
    </row>
  </sheetData>
  <sheetProtection algorithmName="SHA-512" hashValue="Nljsa+5qmG1eQNvGHvFfToWRwt95LkN6R2KKK//C7SqFMh4eyAl1FmVOw6Ac/Npod0LVF5zbigwf8byTWDuL1g==" saltValue="oMPO+It0EHiP0mlxO/2CXg==" spinCount="100000" sheet="1" objects="1" scenarios="1"/>
  <mergeCells count="15">
    <mergeCell ref="B50:E50"/>
    <mergeCell ref="B51:C51"/>
    <mergeCell ref="B52:C52"/>
    <mergeCell ref="C32:H32"/>
    <mergeCell ref="D33:G33"/>
    <mergeCell ref="B35:L35"/>
    <mergeCell ref="B38:L38"/>
    <mergeCell ref="B39:L39"/>
    <mergeCell ref="B41:K41"/>
    <mergeCell ref="B2:L2"/>
    <mergeCell ref="B3:L3"/>
    <mergeCell ref="B8:L8"/>
    <mergeCell ref="N8:X8"/>
    <mergeCell ref="C31:H31"/>
    <mergeCell ref="J31:K31"/>
  </mergeCells>
  <printOptions horizontalCentered="1"/>
  <pageMargins left="0.39370078740157483" right="0.39370078740157483" top="0.59055118110236227" bottom="0.59055118110236227" header="0.51181102362204722" footer="0.51181102362204722"/>
  <pageSetup paperSize="9" scale="99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8E397-69DE-4369-BB75-5209B434EFB4}">
  <dimension ref="A1:X57"/>
  <sheetViews>
    <sheetView zoomScale="90" zoomScaleNormal="90" workbookViewId="0">
      <selection activeCell="J32" sqref="J32"/>
    </sheetView>
  </sheetViews>
  <sheetFormatPr defaultColWidth="9.109375" defaultRowHeight="13.2"/>
  <cols>
    <col min="1" max="1" width="0.88671875" style="18" customWidth="1"/>
    <col min="2" max="2" width="13.44140625" style="18" customWidth="1"/>
    <col min="3" max="3" width="7.88671875" style="18" customWidth="1"/>
    <col min="4" max="4" width="5.5546875" style="18" customWidth="1"/>
    <col min="5" max="5" width="6.5546875" style="18" customWidth="1"/>
    <col min="6" max="6" width="11" style="18" customWidth="1"/>
    <col min="7" max="7" width="10.6640625" style="18" customWidth="1"/>
    <col min="8" max="8" width="14.6640625" style="18" bestFit="1" customWidth="1"/>
    <col min="9" max="9" width="5.33203125" style="18" customWidth="1"/>
    <col min="10" max="10" width="8.44140625" style="18" customWidth="1"/>
    <col min="11" max="11" width="9.109375" style="18"/>
    <col min="12" max="12" width="0.6640625" style="18" customWidth="1"/>
    <col min="13" max="16384" width="9.109375" style="18"/>
  </cols>
  <sheetData>
    <row r="1" spans="1:24">
      <c r="B1" s="18" t="s">
        <v>41</v>
      </c>
    </row>
    <row r="2" spans="1:24" ht="15.6">
      <c r="B2" s="107" t="s">
        <v>42</v>
      </c>
      <c r="C2" s="108"/>
      <c r="D2" s="108"/>
      <c r="E2" s="108"/>
      <c r="F2" s="108"/>
      <c r="G2" s="108"/>
      <c r="H2" s="108"/>
      <c r="I2" s="108"/>
      <c r="J2" s="108"/>
      <c r="K2" s="108"/>
      <c r="L2" s="109"/>
    </row>
    <row r="3" spans="1:24" ht="15">
      <c r="B3" s="110" t="s">
        <v>43</v>
      </c>
      <c r="C3" s="111"/>
      <c r="D3" s="111"/>
      <c r="E3" s="111"/>
      <c r="F3" s="111"/>
      <c r="G3" s="111"/>
      <c r="H3" s="111"/>
      <c r="I3" s="111"/>
      <c r="J3" s="111"/>
      <c r="K3" s="111"/>
      <c r="L3" s="112"/>
    </row>
    <row r="4" spans="1:24">
      <c r="B4" s="19"/>
      <c r="C4" s="19"/>
      <c r="D4" s="19"/>
      <c r="E4" s="19"/>
      <c r="F4" s="19"/>
      <c r="G4" s="19"/>
      <c r="H4" s="19"/>
      <c r="I4" s="19"/>
    </row>
    <row r="5" spans="1:24">
      <c r="A5" s="20"/>
      <c r="B5" s="21" t="s">
        <v>44</v>
      </c>
      <c r="C5" s="21"/>
      <c r="D5" s="21"/>
      <c r="E5" s="21"/>
      <c r="F5" s="21"/>
      <c r="G5" s="21"/>
      <c r="H5" s="21"/>
      <c r="I5" s="21"/>
      <c r="J5" s="21"/>
      <c r="K5" s="21"/>
      <c r="L5" s="22"/>
    </row>
    <row r="6" spans="1:24">
      <c r="A6" s="20"/>
      <c r="B6" s="23">
        <f>H28</f>
        <v>5189.7265000000007</v>
      </c>
      <c r="C6" s="24" t="str">
        <f>CONCATENATE("relativo ao mês de ",Geral!C1,", conforme demonstrativo abaixo:")</f>
        <v>relativo ao mês de Abril/2025, conforme demonstrativo abaixo:</v>
      </c>
      <c r="D6" s="24"/>
      <c r="E6" s="24"/>
      <c r="F6" s="24"/>
      <c r="G6" s="24"/>
      <c r="H6" s="24"/>
      <c r="I6" s="24"/>
      <c r="J6" s="24"/>
      <c r="K6" s="24"/>
      <c r="L6" s="25"/>
    </row>
    <row r="7" spans="1:24"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</row>
    <row r="8" spans="1:24">
      <c r="B8" s="113" t="s">
        <v>45</v>
      </c>
      <c r="C8" s="114"/>
      <c r="D8" s="114"/>
      <c r="E8" s="114"/>
      <c r="F8" s="114"/>
      <c r="G8" s="114"/>
      <c r="H8" s="114"/>
      <c r="I8" s="114"/>
      <c r="J8" s="114"/>
      <c r="K8" s="114"/>
      <c r="L8" s="115"/>
      <c r="N8" s="116"/>
      <c r="O8" s="116"/>
      <c r="P8" s="116"/>
      <c r="Q8" s="116"/>
      <c r="R8" s="116"/>
      <c r="S8" s="116"/>
      <c r="T8" s="116"/>
      <c r="U8" s="116"/>
      <c r="V8" s="116"/>
      <c r="W8" s="116"/>
      <c r="X8" s="116"/>
    </row>
    <row r="9" spans="1:24">
      <c r="B9" s="28"/>
      <c r="L9" s="20"/>
    </row>
    <row r="10" spans="1:24">
      <c r="B10" s="29" t="s">
        <v>46</v>
      </c>
      <c r="G10" s="30">
        <v>0</v>
      </c>
      <c r="L10" s="20"/>
      <c r="N10" s="31"/>
      <c r="S10" s="30"/>
    </row>
    <row r="11" spans="1:24">
      <c r="B11" s="29" t="s">
        <v>47</v>
      </c>
      <c r="G11" s="33">
        <v>189.59</v>
      </c>
      <c r="L11" s="20"/>
      <c r="N11" s="31"/>
      <c r="S11" s="32"/>
    </row>
    <row r="12" spans="1:24">
      <c r="B12" s="29" t="s">
        <v>48</v>
      </c>
      <c r="G12" s="33">
        <f>ROUND(G11*G10,2)</f>
        <v>0</v>
      </c>
      <c r="L12" s="20"/>
      <c r="N12" s="31"/>
      <c r="S12" s="33"/>
    </row>
    <row r="13" spans="1:24">
      <c r="B13" s="29" t="s">
        <v>49</v>
      </c>
      <c r="G13" s="34">
        <v>6101.06</v>
      </c>
      <c r="H13" s="18">
        <v>951.62</v>
      </c>
      <c r="L13" s="20"/>
      <c r="N13" s="31"/>
      <c r="S13" s="34"/>
    </row>
    <row r="14" spans="1:24">
      <c r="B14" s="29" t="s">
        <v>50</v>
      </c>
      <c r="G14" s="34">
        <f>ROUND((H20*0.6)-G12-H25,2)</f>
        <v>3157.09</v>
      </c>
      <c r="H14" s="88">
        <v>2</v>
      </c>
      <c r="L14" s="20"/>
      <c r="N14" s="31"/>
      <c r="S14" s="34"/>
    </row>
    <row r="15" spans="1:24">
      <c r="B15" s="35" t="s">
        <v>51</v>
      </c>
      <c r="C15" s="36"/>
      <c r="D15" s="36"/>
      <c r="E15" s="36"/>
      <c r="F15" s="36"/>
      <c r="G15" s="37">
        <f>ROUND(H20*0.2,2)</f>
        <v>1092.42</v>
      </c>
      <c r="H15" s="36"/>
      <c r="I15" s="38" t="s">
        <v>52</v>
      </c>
      <c r="J15" s="36"/>
      <c r="K15" s="37">
        <f>Geral!G17</f>
        <v>2.5499999999999998</v>
      </c>
      <c r="L15" s="39"/>
      <c r="N15" s="31"/>
      <c r="S15" s="34"/>
    </row>
    <row r="17" spans="2:22" ht="15.6">
      <c r="B17" s="40"/>
      <c r="C17" s="41"/>
      <c r="D17" s="42" t="s">
        <v>53</v>
      </c>
      <c r="E17" s="41"/>
      <c r="F17" s="41"/>
      <c r="G17" s="41"/>
      <c r="H17" s="41"/>
      <c r="I17" s="41"/>
      <c r="J17" s="41"/>
      <c r="K17" s="41"/>
      <c r="L17" s="43"/>
      <c r="P17" s="44"/>
    </row>
    <row r="18" spans="2:22">
      <c r="B18" s="28"/>
      <c r="L18" s="20"/>
    </row>
    <row r="19" spans="2:22">
      <c r="B19" s="29" t="s">
        <v>54</v>
      </c>
      <c r="H19" s="45">
        <f>Geral!F17</f>
        <v>2142</v>
      </c>
      <c r="L19" s="20"/>
      <c r="N19" s="31"/>
      <c r="T19" s="45"/>
    </row>
    <row r="20" spans="2:22">
      <c r="B20" s="29" t="s">
        <v>55</v>
      </c>
      <c r="H20" s="34">
        <f>ROUND(H19*K15,2)</f>
        <v>5462.1</v>
      </c>
      <c r="I20" s="46"/>
      <c r="L20" s="20"/>
      <c r="N20" s="31"/>
      <c r="T20" s="34"/>
    </row>
    <row r="21" spans="2:22">
      <c r="B21" s="29" t="s">
        <v>56</v>
      </c>
      <c r="H21" s="47">
        <f>IF(H14="",0,IF(H14=1,(G14*(D54/100))-E54,IF(H14=2,(G14*(D55/100))-E55,IF(H14=3,(G14*(D56/100))-E56,(G14*(D57/100))-E57))))</f>
        <v>92.123499999999979</v>
      </c>
      <c r="J21" s="48"/>
      <c r="L21" s="20"/>
      <c r="N21" s="31"/>
      <c r="T21" s="49"/>
      <c r="V21" s="48"/>
    </row>
    <row r="22" spans="2:22">
      <c r="B22" s="29" t="s">
        <v>57</v>
      </c>
      <c r="F22" s="50" t="s">
        <v>58</v>
      </c>
      <c r="G22" s="51">
        <v>0.03</v>
      </c>
      <c r="H22" s="34">
        <f>ROUND($G$15*G22,2)</f>
        <v>32.770000000000003</v>
      </c>
      <c r="L22" s="20"/>
      <c r="N22" s="31"/>
      <c r="R22" s="50"/>
      <c r="T22" s="34"/>
    </row>
    <row r="23" spans="2:22" ht="14.4">
      <c r="B23" s="29" t="s">
        <v>4</v>
      </c>
      <c r="F23" s="50" t="s">
        <v>58</v>
      </c>
      <c r="G23" s="52">
        <v>1.4999999999999999E-2</v>
      </c>
      <c r="H23" s="34">
        <f t="shared" ref="H23:H24" si="0">ROUND($G$15*G23,2)</f>
        <v>16.39</v>
      </c>
      <c r="L23" s="20"/>
      <c r="N23" s="31"/>
      <c r="T23" s="34"/>
    </row>
    <row r="24" spans="2:22" ht="14.4">
      <c r="B24" s="29" t="s">
        <v>5</v>
      </c>
      <c r="F24" s="50" t="s">
        <v>58</v>
      </c>
      <c r="G24" s="52">
        <v>0.01</v>
      </c>
      <c r="H24" s="34">
        <f t="shared" si="0"/>
        <v>10.92</v>
      </c>
      <c r="L24" s="20"/>
      <c r="N24" s="31"/>
      <c r="T24" s="34"/>
    </row>
    <row r="25" spans="2:22" ht="14.4">
      <c r="B25" s="29" t="s">
        <v>59</v>
      </c>
      <c r="F25" s="50" t="s">
        <v>58</v>
      </c>
      <c r="G25" s="52">
        <v>0.11</v>
      </c>
      <c r="H25" s="34">
        <f>IF((G15*0.11)&lt;H13,ROUND(G15*G25,2),H13)</f>
        <v>120.17</v>
      </c>
      <c r="L25" s="20"/>
      <c r="N25" s="31"/>
      <c r="T25" s="34"/>
    </row>
    <row r="26" spans="2:22">
      <c r="B26" s="29" t="s">
        <v>60</v>
      </c>
      <c r="H26" s="53">
        <f>SUM(H21:H25)</f>
        <v>272.37349999999998</v>
      </c>
      <c r="L26" s="20"/>
      <c r="N26" s="31"/>
      <c r="T26" s="34"/>
    </row>
    <row r="27" spans="2:22">
      <c r="B27" s="29"/>
      <c r="H27" s="34"/>
      <c r="L27" s="20"/>
      <c r="N27" s="31"/>
      <c r="T27" s="34"/>
    </row>
    <row r="28" spans="2:22">
      <c r="B28" s="54" t="s">
        <v>61</v>
      </c>
      <c r="C28" s="55"/>
      <c r="D28" s="55"/>
      <c r="E28" s="55"/>
      <c r="F28" s="55"/>
      <c r="G28" s="55"/>
      <c r="H28" s="56">
        <f>+H20-H26</f>
        <v>5189.7265000000007</v>
      </c>
      <c r="L28" s="20"/>
      <c r="N28" s="31"/>
      <c r="T28" s="34"/>
    </row>
    <row r="29" spans="2:22">
      <c r="B29" s="57"/>
      <c r="C29" s="36"/>
      <c r="D29" s="36"/>
      <c r="E29" s="36"/>
      <c r="F29" s="36"/>
      <c r="G29" s="36"/>
      <c r="H29" s="36"/>
      <c r="I29" s="36"/>
      <c r="J29" s="36"/>
      <c r="K29" s="36"/>
      <c r="L29" s="39"/>
    </row>
    <row r="31" spans="2:22">
      <c r="B31" s="31" t="s">
        <v>62</v>
      </c>
      <c r="C31" s="117" t="str">
        <f>Geral!B17</f>
        <v>JULIANA LEANDRO SILVA</v>
      </c>
      <c r="D31" s="117"/>
      <c r="E31" s="117"/>
      <c r="F31" s="117"/>
      <c r="G31" s="117"/>
      <c r="H31" s="117"/>
      <c r="I31" s="58" t="s">
        <v>63</v>
      </c>
      <c r="J31" s="118" t="s">
        <v>93</v>
      </c>
      <c r="K31" s="119"/>
      <c r="L31" s="59"/>
    </row>
    <row r="32" spans="2:22">
      <c r="B32" s="31"/>
      <c r="C32" s="117"/>
      <c r="D32" s="117"/>
      <c r="E32" s="117"/>
      <c r="F32" s="117"/>
      <c r="G32" s="117"/>
      <c r="H32" s="117"/>
      <c r="I32" s="58"/>
      <c r="J32" s="19"/>
      <c r="K32" s="19"/>
      <c r="L32" s="19"/>
    </row>
    <row r="33" spans="2:12">
      <c r="D33" s="124"/>
      <c r="E33" s="124"/>
      <c r="F33" s="124"/>
      <c r="G33" s="124"/>
    </row>
    <row r="35" spans="2:12">
      <c r="B35" s="125"/>
      <c r="C35" s="125"/>
      <c r="D35" s="125"/>
      <c r="E35" s="125"/>
      <c r="F35" s="125"/>
      <c r="G35" s="125"/>
      <c r="H35" s="125"/>
      <c r="I35" s="125"/>
      <c r="J35" s="125"/>
      <c r="K35" s="125"/>
      <c r="L35" s="125"/>
    </row>
    <row r="36" spans="2:12">
      <c r="B36" s="85"/>
      <c r="C36" s="85"/>
      <c r="D36" s="85"/>
      <c r="F36" s="86" t="s">
        <v>81</v>
      </c>
      <c r="G36" s="87">
        <f>Geral!C33</f>
        <v>45782</v>
      </c>
      <c r="H36" s="85"/>
      <c r="I36" s="85"/>
      <c r="J36" s="85"/>
      <c r="K36" s="85"/>
      <c r="L36" s="85"/>
    </row>
    <row r="38" spans="2:12">
      <c r="B38" s="126"/>
      <c r="C38" s="126"/>
      <c r="D38" s="126"/>
      <c r="E38" s="126"/>
      <c r="F38" s="126"/>
      <c r="G38" s="126"/>
      <c r="H38" s="126"/>
      <c r="I38" s="126"/>
      <c r="J38" s="126"/>
      <c r="K38" s="126"/>
      <c r="L38" s="126"/>
    </row>
    <row r="39" spans="2:12">
      <c r="B39" s="127" t="s">
        <v>64</v>
      </c>
      <c r="C39" s="127"/>
      <c r="D39" s="127"/>
      <c r="E39" s="127"/>
      <c r="F39" s="127"/>
      <c r="G39" s="127"/>
      <c r="H39" s="127"/>
      <c r="I39" s="127"/>
      <c r="J39" s="127"/>
      <c r="K39" s="127"/>
      <c r="L39" s="127"/>
    </row>
    <row r="40" spans="2:12">
      <c r="F40" s="60"/>
      <c r="G40" s="60"/>
    </row>
    <row r="41" spans="2:12">
      <c r="B41" s="113" t="s">
        <v>65</v>
      </c>
      <c r="C41" s="114"/>
      <c r="D41" s="114"/>
      <c r="E41" s="114"/>
      <c r="F41" s="114"/>
      <c r="G41" s="114"/>
      <c r="H41" s="114"/>
      <c r="I41" s="114"/>
      <c r="J41" s="114"/>
      <c r="K41" s="114"/>
      <c r="L41" s="43"/>
    </row>
    <row r="42" spans="2:12">
      <c r="B42" s="61"/>
      <c r="C42" s="27"/>
      <c r="D42" s="27"/>
      <c r="E42" s="27"/>
      <c r="F42" s="27"/>
      <c r="G42" s="27"/>
      <c r="H42" s="27"/>
      <c r="I42" s="27"/>
      <c r="J42" s="27"/>
      <c r="K42" s="27"/>
      <c r="L42" s="20"/>
    </row>
    <row r="43" spans="2:12">
      <c r="B43" s="28" t="s">
        <v>66</v>
      </c>
      <c r="L43" s="20"/>
    </row>
    <row r="44" spans="2:12">
      <c r="B44" s="28" t="s">
        <v>67</v>
      </c>
      <c r="L44" s="20"/>
    </row>
    <row r="45" spans="2:12">
      <c r="B45" s="28" t="s">
        <v>68</v>
      </c>
      <c r="L45" s="20"/>
    </row>
    <row r="46" spans="2:12">
      <c r="B46" s="28" t="s">
        <v>69</v>
      </c>
      <c r="L46" s="20"/>
    </row>
    <row r="47" spans="2:12">
      <c r="B47" s="28" t="s">
        <v>70</v>
      </c>
      <c r="L47" s="20"/>
    </row>
    <row r="48" spans="2:12">
      <c r="B48" s="28" t="s">
        <v>71</v>
      </c>
      <c r="L48" s="20"/>
    </row>
    <row r="49" spans="1:12">
      <c r="B49" s="57" t="s">
        <v>72</v>
      </c>
      <c r="C49" s="36"/>
      <c r="D49" s="36"/>
      <c r="E49" s="36"/>
      <c r="F49" s="36"/>
      <c r="G49" s="36"/>
      <c r="H49" s="36"/>
      <c r="I49" s="36"/>
      <c r="J49" s="36"/>
      <c r="K49" s="36"/>
      <c r="L49" s="39"/>
    </row>
    <row r="50" spans="1:12" ht="15.6">
      <c r="B50" s="120" t="s">
        <v>73</v>
      </c>
      <c r="C50" s="120"/>
      <c r="D50" s="120"/>
      <c r="E50" s="120"/>
      <c r="F50" s="44"/>
      <c r="G50" s="44"/>
      <c r="H50" s="44"/>
      <c r="I50" s="44"/>
    </row>
    <row r="51" spans="1:12">
      <c r="B51" s="121" t="s">
        <v>74</v>
      </c>
      <c r="C51" s="121"/>
      <c r="D51" s="63" t="s">
        <v>75</v>
      </c>
      <c r="E51" s="62" t="s">
        <v>76</v>
      </c>
      <c r="F51" s="64"/>
      <c r="G51" s="65" t="s">
        <v>65</v>
      </c>
      <c r="H51" s="41"/>
      <c r="I51" s="41"/>
      <c r="J51" s="41"/>
      <c r="K51" s="41"/>
      <c r="L51" s="43"/>
    </row>
    <row r="52" spans="1:12">
      <c r="B52" s="122"/>
      <c r="C52" s="123"/>
      <c r="D52" s="67"/>
      <c r="E52" s="68"/>
      <c r="G52" s="69"/>
      <c r="L52" s="20"/>
    </row>
    <row r="53" spans="1:12">
      <c r="B53" s="70" t="s">
        <v>77</v>
      </c>
      <c r="C53" s="71">
        <v>2259.1999999999998</v>
      </c>
      <c r="D53" s="72">
        <v>0</v>
      </c>
      <c r="E53" s="72">
        <v>0</v>
      </c>
      <c r="G53" s="69"/>
      <c r="L53" s="20"/>
    </row>
    <row r="54" spans="1:12" ht="12.75" customHeight="1">
      <c r="A54" s="18">
        <v>1</v>
      </c>
      <c r="B54" s="73">
        <f>C53</f>
        <v>2259.1999999999998</v>
      </c>
      <c r="C54" s="74">
        <v>2826.65</v>
      </c>
      <c r="D54" s="75">
        <v>7.5</v>
      </c>
      <c r="E54" s="75">
        <v>169.44</v>
      </c>
      <c r="G54" s="69"/>
      <c r="L54" s="20"/>
    </row>
    <row r="55" spans="1:12">
      <c r="A55" s="18">
        <v>2</v>
      </c>
      <c r="B55" s="76">
        <f>C54</f>
        <v>2826.65</v>
      </c>
      <c r="C55" s="77">
        <v>3751.05</v>
      </c>
      <c r="D55" s="72">
        <v>15</v>
      </c>
      <c r="E55" s="72">
        <v>381.44</v>
      </c>
      <c r="G55" s="69"/>
      <c r="I55" s="26"/>
      <c r="J55" s="26"/>
      <c r="K55" s="26"/>
      <c r="L55" s="20"/>
    </row>
    <row r="56" spans="1:12">
      <c r="A56" s="18">
        <v>3</v>
      </c>
      <c r="B56" s="78">
        <f>C55</f>
        <v>3751.05</v>
      </c>
      <c r="C56" s="79">
        <v>4664.66</v>
      </c>
      <c r="D56" s="80">
        <v>22.5</v>
      </c>
      <c r="E56" s="80">
        <v>662.77</v>
      </c>
      <c r="G56" s="69"/>
      <c r="I56" s="26"/>
      <c r="K56" s="26"/>
      <c r="L56" s="20"/>
    </row>
    <row r="57" spans="1:12">
      <c r="A57" s="18">
        <v>4</v>
      </c>
      <c r="B57" s="66" t="s">
        <v>78</v>
      </c>
      <c r="C57" s="79">
        <v>4664.66</v>
      </c>
      <c r="D57" s="80">
        <v>27.5</v>
      </c>
      <c r="E57" s="80">
        <v>896</v>
      </c>
      <c r="G57" s="81"/>
      <c r="H57" s="36"/>
      <c r="I57" s="24"/>
      <c r="J57" s="82"/>
      <c r="K57" s="82"/>
      <c r="L57" s="39"/>
    </row>
  </sheetData>
  <sheetProtection algorithmName="SHA-512" hashValue="v/Ki3CBT2pZWw8Vb7/VmlvJkP1oTWO0rcwa11rQdPdzh/gSWUJPkZ6w2Jvb8UCZiq9jG/Aa6i4enx4y+QUUi5w==" saltValue="c9OPSxA/guhehV5kXYHYDQ==" spinCount="100000" sheet="1" objects="1" scenarios="1"/>
  <mergeCells count="15">
    <mergeCell ref="B50:E50"/>
    <mergeCell ref="B51:C51"/>
    <mergeCell ref="B52:C52"/>
    <mergeCell ref="C32:H32"/>
    <mergeCell ref="D33:G33"/>
    <mergeCell ref="B35:L35"/>
    <mergeCell ref="B38:L38"/>
    <mergeCell ref="B39:L39"/>
    <mergeCell ref="B41:K41"/>
    <mergeCell ref="B2:L2"/>
    <mergeCell ref="B3:L3"/>
    <mergeCell ref="B8:L8"/>
    <mergeCell ref="N8:X8"/>
    <mergeCell ref="C31:H31"/>
    <mergeCell ref="J31:K31"/>
  </mergeCells>
  <printOptions horizontalCentered="1"/>
  <pageMargins left="0.39370078740157483" right="0.39370078740157483" top="0.59055118110236227" bottom="0.59055118110236227" header="0.51181102362204722" footer="0.51181102362204722"/>
  <pageSetup paperSize="9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96A21-65FE-4D6C-A991-CFBF7B0F2C7D}">
  <dimension ref="A1:X57"/>
  <sheetViews>
    <sheetView topLeftCell="A10" zoomScale="90" zoomScaleNormal="90" workbookViewId="0">
      <selection activeCell="J32" sqref="J32"/>
    </sheetView>
  </sheetViews>
  <sheetFormatPr defaultColWidth="9.109375" defaultRowHeight="13.2"/>
  <cols>
    <col min="1" max="1" width="0.88671875" style="18" customWidth="1"/>
    <col min="2" max="2" width="13.44140625" style="18" customWidth="1"/>
    <col min="3" max="3" width="7.88671875" style="18" customWidth="1"/>
    <col min="4" max="4" width="5.5546875" style="18" customWidth="1"/>
    <col min="5" max="5" width="6.5546875" style="18" customWidth="1"/>
    <col min="6" max="6" width="11" style="18" customWidth="1"/>
    <col min="7" max="7" width="10.6640625" style="18" customWidth="1"/>
    <col min="8" max="8" width="14.6640625" style="18" bestFit="1" customWidth="1"/>
    <col min="9" max="9" width="5.33203125" style="18" customWidth="1"/>
    <col min="10" max="10" width="8.44140625" style="18" customWidth="1"/>
    <col min="11" max="11" width="9.109375" style="18"/>
    <col min="12" max="12" width="0.6640625" style="18" customWidth="1"/>
    <col min="13" max="16384" width="9.109375" style="18"/>
  </cols>
  <sheetData>
    <row r="1" spans="1:24">
      <c r="B1" s="18" t="s">
        <v>41</v>
      </c>
    </row>
    <row r="2" spans="1:24" ht="15.6">
      <c r="B2" s="107" t="s">
        <v>42</v>
      </c>
      <c r="C2" s="108"/>
      <c r="D2" s="108"/>
      <c r="E2" s="108"/>
      <c r="F2" s="108"/>
      <c r="G2" s="108"/>
      <c r="H2" s="108"/>
      <c r="I2" s="108"/>
      <c r="J2" s="108"/>
      <c r="K2" s="108"/>
      <c r="L2" s="109"/>
    </row>
    <row r="3" spans="1:24" ht="15">
      <c r="B3" s="110" t="s">
        <v>43</v>
      </c>
      <c r="C3" s="111"/>
      <c r="D3" s="111"/>
      <c r="E3" s="111"/>
      <c r="F3" s="111"/>
      <c r="G3" s="111"/>
      <c r="H3" s="111"/>
      <c r="I3" s="111"/>
      <c r="J3" s="111"/>
      <c r="K3" s="111"/>
      <c r="L3" s="112"/>
    </row>
    <row r="4" spans="1:24">
      <c r="B4" s="19"/>
      <c r="C4" s="19"/>
      <c r="D4" s="19"/>
      <c r="E4" s="19"/>
      <c r="F4" s="19"/>
      <c r="G4" s="19"/>
      <c r="H4" s="19"/>
      <c r="I4" s="19"/>
    </row>
    <row r="5" spans="1:24">
      <c r="A5" s="20"/>
      <c r="B5" s="21" t="s">
        <v>44</v>
      </c>
      <c r="C5" s="21"/>
      <c r="D5" s="21"/>
      <c r="E5" s="21"/>
      <c r="F5" s="21"/>
      <c r="G5" s="21"/>
      <c r="H5" s="21"/>
      <c r="I5" s="21"/>
      <c r="J5" s="21"/>
      <c r="K5" s="21"/>
      <c r="L5" s="22"/>
    </row>
    <row r="6" spans="1:24">
      <c r="A6" s="20"/>
      <c r="B6" s="23">
        <f>H28</f>
        <v>8338.634250000001</v>
      </c>
      <c r="C6" s="24" t="str">
        <f>CONCATENATE("relativo ao mês de ",Geral!C1,", conforme demonstrativo abaixo:")</f>
        <v>relativo ao mês de Abril/2025, conforme demonstrativo abaixo:</v>
      </c>
      <c r="D6" s="24"/>
      <c r="E6" s="24"/>
      <c r="F6" s="24"/>
      <c r="G6" s="24"/>
      <c r="H6" s="24"/>
      <c r="I6" s="24"/>
      <c r="J6" s="24"/>
      <c r="K6" s="24"/>
      <c r="L6" s="25"/>
    </row>
    <row r="7" spans="1:24"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</row>
    <row r="8" spans="1:24">
      <c r="B8" s="113" t="s">
        <v>45</v>
      </c>
      <c r="C8" s="114"/>
      <c r="D8" s="114"/>
      <c r="E8" s="114"/>
      <c r="F8" s="114"/>
      <c r="G8" s="114"/>
      <c r="H8" s="114"/>
      <c r="I8" s="114"/>
      <c r="J8" s="114"/>
      <c r="K8" s="114"/>
      <c r="L8" s="115"/>
      <c r="N8" s="116"/>
      <c r="O8" s="116"/>
      <c r="P8" s="116"/>
      <c r="Q8" s="116"/>
      <c r="R8" s="116"/>
      <c r="S8" s="116"/>
      <c r="T8" s="116"/>
      <c r="U8" s="116"/>
      <c r="V8" s="116"/>
      <c r="W8" s="116"/>
      <c r="X8" s="116"/>
    </row>
    <row r="9" spans="1:24">
      <c r="B9" s="28"/>
      <c r="L9" s="20"/>
    </row>
    <row r="10" spans="1:24">
      <c r="B10" s="29" t="s">
        <v>46</v>
      </c>
      <c r="G10" s="30">
        <v>0</v>
      </c>
      <c r="L10" s="20"/>
      <c r="N10" s="31"/>
      <c r="S10" s="30"/>
    </row>
    <row r="11" spans="1:24">
      <c r="B11" s="29" t="s">
        <v>47</v>
      </c>
      <c r="G11" s="33">
        <v>189.59</v>
      </c>
      <c r="L11" s="20"/>
      <c r="N11" s="31"/>
      <c r="S11" s="32"/>
    </row>
    <row r="12" spans="1:24">
      <c r="B12" s="29" t="s">
        <v>48</v>
      </c>
      <c r="G12" s="33">
        <f>ROUND(G11*G10,2)</f>
        <v>0</v>
      </c>
      <c r="L12" s="20"/>
      <c r="N12" s="31"/>
      <c r="S12" s="33"/>
    </row>
    <row r="13" spans="1:24">
      <c r="B13" s="29" t="s">
        <v>49</v>
      </c>
      <c r="G13" s="34">
        <v>6101.06</v>
      </c>
      <c r="H13" s="18">
        <v>951.62</v>
      </c>
      <c r="L13" s="20"/>
      <c r="N13" s="31"/>
      <c r="S13" s="34"/>
    </row>
    <row r="14" spans="1:24">
      <c r="B14" s="29" t="s">
        <v>50</v>
      </c>
      <c r="G14" s="34">
        <f>ROUND((H20*0.6)-G12-H25,2)</f>
        <v>5323.73</v>
      </c>
      <c r="H14" s="88">
        <v>4</v>
      </c>
      <c r="L14" s="20"/>
      <c r="N14" s="31"/>
      <c r="S14" s="34"/>
    </row>
    <row r="15" spans="1:24">
      <c r="B15" s="35" t="s">
        <v>51</v>
      </c>
      <c r="C15" s="36"/>
      <c r="D15" s="36"/>
      <c r="E15" s="36"/>
      <c r="F15" s="36"/>
      <c r="G15" s="37">
        <f>ROUND(H20*0.2,2)</f>
        <v>1842.12</v>
      </c>
      <c r="H15" s="36"/>
      <c r="I15" s="38" t="s">
        <v>52</v>
      </c>
      <c r="J15" s="36"/>
      <c r="K15" s="37">
        <f>Geral!G18</f>
        <v>2.5499999999999998</v>
      </c>
      <c r="L15" s="39"/>
      <c r="N15" s="31"/>
      <c r="S15" s="34"/>
    </row>
    <row r="17" spans="2:22" ht="15.6">
      <c r="B17" s="40"/>
      <c r="C17" s="41"/>
      <c r="D17" s="42" t="s">
        <v>53</v>
      </c>
      <c r="E17" s="41"/>
      <c r="F17" s="41"/>
      <c r="G17" s="41"/>
      <c r="H17" s="41"/>
      <c r="I17" s="41"/>
      <c r="J17" s="41"/>
      <c r="K17" s="41"/>
      <c r="L17" s="43"/>
      <c r="P17" s="44"/>
    </row>
    <row r="18" spans="2:22">
      <c r="B18" s="28"/>
      <c r="L18" s="20"/>
    </row>
    <row r="19" spans="2:22">
      <c r="B19" s="29" t="s">
        <v>54</v>
      </c>
      <c r="H19" s="45">
        <f>Geral!F18</f>
        <v>3612</v>
      </c>
      <c r="L19" s="20"/>
      <c r="N19" s="31"/>
      <c r="T19" s="45"/>
    </row>
    <row r="20" spans="2:22">
      <c r="B20" s="29" t="s">
        <v>55</v>
      </c>
      <c r="H20" s="34">
        <f>ROUND(H19*K15,2)</f>
        <v>9210.6</v>
      </c>
      <c r="I20" s="46"/>
      <c r="L20" s="20"/>
      <c r="N20" s="31"/>
      <c r="T20" s="34"/>
    </row>
    <row r="21" spans="2:22">
      <c r="B21" s="29" t="s">
        <v>56</v>
      </c>
      <c r="H21" s="47">
        <f>IF(H14="",0,IF(H14=1,(G14*(D54/100))-E54,IF(H14=2,(G14*(D55/100))-E55,IF(H14=3,(G14*(D56/100))-E56,(G14*(D57/100))-E57))))</f>
        <v>568.02575000000002</v>
      </c>
      <c r="J21" s="48"/>
      <c r="L21" s="20"/>
      <c r="N21" s="31"/>
      <c r="T21" s="49"/>
      <c r="V21" s="48"/>
    </row>
    <row r="22" spans="2:22">
      <c r="B22" s="29" t="s">
        <v>57</v>
      </c>
      <c r="F22" s="50" t="s">
        <v>58</v>
      </c>
      <c r="G22" s="51">
        <v>0.03</v>
      </c>
      <c r="H22" s="34">
        <f>ROUND($G$15*G22,2)</f>
        <v>55.26</v>
      </c>
      <c r="L22" s="20"/>
      <c r="N22" s="31"/>
      <c r="R22" s="50"/>
      <c r="T22" s="34"/>
    </row>
    <row r="23" spans="2:22" ht="14.4">
      <c r="B23" s="29" t="s">
        <v>4</v>
      </c>
      <c r="F23" s="50" t="s">
        <v>58</v>
      </c>
      <c r="G23" s="52">
        <v>1.4999999999999999E-2</v>
      </c>
      <c r="H23" s="34">
        <f t="shared" ref="H23:H24" si="0">ROUND($G$15*G23,2)</f>
        <v>27.63</v>
      </c>
      <c r="L23" s="20"/>
      <c r="N23" s="31"/>
      <c r="T23" s="34"/>
    </row>
    <row r="24" spans="2:22" ht="14.4">
      <c r="B24" s="29" t="s">
        <v>5</v>
      </c>
      <c r="F24" s="50" t="s">
        <v>58</v>
      </c>
      <c r="G24" s="52">
        <v>0.01</v>
      </c>
      <c r="H24" s="34">
        <f t="shared" si="0"/>
        <v>18.420000000000002</v>
      </c>
      <c r="L24" s="20"/>
      <c r="N24" s="31"/>
      <c r="T24" s="34"/>
    </row>
    <row r="25" spans="2:22" ht="14.4">
      <c r="B25" s="29" t="s">
        <v>59</v>
      </c>
      <c r="F25" s="50" t="s">
        <v>58</v>
      </c>
      <c r="G25" s="52">
        <v>0.11</v>
      </c>
      <c r="H25" s="34">
        <f>IF((G15*0.11)&lt;H13,ROUND(G15*G25,2),H13)</f>
        <v>202.63</v>
      </c>
      <c r="L25" s="20"/>
      <c r="N25" s="31"/>
      <c r="T25" s="34"/>
    </row>
    <row r="26" spans="2:22">
      <c r="B26" s="29" t="s">
        <v>60</v>
      </c>
      <c r="H26" s="53">
        <f>SUM(H21:H25)</f>
        <v>871.96574999999996</v>
      </c>
      <c r="L26" s="20"/>
      <c r="N26" s="31"/>
      <c r="T26" s="34"/>
    </row>
    <row r="27" spans="2:22">
      <c r="B27" s="29"/>
      <c r="H27" s="34"/>
      <c r="L27" s="20"/>
      <c r="N27" s="31"/>
      <c r="T27" s="34"/>
    </row>
    <row r="28" spans="2:22">
      <c r="B28" s="54" t="s">
        <v>61</v>
      </c>
      <c r="C28" s="55"/>
      <c r="D28" s="55"/>
      <c r="E28" s="55"/>
      <c r="F28" s="55"/>
      <c r="G28" s="55"/>
      <c r="H28" s="56">
        <f>+H20-H26</f>
        <v>8338.634250000001</v>
      </c>
      <c r="L28" s="20"/>
      <c r="N28" s="31"/>
      <c r="T28" s="34"/>
    </row>
    <row r="29" spans="2:22">
      <c r="B29" s="57"/>
      <c r="C29" s="36"/>
      <c r="D29" s="36"/>
      <c r="E29" s="36"/>
      <c r="F29" s="36"/>
      <c r="G29" s="36"/>
      <c r="H29" s="36"/>
      <c r="I29" s="36"/>
      <c r="J29" s="36"/>
      <c r="K29" s="36"/>
      <c r="L29" s="39"/>
    </row>
    <row r="31" spans="2:22">
      <c r="B31" s="31" t="s">
        <v>62</v>
      </c>
      <c r="C31" s="117" t="str">
        <f>Geral!B18</f>
        <v>ELIENE APARECIDA DA CUNHA LEANDRO</v>
      </c>
      <c r="D31" s="117"/>
      <c r="E31" s="117"/>
      <c r="F31" s="117"/>
      <c r="G31" s="117"/>
      <c r="H31" s="117"/>
      <c r="I31" s="58" t="s">
        <v>63</v>
      </c>
      <c r="J31" s="118" t="s">
        <v>94</v>
      </c>
      <c r="K31" s="119"/>
      <c r="L31" s="59"/>
    </row>
    <row r="32" spans="2:22">
      <c r="B32" s="31"/>
      <c r="C32" s="117"/>
      <c r="D32" s="117"/>
      <c r="E32" s="117"/>
      <c r="F32" s="117"/>
      <c r="G32" s="117"/>
      <c r="H32" s="117"/>
      <c r="I32" s="58"/>
      <c r="J32" s="19"/>
      <c r="K32" s="19"/>
      <c r="L32" s="19"/>
    </row>
    <row r="33" spans="2:12">
      <c r="D33" s="124"/>
      <c r="E33" s="124"/>
      <c r="F33" s="124"/>
      <c r="G33" s="124"/>
    </row>
    <row r="35" spans="2:12">
      <c r="B35" s="125"/>
      <c r="C35" s="125"/>
      <c r="D35" s="125"/>
      <c r="E35" s="125"/>
      <c r="F35" s="125"/>
      <c r="G35" s="125"/>
      <c r="H35" s="125"/>
      <c r="I35" s="125"/>
      <c r="J35" s="125"/>
      <c r="K35" s="125"/>
      <c r="L35" s="125"/>
    </row>
    <row r="36" spans="2:12">
      <c r="B36" s="85"/>
      <c r="C36" s="85"/>
      <c r="D36" s="85"/>
      <c r="F36" s="86" t="s">
        <v>81</v>
      </c>
      <c r="G36" s="87">
        <f>Geral!C33</f>
        <v>45782</v>
      </c>
      <c r="H36" s="85"/>
      <c r="I36" s="85"/>
      <c r="J36" s="85"/>
      <c r="K36" s="85"/>
      <c r="L36" s="85"/>
    </row>
    <row r="38" spans="2:12">
      <c r="B38" s="126"/>
      <c r="C38" s="126"/>
      <c r="D38" s="126"/>
      <c r="E38" s="126"/>
      <c r="F38" s="126"/>
      <c r="G38" s="126"/>
      <c r="H38" s="126"/>
      <c r="I38" s="126"/>
      <c r="J38" s="126"/>
      <c r="K38" s="126"/>
      <c r="L38" s="126"/>
    </row>
    <row r="39" spans="2:12">
      <c r="B39" s="127" t="s">
        <v>64</v>
      </c>
      <c r="C39" s="127"/>
      <c r="D39" s="127"/>
      <c r="E39" s="127"/>
      <c r="F39" s="127"/>
      <c r="G39" s="127"/>
      <c r="H39" s="127"/>
      <c r="I39" s="127"/>
      <c r="J39" s="127"/>
      <c r="K39" s="127"/>
      <c r="L39" s="127"/>
    </row>
    <row r="40" spans="2:12">
      <c r="F40" s="60"/>
      <c r="G40" s="60"/>
    </row>
    <row r="41" spans="2:12">
      <c r="B41" s="113" t="s">
        <v>65</v>
      </c>
      <c r="C41" s="114"/>
      <c r="D41" s="114"/>
      <c r="E41" s="114"/>
      <c r="F41" s="114"/>
      <c r="G41" s="114"/>
      <c r="H41" s="114"/>
      <c r="I41" s="114"/>
      <c r="J41" s="114"/>
      <c r="K41" s="114"/>
      <c r="L41" s="43"/>
    </row>
    <row r="42" spans="2:12">
      <c r="B42" s="61"/>
      <c r="C42" s="27"/>
      <c r="D42" s="27"/>
      <c r="E42" s="27"/>
      <c r="F42" s="27"/>
      <c r="G42" s="27"/>
      <c r="H42" s="27"/>
      <c r="I42" s="27"/>
      <c r="J42" s="27"/>
      <c r="K42" s="27"/>
      <c r="L42" s="20"/>
    </row>
    <row r="43" spans="2:12">
      <c r="B43" s="28" t="s">
        <v>66</v>
      </c>
      <c r="L43" s="20"/>
    </row>
    <row r="44" spans="2:12">
      <c r="B44" s="28" t="s">
        <v>67</v>
      </c>
      <c r="L44" s="20"/>
    </row>
    <row r="45" spans="2:12">
      <c r="B45" s="28" t="s">
        <v>68</v>
      </c>
      <c r="L45" s="20"/>
    </row>
    <row r="46" spans="2:12">
      <c r="B46" s="28" t="s">
        <v>69</v>
      </c>
      <c r="L46" s="20"/>
    </row>
    <row r="47" spans="2:12">
      <c r="B47" s="28" t="s">
        <v>70</v>
      </c>
      <c r="L47" s="20"/>
    </row>
    <row r="48" spans="2:12">
      <c r="B48" s="28" t="s">
        <v>71</v>
      </c>
      <c r="L48" s="20"/>
    </row>
    <row r="49" spans="1:12">
      <c r="B49" s="57" t="s">
        <v>72</v>
      </c>
      <c r="C49" s="36"/>
      <c r="D49" s="36"/>
      <c r="E49" s="36"/>
      <c r="F49" s="36"/>
      <c r="G49" s="36"/>
      <c r="H49" s="36"/>
      <c r="I49" s="36"/>
      <c r="J49" s="36"/>
      <c r="K49" s="36"/>
      <c r="L49" s="39"/>
    </row>
    <row r="50" spans="1:12" ht="15.6">
      <c r="B50" s="120" t="s">
        <v>73</v>
      </c>
      <c r="C50" s="120"/>
      <c r="D50" s="120"/>
      <c r="E50" s="120"/>
      <c r="F50" s="44"/>
      <c r="G50" s="44"/>
      <c r="H50" s="44"/>
      <c r="I50" s="44"/>
    </row>
    <row r="51" spans="1:12">
      <c r="B51" s="121" t="s">
        <v>74</v>
      </c>
      <c r="C51" s="121"/>
      <c r="D51" s="63" t="s">
        <v>75</v>
      </c>
      <c r="E51" s="62" t="s">
        <v>76</v>
      </c>
      <c r="F51" s="64"/>
      <c r="G51" s="65" t="s">
        <v>65</v>
      </c>
      <c r="H51" s="41"/>
      <c r="I51" s="41"/>
      <c r="J51" s="41"/>
      <c r="K51" s="41"/>
      <c r="L51" s="43"/>
    </row>
    <row r="52" spans="1:12">
      <c r="B52" s="122"/>
      <c r="C52" s="123"/>
      <c r="D52" s="67"/>
      <c r="E52" s="68"/>
      <c r="G52" s="69"/>
      <c r="L52" s="20"/>
    </row>
    <row r="53" spans="1:12">
      <c r="B53" s="70" t="s">
        <v>77</v>
      </c>
      <c r="C53" s="71">
        <v>2259.1999999999998</v>
      </c>
      <c r="D53" s="72">
        <v>0</v>
      </c>
      <c r="E53" s="72">
        <v>0</v>
      </c>
      <c r="G53" s="69"/>
      <c r="L53" s="20"/>
    </row>
    <row r="54" spans="1:12" ht="12.75" customHeight="1">
      <c r="A54" s="18">
        <v>1</v>
      </c>
      <c r="B54" s="73">
        <f>C53</f>
        <v>2259.1999999999998</v>
      </c>
      <c r="C54" s="74">
        <v>2826.65</v>
      </c>
      <c r="D54" s="75">
        <v>7.5</v>
      </c>
      <c r="E54" s="75">
        <v>169.44</v>
      </c>
      <c r="G54" s="69"/>
      <c r="L54" s="20"/>
    </row>
    <row r="55" spans="1:12">
      <c r="A55" s="18">
        <v>2</v>
      </c>
      <c r="B55" s="76">
        <f>C54</f>
        <v>2826.65</v>
      </c>
      <c r="C55" s="77">
        <v>3751.05</v>
      </c>
      <c r="D55" s="72">
        <v>15</v>
      </c>
      <c r="E55" s="72">
        <v>381.44</v>
      </c>
      <c r="G55" s="69"/>
      <c r="I55" s="26"/>
      <c r="J55" s="26"/>
      <c r="K55" s="26"/>
      <c r="L55" s="20"/>
    </row>
    <row r="56" spans="1:12">
      <c r="A56" s="18">
        <v>3</v>
      </c>
      <c r="B56" s="78">
        <f>C55</f>
        <v>3751.05</v>
      </c>
      <c r="C56" s="79">
        <v>4664.66</v>
      </c>
      <c r="D56" s="80">
        <v>22.5</v>
      </c>
      <c r="E56" s="80">
        <v>662.77</v>
      </c>
      <c r="G56" s="69"/>
      <c r="I56" s="26"/>
      <c r="K56" s="26"/>
      <c r="L56" s="20"/>
    </row>
    <row r="57" spans="1:12">
      <c r="A57" s="18">
        <v>4</v>
      </c>
      <c r="B57" s="66" t="s">
        <v>78</v>
      </c>
      <c r="C57" s="79">
        <v>4664.66</v>
      </c>
      <c r="D57" s="80">
        <v>27.5</v>
      </c>
      <c r="E57" s="80">
        <v>896</v>
      </c>
      <c r="G57" s="81"/>
      <c r="H57" s="36"/>
      <c r="I57" s="24"/>
      <c r="J57" s="82"/>
      <c r="K57" s="82"/>
      <c r="L57" s="39"/>
    </row>
  </sheetData>
  <sheetProtection algorithmName="SHA-512" hashValue="YUFVDnM8kPX8fOajwZXyQWZIive5D0gE9KuLOOHT2QACRrmD1s1F8xgt8/z2Ihl/G+L35ltc53c/FghepGNmHw==" saltValue="jVp4SeAEts4GQHHyoCNshA==" spinCount="100000" sheet="1" objects="1" scenarios="1"/>
  <mergeCells count="15">
    <mergeCell ref="B50:E50"/>
    <mergeCell ref="B51:C51"/>
    <mergeCell ref="B52:C52"/>
    <mergeCell ref="C32:H32"/>
    <mergeCell ref="D33:G33"/>
    <mergeCell ref="B35:L35"/>
    <mergeCell ref="B38:L38"/>
    <mergeCell ref="B39:L39"/>
    <mergeCell ref="B41:K41"/>
    <mergeCell ref="B2:L2"/>
    <mergeCell ref="B3:L3"/>
    <mergeCell ref="B8:L8"/>
    <mergeCell ref="N8:X8"/>
    <mergeCell ref="C31:H31"/>
    <mergeCell ref="J31:K31"/>
  </mergeCells>
  <printOptions horizontalCentered="1"/>
  <pageMargins left="0.39370078740157483" right="0.39370078740157483" top="0.59055118110236227" bottom="0.59055118110236227" header="0.51181102362204722" footer="0.51181102362204722"/>
  <pageSetup paperSize="9"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D9C74-B6F2-41C4-A7D5-1E327D0EF7E2}">
  <dimension ref="A1:X57"/>
  <sheetViews>
    <sheetView topLeftCell="A10" zoomScale="90" zoomScaleNormal="90" workbookViewId="0">
      <selection activeCell="J32" sqref="J32"/>
    </sheetView>
  </sheetViews>
  <sheetFormatPr defaultColWidth="9.109375" defaultRowHeight="13.2"/>
  <cols>
    <col min="1" max="1" width="0.88671875" style="18" customWidth="1"/>
    <col min="2" max="2" width="13.44140625" style="18" customWidth="1"/>
    <col min="3" max="3" width="7.88671875" style="18" customWidth="1"/>
    <col min="4" max="4" width="5.5546875" style="18" customWidth="1"/>
    <col min="5" max="5" width="6.5546875" style="18" customWidth="1"/>
    <col min="6" max="6" width="11" style="18" customWidth="1"/>
    <col min="7" max="7" width="10.6640625" style="18" customWidth="1"/>
    <col min="8" max="8" width="14.6640625" style="18" bestFit="1" customWidth="1"/>
    <col min="9" max="9" width="5.33203125" style="18" customWidth="1"/>
    <col min="10" max="10" width="8.44140625" style="18" customWidth="1"/>
    <col min="11" max="11" width="9.109375" style="18"/>
    <col min="12" max="12" width="0.6640625" style="18" customWidth="1"/>
    <col min="13" max="16384" width="9.109375" style="18"/>
  </cols>
  <sheetData>
    <row r="1" spans="1:24">
      <c r="B1" s="18" t="s">
        <v>41</v>
      </c>
    </row>
    <row r="2" spans="1:24" ht="15.6">
      <c r="B2" s="107" t="s">
        <v>42</v>
      </c>
      <c r="C2" s="108"/>
      <c r="D2" s="108"/>
      <c r="E2" s="108"/>
      <c r="F2" s="108"/>
      <c r="G2" s="108"/>
      <c r="H2" s="108"/>
      <c r="I2" s="108"/>
      <c r="J2" s="108"/>
      <c r="K2" s="108"/>
      <c r="L2" s="109"/>
    </row>
    <row r="3" spans="1:24" ht="15">
      <c r="B3" s="110" t="s">
        <v>43</v>
      </c>
      <c r="C3" s="111"/>
      <c r="D3" s="111"/>
      <c r="E3" s="111"/>
      <c r="F3" s="111"/>
      <c r="G3" s="111"/>
      <c r="H3" s="111"/>
      <c r="I3" s="111"/>
      <c r="J3" s="111"/>
      <c r="K3" s="111"/>
      <c r="L3" s="112"/>
    </row>
    <row r="4" spans="1:24">
      <c r="B4" s="19"/>
      <c r="C4" s="19"/>
      <c r="D4" s="19"/>
      <c r="E4" s="19"/>
      <c r="F4" s="19"/>
      <c r="G4" s="19"/>
      <c r="H4" s="19"/>
      <c r="I4" s="19"/>
    </row>
    <row r="5" spans="1:24">
      <c r="A5" s="20"/>
      <c r="B5" s="21" t="s">
        <v>44</v>
      </c>
      <c r="C5" s="21"/>
      <c r="D5" s="21"/>
      <c r="E5" s="21"/>
      <c r="F5" s="21"/>
      <c r="G5" s="21"/>
      <c r="H5" s="21"/>
      <c r="I5" s="21"/>
      <c r="J5" s="21"/>
      <c r="K5" s="21"/>
      <c r="L5" s="22"/>
    </row>
    <row r="6" spans="1:24">
      <c r="A6" s="20"/>
      <c r="B6" s="23">
        <f>H28</f>
        <v>6802.9277500000007</v>
      </c>
      <c r="C6" s="24" t="str">
        <f>CONCATENATE("relativo ao mês de ",Geral!C1,", conforme demonstrativo abaixo:")</f>
        <v>relativo ao mês de Abril/2025, conforme demonstrativo abaixo:</v>
      </c>
      <c r="D6" s="24"/>
      <c r="E6" s="24"/>
      <c r="F6" s="24"/>
      <c r="G6" s="24"/>
      <c r="H6" s="24"/>
      <c r="I6" s="24"/>
      <c r="J6" s="24"/>
      <c r="K6" s="24"/>
      <c r="L6" s="25"/>
    </row>
    <row r="7" spans="1:24"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</row>
    <row r="8" spans="1:24">
      <c r="B8" s="113" t="s">
        <v>45</v>
      </c>
      <c r="C8" s="114"/>
      <c r="D8" s="114"/>
      <c r="E8" s="114"/>
      <c r="F8" s="114"/>
      <c r="G8" s="114"/>
      <c r="H8" s="114"/>
      <c r="I8" s="114"/>
      <c r="J8" s="114"/>
      <c r="K8" s="114"/>
      <c r="L8" s="115"/>
      <c r="N8" s="116"/>
      <c r="O8" s="116"/>
      <c r="P8" s="116"/>
      <c r="Q8" s="116"/>
      <c r="R8" s="116"/>
      <c r="S8" s="116"/>
      <c r="T8" s="116"/>
      <c r="U8" s="116"/>
      <c r="V8" s="116"/>
      <c r="W8" s="116"/>
      <c r="X8" s="116"/>
    </row>
    <row r="9" spans="1:24">
      <c r="B9" s="28"/>
      <c r="L9" s="20"/>
    </row>
    <row r="10" spans="1:24">
      <c r="B10" s="29" t="s">
        <v>46</v>
      </c>
      <c r="G10" s="30">
        <v>0</v>
      </c>
      <c r="L10" s="20"/>
      <c r="N10" s="31"/>
      <c r="S10" s="30"/>
    </row>
    <row r="11" spans="1:24">
      <c r="B11" s="29" t="s">
        <v>47</v>
      </c>
      <c r="G11" s="33">
        <v>189.59</v>
      </c>
      <c r="L11" s="20"/>
      <c r="N11" s="31"/>
      <c r="S11" s="32"/>
    </row>
    <row r="12" spans="1:24">
      <c r="B12" s="29" t="s">
        <v>48</v>
      </c>
      <c r="G12" s="33">
        <f>ROUND(G11*G10,2)</f>
        <v>0</v>
      </c>
      <c r="L12" s="20"/>
      <c r="N12" s="31"/>
      <c r="S12" s="33"/>
    </row>
    <row r="13" spans="1:24">
      <c r="B13" s="29" t="s">
        <v>49</v>
      </c>
      <c r="G13" s="34">
        <v>6101.06</v>
      </c>
      <c r="H13" s="18">
        <v>951.62</v>
      </c>
      <c r="L13" s="20"/>
      <c r="N13" s="31"/>
      <c r="S13" s="34"/>
    </row>
    <row r="14" spans="1:24">
      <c r="B14" s="29" t="s">
        <v>50</v>
      </c>
      <c r="G14" s="34">
        <f>ROUND((H20*0.6)-G12-H25,2)</f>
        <v>4240.41</v>
      </c>
      <c r="H14" s="88">
        <v>3</v>
      </c>
      <c r="L14" s="20"/>
      <c r="N14" s="31"/>
      <c r="S14" s="34"/>
    </row>
    <row r="15" spans="1:24">
      <c r="B15" s="35" t="s">
        <v>51</v>
      </c>
      <c r="C15" s="36"/>
      <c r="D15" s="36"/>
      <c r="E15" s="36"/>
      <c r="F15" s="36"/>
      <c r="G15" s="37">
        <f>ROUND(H20*0.2,2)</f>
        <v>1467.27</v>
      </c>
      <c r="H15" s="36"/>
      <c r="I15" s="38" t="s">
        <v>52</v>
      </c>
      <c r="J15" s="36"/>
      <c r="K15" s="37">
        <f>Geral!G20</f>
        <v>2.5499999999999998</v>
      </c>
      <c r="L15" s="39"/>
      <c r="N15" s="31"/>
      <c r="S15" s="34"/>
    </row>
    <row r="17" spans="2:22" ht="15.6">
      <c r="B17" s="40"/>
      <c r="C17" s="41"/>
      <c r="D17" s="42" t="s">
        <v>53</v>
      </c>
      <c r="E17" s="41"/>
      <c r="F17" s="41"/>
      <c r="G17" s="41"/>
      <c r="H17" s="41"/>
      <c r="I17" s="41"/>
      <c r="J17" s="41"/>
      <c r="K17" s="41"/>
      <c r="L17" s="43"/>
      <c r="P17" s="44"/>
    </row>
    <row r="18" spans="2:22">
      <c r="B18" s="28"/>
      <c r="L18" s="20"/>
    </row>
    <row r="19" spans="2:22">
      <c r="B19" s="29" t="s">
        <v>54</v>
      </c>
      <c r="H19" s="45">
        <f>Geral!F20</f>
        <v>2877</v>
      </c>
      <c r="L19" s="20"/>
      <c r="N19" s="31"/>
      <c r="T19" s="45"/>
    </row>
    <row r="20" spans="2:22">
      <c r="B20" s="29" t="s">
        <v>55</v>
      </c>
      <c r="H20" s="34">
        <f>ROUND(H19*K15,2)</f>
        <v>7336.35</v>
      </c>
      <c r="I20" s="46"/>
      <c r="L20" s="20"/>
      <c r="N20" s="31"/>
      <c r="T20" s="34"/>
    </row>
    <row r="21" spans="2:22">
      <c r="B21" s="29" t="s">
        <v>56</v>
      </c>
      <c r="H21" s="47">
        <f>IF(H14="",0,IF(H14=1,(G14*(D54/100))-E54,IF(H14=2,(G14*(D55/100))-E55,IF(H14=3,(G14*(D56/100))-E56,(G14*(D57/100))-E57))))</f>
        <v>291.32225000000005</v>
      </c>
      <c r="J21" s="48"/>
      <c r="L21" s="20"/>
      <c r="N21" s="31"/>
      <c r="T21" s="49"/>
      <c r="V21" s="48"/>
    </row>
    <row r="22" spans="2:22">
      <c r="B22" s="29" t="s">
        <v>57</v>
      </c>
      <c r="F22" s="50" t="s">
        <v>58</v>
      </c>
      <c r="G22" s="51">
        <v>0.03</v>
      </c>
      <c r="H22" s="34">
        <f>ROUND($G$15*G22,2)</f>
        <v>44.02</v>
      </c>
      <c r="L22" s="20"/>
      <c r="N22" s="31"/>
      <c r="R22" s="50"/>
      <c r="T22" s="34"/>
    </row>
    <row r="23" spans="2:22" ht="14.4">
      <c r="B23" s="29" t="s">
        <v>4</v>
      </c>
      <c r="F23" s="50" t="s">
        <v>58</v>
      </c>
      <c r="G23" s="52">
        <v>1.4999999999999999E-2</v>
      </c>
      <c r="H23" s="34">
        <f t="shared" ref="H23:H24" si="0">ROUND($G$15*G23,2)</f>
        <v>22.01</v>
      </c>
      <c r="L23" s="20"/>
      <c r="N23" s="31"/>
      <c r="T23" s="34"/>
    </row>
    <row r="24" spans="2:22" ht="14.4">
      <c r="B24" s="29" t="s">
        <v>5</v>
      </c>
      <c r="F24" s="50" t="s">
        <v>58</v>
      </c>
      <c r="G24" s="52">
        <v>0.01</v>
      </c>
      <c r="H24" s="34">
        <f t="shared" si="0"/>
        <v>14.67</v>
      </c>
      <c r="L24" s="20"/>
      <c r="N24" s="31"/>
      <c r="T24" s="34"/>
    </row>
    <row r="25" spans="2:22" ht="14.4">
      <c r="B25" s="29" t="s">
        <v>59</v>
      </c>
      <c r="F25" s="50" t="s">
        <v>58</v>
      </c>
      <c r="G25" s="52">
        <v>0.11</v>
      </c>
      <c r="H25" s="34">
        <f>IF((G15*0.11)&lt;H13,ROUND(G15*G25,2),H13)</f>
        <v>161.4</v>
      </c>
      <c r="L25" s="20"/>
      <c r="N25" s="31"/>
      <c r="T25" s="34"/>
    </row>
    <row r="26" spans="2:22">
      <c r="B26" s="29" t="s">
        <v>60</v>
      </c>
      <c r="H26" s="53">
        <f>SUM(H21:H25)</f>
        <v>533.42225000000008</v>
      </c>
      <c r="L26" s="20"/>
      <c r="N26" s="31"/>
      <c r="T26" s="34"/>
    </row>
    <row r="27" spans="2:22">
      <c r="B27" s="29"/>
      <c r="H27" s="34"/>
      <c r="L27" s="20"/>
      <c r="N27" s="31"/>
      <c r="T27" s="34"/>
    </row>
    <row r="28" spans="2:22">
      <c r="B28" s="54" t="s">
        <v>61</v>
      </c>
      <c r="C28" s="55"/>
      <c r="D28" s="55"/>
      <c r="E28" s="55"/>
      <c r="F28" s="55"/>
      <c r="G28" s="55"/>
      <c r="H28" s="56">
        <f>+H20-H26</f>
        <v>6802.9277500000007</v>
      </c>
      <c r="L28" s="20"/>
      <c r="N28" s="31"/>
      <c r="T28" s="34"/>
    </row>
    <row r="29" spans="2:22">
      <c r="B29" s="57"/>
      <c r="C29" s="36"/>
      <c r="D29" s="36"/>
      <c r="E29" s="36"/>
      <c r="F29" s="36"/>
      <c r="G29" s="36"/>
      <c r="H29" s="36"/>
      <c r="I29" s="36"/>
      <c r="J29" s="36"/>
      <c r="K29" s="36"/>
      <c r="L29" s="39"/>
    </row>
    <row r="31" spans="2:22">
      <c r="B31" s="31" t="s">
        <v>62</v>
      </c>
      <c r="C31" s="117" t="str">
        <f>Geral!B20</f>
        <v>CLEONIR JÚNIOR MATEUS</v>
      </c>
      <c r="D31" s="117"/>
      <c r="E31" s="117"/>
      <c r="F31" s="117"/>
      <c r="G31" s="117"/>
      <c r="H31" s="117"/>
      <c r="I31" s="58" t="s">
        <v>63</v>
      </c>
      <c r="J31" s="118" t="s">
        <v>95</v>
      </c>
      <c r="K31" s="119"/>
      <c r="L31" s="59"/>
    </row>
    <row r="32" spans="2:22">
      <c r="B32" s="31"/>
      <c r="C32" s="117"/>
      <c r="D32" s="117"/>
      <c r="E32" s="117"/>
      <c r="F32" s="117"/>
      <c r="G32" s="117"/>
      <c r="H32" s="117"/>
      <c r="I32" s="58"/>
      <c r="J32" s="19"/>
      <c r="K32" s="19"/>
      <c r="L32" s="19"/>
    </row>
    <row r="33" spans="2:12">
      <c r="D33" s="124"/>
      <c r="E33" s="124"/>
      <c r="F33" s="124"/>
      <c r="G33" s="124"/>
    </row>
    <row r="35" spans="2:12">
      <c r="B35" s="125"/>
      <c r="C35" s="125"/>
      <c r="D35" s="125"/>
      <c r="E35" s="125"/>
      <c r="F35" s="125"/>
      <c r="G35" s="125"/>
      <c r="H35" s="125"/>
      <c r="I35" s="125"/>
      <c r="J35" s="125"/>
      <c r="K35" s="125"/>
      <c r="L35" s="125"/>
    </row>
    <row r="36" spans="2:12">
      <c r="B36" s="85"/>
      <c r="C36" s="85"/>
      <c r="D36" s="85"/>
      <c r="F36" s="86" t="s">
        <v>81</v>
      </c>
      <c r="G36" s="87">
        <f>Geral!C33</f>
        <v>45782</v>
      </c>
      <c r="H36" s="85"/>
      <c r="I36" s="85"/>
      <c r="J36" s="85"/>
      <c r="K36" s="85"/>
      <c r="L36" s="85"/>
    </row>
    <row r="38" spans="2:12">
      <c r="B38" s="126"/>
      <c r="C38" s="126"/>
      <c r="D38" s="126"/>
      <c r="E38" s="126"/>
      <c r="F38" s="126"/>
      <c r="G38" s="126"/>
      <c r="H38" s="126"/>
      <c r="I38" s="126"/>
      <c r="J38" s="126"/>
      <c r="K38" s="126"/>
      <c r="L38" s="126"/>
    </row>
    <row r="39" spans="2:12">
      <c r="B39" s="127" t="s">
        <v>64</v>
      </c>
      <c r="C39" s="127"/>
      <c r="D39" s="127"/>
      <c r="E39" s="127"/>
      <c r="F39" s="127"/>
      <c r="G39" s="127"/>
      <c r="H39" s="127"/>
      <c r="I39" s="127"/>
      <c r="J39" s="127"/>
      <c r="K39" s="127"/>
      <c r="L39" s="127"/>
    </row>
    <row r="40" spans="2:12">
      <c r="F40" s="60"/>
      <c r="G40" s="60"/>
    </row>
    <row r="41" spans="2:12">
      <c r="B41" s="113" t="s">
        <v>65</v>
      </c>
      <c r="C41" s="114"/>
      <c r="D41" s="114"/>
      <c r="E41" s="114"/>
      <c r="F41" s="114"/>
      <c r="G41" s="114"/>
      <c r="H41" s="114"/>
      <c r="I41" s="114"/>
      <c r="J41" s="114"/>
      <c r="K41" s="114"/>
      <c r="L41" s="43"/>
    </row>
    <row r="42" spans="2:12">
      <c r="B42" s="61"/>
      <c r="C42" s="27"/>
      <c r="D42" s="27"/>
      <c r="E42" s="27"/>
      <c r="F42" s="27"/>
      <c r="G42" s="27"/>
      <c r="H42" s="27"/>
      <c r="I42" s="27"/>
      <c r="J42" s="27"/>
      <c r="K42" s="27"/>
      <c r="L42" s="20"/>
    </row>
    <row r="43" spans="2:12">
      <c r="B43" s="28" t="s">
        <v>66</v>
      </c>
      <c r="L43" s="20"/>
    </row>
    <row r="44" spans="2:12">
      <c r="B44" s="28" t="s">
        <v>67</v>
      </c>
      <c r="L44" s="20"/>
    </row>
    <row r="45" spans="2:12">
      <c r="B45" s="28" t="s">
        <v>68</v>
      </c>
      <c r="L45" s="20"/>
    </row>
    <row r="46" spans="2:12">
      <c r="B46" s="28" t="s">
        <v>69</v>
      </c>
      <c r="L46" s="20"/>
    </row>
    <row r="47" spans="2:12">
      <c r="B47" s="28" t="s">
        <v>70</v>
      </c>
      <c r="L47" s="20"/>
    </row>
    <row r="48" spans="2:12">
      <c r="B48" s="28" t="s">
        <v>71</v>
      </c>
      <c r="L48" s="20"/>
    </row>
    <row r="49" spans="1:12">
      <c r="B49" s="57" t="s">
        <v>72</v>
      </c>
      <c r="C49" s="36"/>
      <c r="D49" s="36"/>
      <c r="E49" s="36"/>
      <c r="F49" s="36"/>
      <c r="G49" s="36"/>
      <c r="H49" s="36"/>
      <c r="I49" s="36"/>
      <c r="J49" s="36"/>
      <c r="K49" s="36"/>
      <c r="L49" s="39"/>
    </row>
    <row r="50" spans="1:12" ht="15.6">
      <c r="B50" s="120" t="s">
        <v>73</v>
      </c>
      <c r="C50" s="120"/>
      <c r="D50" s="120"/>
      <c r="E50" s="120"/>
      <c r="F50" s="44"/>
      <c r="G50" s="44"/>
      <c r="H50" s="44"/>
      <c r="I50" s="44"/>
    </row>
    <row r="51" spans="1:12">
      <c r="B51" s="121" t="s">
        <v>74</v>
      </c>
      <c r="C51" s="121"/>
      <c r="D51" s="63" t="s">
        <v>75</v>
      </c>
      <c r="E51" s="62" t="s">
        <v>76</v>
      </c>
      <c r="F51" s="64"/>
      <c r="G51" s="65" t="s">
        <v>65</v>
      </c>
      <c r="H51" s="41"/>
      <c r="I51" s="41"/>
      <c r="J51" s="41"/>
      <c r="K51" s="41"/>
      <c r="L51" s="43"/>
    </row>
    <row r="52" spans="1:12">
      <c r="B52" s="122"/>
      <c r="C52" s="123"/>
      <c r="D52" s="67"/>
      <c r="E52" s="68"/>
      <c r="G52" s="69"/>
      <c r="L52" s="20"/>
    </row>
    <row r="53" spans="1:12">
      <c r="B53" s="70" t="s">
        <v>77</v>
      </c>
      <c r="C53" s="71">
        <v>2259.1999999999998</v>
      </c>
      <c r="D53" s="72">
        <v>0</v>
      </c>
      <c r="E53" s="72">
        <v>0</v>
      </c>
      <c r="G53" s="69"/>
      <c r="L53" s="20"/>
    </row>
    <row r="54" spans="1:12" ht="12.75" customHeight="1">
      <c r="A54" s="18">
        <v>1</v>
      </c>
      <c r="B54" s="73">
        <f>C53</f>
        <v>2259.1999999999998</v>
      </c>
      <c r="C54" s="74">
        <v>2826.65</v>
      </c>
      <c r="D54" s="75">
        <v>7.5</v>
      </c>
      <c r="E54" s="75">
        <v>169.44</v>
      </c>
      <c r="G54" s="69"/>
      <c r="L54" s="20"/>
    </row>
    <row r="55" spans="1:12">
      <c r="A55" s="18">
        <v>2</v>
      </c>
      <c r="B55" s="76">
        <f>C54</f>
        <v>2826.65</v>
      </c>
      <c r="C55" s="77">
        <v>3751.05</v>
      </c>
      <c r="D55" s="72">
        <v>15</v>
      </c>
      <c r="E55" s="72">
        <v>381.44</v>
      </c>
      <c r="G55" s="69"/>
      <c r="I55" s="26"/>
      <c r="J55" s="26"/>
      <c r="K55" s="26"/>
      <c r="L55" s="20"/>
    </row>
    <row r="56" spans="1:12">
      <c r="A56" s="18">
        <v>3</v>
      </c>
      <c r="B56" s="78">
        <f>C55</f>
        <v>3751.05</v>
      </c>
      <c r="C56" s="79">
        <v>4664.66</v>
      </c>
      <c r="D56" s="80">
        <v>22.5</v>
      </c>
      <c r="E56" s="80">
        <v>662.77</v>
      </c>
      <c r="G56" s="69"/>
      <c r="I56" s="26"/>
      <c r="K56" s="26"/>
      <c r="L56" s="20"/>
    </row>
    <row r="57" spans="1:12">
      <c r="A57" s="18">
        <v>4</v>
      </c>
      <c r="B57" s="66" t="s">
        <v>78</v>
      </c>
      <c r="C57" s="79">
        <v>4664.66</v>
      </c>
      <c r="D57" s="80">
        <v>27.5</v>
      </c>
      <c r="E57" s="80">
        <v>896</v>
      </c>
      <c r="G57" s="81"/>
      <c r="H57" s="36"/>
      <c r="I57" s="24"/>
      <c r="J57" s="82"/>
      <c r="K57" s="82"/>
      <c r="L57" s="39"/>
    </row>
  </sheetData>
  <sheetProtection algorithmName="SHA-512" hashValue="5TLc/P18w9yCwnfQ4OvdpjY/SDFUFcA2cxfvu+rAGtoq6lz10/0d2SKmMU1zL1ilGST/NazRPzFcCXBmVJzfcQ==" saltValue="vS4UkaV20CuE97+BUAY+kw==" spinCount="100000" sheet="1" objects="1" scenarios="1"/>
  <mergeCells count="15">
    <mergeCell ref="B50:E50"/>
    <mergeCell ref="B51:C51"/>
    <mergeCell ref="B52:C52"/>
    <mergeCell ref="C32:H32"/>
    <mergeCell ref="D33:G33"/>
    <mergeCell ref="B35:L35"/>
    <mergeCell ref="B38:L38"/>
    <mergeCell ref="B39:L39"/>
    <mergeCell ref="B41:K41"/>
    <mergeCell ref="B2:L2"/>
    <mergeCell ref="B3:L3"/>
    <mergeCell ref="B8:L8"/>
    <mergeCell ref="N8:X8"/>
    <mergeCell ref="C31:H31"/>
    <mergeCell ref="J31:K31"/>
  </mergeCells>
  <printOptions horizontalCentered="1"/>
  <pageMargins left="0.39370078740157483" right="0.39370078740157483" top="0.59055118110236227" bottom="0.59055118110236227" header="0.51181102362204722" footer="0.51181102362204722"/>
  <pageSetup paperSize="9"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0DFA5-4AF0-42A1-870B-C16FE5CDB53B}">
  <dimension ref="A1:X57"/>
  <sheetViews>
    <sheetView zoomScale="90" zoomScaleNormal="90" workbookViewId="0">
      <selection activeCell="J32" sqref="J32"/>
    </sheetView>
  </sheetViews>
  <sheetFormatPr defaultColWidth="9.109375" defaultRowHeight="13.2"/>
  <cols>
    <col min="1" max="1" width="0.88671875" style="18" customWidth="1"/>
    <col min="2" max="2" width="13.44140625" style="18" customWidth="1"/>
    <col min="3" max="3" width="7.88671875" style="18" customWidth="1"/>
    <col min="4" max="4" width="5.5546875" style="18" customWidth="1"/>
    <col min="5" max="5" width="6.5546875" style="18" customWidth="1"/>
    <col min="6" max="6" width="11" style="18" customWidth="1"/>
    <col min="7" max="7" width="10.6640625" style="18" customWidth="1"/>
    <col min="8" max="8" width="14.6640625" style="18" bestFit="1" customWidth="1"/>
    <col min="9" max="9" width="5.33203125" style="18" customWidth="1"/>
    <col min="10" max="10" width="8.44140625" style="18" customWidth="1"/>
    <col min="11" max="11" width="9.109375" style="18"/>
    <col min="12" max="12" width="0.6640625" style="18" customWidth="1"/>
    <col min="13" max="16384" width="9.109375" style="18"/>
  </cols>
  <sheetData>
    <row r="1" spans="1:24">
      <c r="B1" s="18" t="s">
        <v>41</v>
      </c>
    </row>
    <row r="2" spans="1:24" ht="15.6">
      <c r="B2" s="107" t="s">
        <v>42</v>
      </c>
      <c r="C2" s="108"/>
      <c r="D2" s="108"/>
      <c r="E2" s="108"/>
      <c r="F2" s="108"/>
      <c r="G2" s="108"/>
      <c r="H2" s="108"/>
      <c r="I2" s="108"/>
      <c r="J2" s="108"/>
      <c r="K2" s="108"/>
      <c r="L2" s="109"/>
    </row>
    <row r="3" spans="1:24" ht="15">
      <c r="B3" s="110" t="s">
        <v>43</v>
      </c>
      <c r="C3" s="111"/>
      <c r="D3" s="111"/>
      <c r="E3" s="111"/>
      <c r="F3" s="111"/>
      <c r="G3" s="111"/>
      <c r="H3" s="111"/>
      <c r="I3" s="111"/>
      <c r="J3" s="111"/>
      <c r="K3" s="111"/>
      <c r="L3" s="112"/>
    </row>
    <row r="4" spans="1:24">
      <c r="B4" s="19"/>
      <c r="C4" s="19"/>
      <c r="D4" s="19"/>
      <c r="E4" s="19"/>
      <c r="F4" s="19"/>
      <c r="G4" s="19"/>
      <c r="H4" s="19"/>
      <c r="I4" s="19"/>
    </row>
    <row r="5" spans="1:24">
      <c r="A5" s="20"/>
      <c r="B5" s="21" t="s">
        <v>44</v>
      </c>
      <c r="C5" s="21"/>
      <c r="D5" s="21"/>
      <c r="E5" s="21"/>
      <c r="F5" s="21"/>
      <c r="G5" s="21"/>
      <c r="H5" s="21"/>
      <c r="I5" s="21"/>
      <c r="J5" s="21"/>
      <c r="K5" s="21"/>
      <c r="L5" s="22"/>
    </row>
    <row r="6" spans="1:24">
      <c r="A6" s="20"/>
      <c r="B6" s="23">
        <f>H28</f>
        <v>6892.5602499999995</v>
      </c>
      <c r="C6" s="24" t="str">
        <f>CONCATENATE("relativo ao mês de ",Geral!C1,", conforme demonstrativo abaixo:")</f>
        <v>relativo ao mês de Abril/2025, conforme demonstrativo abaixo:</v>
      </c>
      <c r="D6" s="24"/>
      <c r="E6" s="24"/>
      <c r="F6" s="24"/>
      <c r="G6" s="24"/>
      <c r="H6" s="24"/>
      <c r="I6" s="24"/>
      <c r="J6" s="24"/>
      <c r="K6" s="24"/>
      <c r="L6" s="25"/>
    </row>
    <row r="7" spans="1:24"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</row>
    <row r="8" spans="1:24">
      <c r="B8" s="113" t="s">
        <v>45</v>
      </c>
      <c r="C8" s="114"/>
      <c r="D8" s="114"/>
      <c r="E8" s="114"/>
      <c r="F8" s="114"/>
      <c r="G8" s="114"/>
      <c r="H8" s="114"/>
      <c r="I8" s="114"/>
      <c r="J8" s="114"/>
      <c r="K8" s="114"/>
      <c r="L8" s="115"/>
      <c r="N8" s="116"/>
      <c r="O8" s="116"/>
      <c r="P8" s="116"/>
      <c r="Q8" s="116"/>
      <c r="R8" s="116"/>
      <c r="S8" s="116"/>
      <c r="T8" s="116"/>
      <c r="U8" s="116"/>
      <c r="V8" s="116"/>
      <c r="W8" s="116"/>
      <c r="X8" s="116"/>
    </row>
    <row r="9" spans="1:24">
      <c r="B9" s="28"/>
      <c r="L9" s="20"/>
    </row>
    <row r="10" spans="1:24">
      <c r="B10" s="29" t="s">
        <v>46</v>
      </c>
      <c r="G10" s="30">
        <v>0</v>
      </c>
      <c r="L10" s="20"/>
      <c r="N10" s="31"/>
      <c r="S10" s="30"/>
    </row>
    <row r="11" spans="1:24">
      <c r="B11" s="29" t="s">
        <v>47</v>
      </c>
      <c r="G11" s="33">
        <v>189.59</v>
      </c>
      <c r="L11" s="20"/>
      <c r="N11" s="31"/>
      <c r="S11" s="32"/>
    </row>
    <row r="12" spans="1:24">
      <c r="B12" s="29" t="s">
        <v>48</v>
      </c>
      <c r="G12" s="33">
        <f>ROUND(G11*G10,2)</f>
        <v>0</v>
      </c>
      <c r="L12" s="20"/>
      <c r="N12" s="31"/>
      <c r="S12" s="33"/>
    </row>
    <row r="13" spans="1:24">
      <c r="B13" s="29" t="s">
        <v>49</v>
      </c>
      <c r="G13" s="34">
        <v>6101.06</v>
      </c>
      <c r="H13" s="18">
        <v>951.62</v>
      </c>
      <c r="L13" s="20"/>
      <c r="N13" s="31"/>
      <c r="S13" s="34"/>
    </row>
    <row r="14" spans="1:24">
      <c r="B14" s="29" t="s">
        <v>50</v>
      </c>
      <c r="G14" s="34">
        <f>ROUND((H20*0.6)-G12-H25,2)</f>
        <v>4302.3100000000004</v>
      </c>
      <c r="H14" s="88">
        <v>3</v>
      </c>
      <c r="L14" s="20"/>
      <c r="N14" s="31"/>
      <c r="S14" s="34"/>
    </row>
    <row r="15" spans="1:24">
      <c r="B15" s="35" t="s">
        <v>51</v>
      </c>
      <c r="C15" s="36"/>
      <c r="D15" s="36"/>
      <c r="E15" s="36"/>
      <c r="F15" s="36"/>
      <c r="G15" s="37">
        <f>ROUND(H20*0.2,2)</f>
        <v>1488.69</v>
      </c>
      <c r="H15" s="36"/>
      <c r="I15" s="38" t="s">
        <v>52</v>
      </c>
      <c r="J15" s="36"/>
      <c r="K15" s="37">
        <f>Geral!G22</f>
        <v>2.5499999999999998</v>
      </c>
      <c r="L15" s="39"/>
      <c r="N15" s="31"/>
      <c r="S15" s="34"/>
    </row>
    <row r="17" spans="2:22" ht="15.6">
      <c r="B17" s="40"/>
      <c r="C17" s="41"/>
      <c r="D17" s="42" t="s">
        <v>53</v>
      </c>
      <c r="E17" s="41"/>
      <c r="F17" s="41"/>
      <c r="G17" s="41"/>
      <c r="H17" s="41"/>
      <c r="I17" s="41"/>
      <c r="J17" s="41"/>
      <c r="K17" s="41"/>
      <c r="L17" s="43"/>
      <c r="P17" s="44"/>
    </row>
    <row r="18" spans="2:22">
      <c r="B18" s="28"/>
      <c r="L18" s="20"/>
    </row>
    <row r="19" spans="2:22">
      <c r="B19" s="29" t="s">
        <v>54</v>
      </c>
      <c r="H19" s="45">
        <f>Geral!F22</f>
        <v>2919</v>
      </c>
      <c r="L19" s="20"/>
      <c r="N19" s="31"/>
      <c r="T19" s="45"/>
    </row>
    <row r="20" spans="2:22">
      <c r="B20" s="29" t="s">
        <v>55</v>
      </c>
      <c r="H20" s="34">
        <f>ROUND(H19*K15,2)</f>
        <v>7443.45</v>
      </c>
      <c r="I20" s="46"/>
      <c r="L20" s="20"/>
      <c r="N20" s="31"/>
      <c r="T20" s="34"/>
    </row>
    <row r="21" spans="2:22">
      <c r="B21" s="29" t="s">
        <v>56</v>
      </c>
      <c r="H21" s="47">
        <f>IF(H14="",0,IF(H14=1,(G14*(D54/100))-E54,IF(H14=2,(G14*(D55/100))-E55,IF(H14=3,(G14*(D56/100))-E56,(G14*(D57/100))-E57))))</f>
        <v>305.24975000000018</v>
      </c>
      <c r="J21" s="48"/>
      <c r="L21" s="20"/>
      <c r="N21" s="31"/>
      <c r="T21" s="49"/>
      <c r="V21" s="48"/>
    </row>
    <row r="22" spans="2:22">
      <c r="B22" s="29" t="s">
        <v>57</v>
      </c>
      <c r="F22" s="50" t="s">
        <v>58</v>
      </c>
      <c r="G22" s="51">
        <v>0.03</v>
      </c>
      <c r="H22" s="34">
        <f>ROUND($G$15*G22,2)</f>
        <v>44.66</v>
      </c>
      <c r="L22" s="20"/>
      <c r="N22" s="31"/>
      <c r="R22" s="50"/>
      <c r="T22" s="34"/>
    </row>
    <row r="23" spans="2:22" ht="14.4">
      <c r="B23" s="29" t="s">
        <v>4</v>
      </c>
      <c r="F23" s="50" t="s">
        <v>58</v>
      </c>
      <c r="G23" s="52">
        <v>1.4999999999999999E-2</v>
      </c>
      <c r="H23" s="34">
        <f t="shared" ref="H23:H24" si="0">ROUND($G$15*G23,2)</f>
        <v>22.33</v>
      </c>
      <c r="L23" s="20"/>
      <c r="N23" s="31"/>
      <c r="T23" s="34"/>
    </row>
    <row r="24" spans="2:22" ht="14.4">
      <c r="B24" s="29" t="s">
        <v>5</v>
      </c>
      <c r="F24" s="50" t="s">
        <v>58</v>
      </c>
      <c r="G24" s="52">
        <v>0.01</v>
      </c>
      <c r="H24" s="34">
        <f t="shared" si="0"/>
        <v>14.89</v>
      </c>
      <c r="L24" s="20"/>
      <c r="N24" s="31"/>
      <c r="T24" s="34"/>
    </row>
    <row r="25" spans="2:22" ht="14.4">
      <c r="B25" s="29" t="s">
        <v>59</v>
      </c>
      <c r="F25" s="50" t="s">
        <v>58</v>
      </c>
      <c r="G25" s="52">
        <v>0.11</v>
      </c>
      <c r="H25" s="34">
        <f>IF((G15*0.11)&lt;H13,ROUND(G15*G25,2),H13)</f>
        <v>163.76</v>
      </c>
      <c r="L25" s="20"/>
      <c r="N25" s="31"/>
      <c r="T25" s="34"/>
    </row>
    <row r="26" spans="2:22">
      <c r="B26" s="29" t="s">
        <v>60</v>
      </c>
      <c r="H26" s="53">
        <f>SUM(H21:H25)</f>
        <v>550.88975000000005</v>
      </c>
      <c r="L26" s="20"/>
      <c r="N26" s="31"/>
      <c r="T26" s="34"/>
    </row>
    <row r="27" spans="2:22">
      <c r="B27" s="29"/>
      <c r="H27" s="34"/>
      <c r="L27" s="20"/>
      <c r="N27" s="31"/>
      <c r="T27" s="34"/>
    </row>
    <row r="28" spans="2:22">
      <c r="B28" s="54" t="s">
        <v>61</v>
      </c>
      <c r="C28" s="55"/>
      <c r="D28" s="55"/>
      <c r="E28" s="55"/>
      <c r="F28" s="55"/>
      <c r="G28" s="55"/>
      <c r="H28" s="56">
        <f>+H20-H26</f>
        <v>6892.5602499999995</v>
      </c>
      <c r="L28" s="20"/>
      <c r="N28" s="31"/>
      <c r="T28" s="34"/>
    </row>
    <row r="29" spans="2:22">
      <c r="B29" s="57"/>
      <c r="C29" s="36"/>
      <c r="D29" s="36"/>
      <c r="E29" s="36"/>
      <c r="F29" s="36"/>
      <c r="G29" s="36"/>
      <c r="H29" s="36"/>
      <c r="I29" s="36"/>
      <c r="J29" s="36"/>
      <c r="K29" s="36"/>
      <c r="L29" s="39"/>
    </row>
    <row r="31" spans="2:22">
      <c r="B31" s="31" t="s">
        <v>62</v>
      </c>
      <c r="C31" s="117" t="str">
        <f>Geral!B22</f>
        <v>DAITON ALVES SILVA</v>
      </c>
      <c r="D31" s="117"/>
      <c r="E31" s="117"/>
      <c r="F31" s="117"/>
      <c r="G31" s="117"/>
      <c r="H31" s="117"/>
      <c r="I31" s="58" t="s">
        <v>63</v>
      </c>
      <c r="J31" s="118" t="s">
        <v>96</v>
      </c>
      <c r="K31" s="119"/>
      <c r="L31" s="59"/>
    </row>
    <row r="32" spans="2:22">
      <c r="B32" s="31"/>
      <c r="C32" s="117"/>
      <c r="D32" s="117"/>
      <c r="E32" s="117"/>
      <c r="F32" s="117"/>
      <c r="G32" s="117"/>
      <c r="H32" s="117"/>
      <c r="I32" s="58"/>
      <c r="J32" s="19"/>
      <c r="K32" s="19"/>
      <c r="L32" s="19"/>
    </row>
    <row r="33" spans="2:12">
      <c r="D33" s="124"/>
      <c r="E33" s="124"/>
      <c r="F33" s="124"/>
      <c r="G33" s="124"/>
    </row>
    <row r="35" spans="2:12">
      <c r="B35" s="125"/>
      <c r="C35" s="125"/>
      <c r="D35" s="125"/>
      <c r="E35" s="125"/>
      <c r="F35" s="125"/>
      <c r="G35" s="125"/>
      <c r="H35" s="125"/>
      <c r="I35" s="125"/>
      <c r="J35" s="125"/>
      <c r="K35" s="125"/>
      <c r="L35" s="125"/>
    </row>
    <row r="36" spans="2:12">
      <c r="B36" s="85"/>
      <c r="C36" s="85"/>
      <c r="D36" s="85"/>
      <c r="F36" s="86" t="s">
        <v>81</v>
      </c>
      <c r="G36" s="87">
        <f>Geral!C33</f>
        <v>45782</v>
      </c>
      <c r="H36" s="85"/>
      <c r="I36" s="85"/>
      <c r="J36" s="85"/>
      <c r="K36" s="85"/>
      <c r="L36" s="85"/>
    </row>
    <row r="38" spans="2:12">
      <c r="B38" s="126"/>
      <c r="C38" s="126"/>
      <c r="D38" s="126"/>
      <c r="E38" s="126"/>
      <c r="F38" s="126"/>
      <c r="G38" s="126"/>
      <c r="H38" s="126"/>
      <c r="I38" s="126"/>
      <c r="J38" s="126"/>
      <c r="K38" s="126"/>
      <c r="L38" s="126"/>
    </row>
    <row r="39" spans="2:12">
      <c r="B39" s="127" t="s">
        <v>64</v>
      </c>
      <c r="C39" s="127"/>
      <c r="D39" s="127"/>
      <c r="E39" s="127"/>
      <c r="F39" s="127"/>
      <c r="G39" s="127"/>
      <c r="H39" s="127"/>
      <c r="I39" s="127"/>
      <c r="J39" s="127"/>
      <c r="K39" s="127"/>
      <c r="L39" s="127"/>
    </row>
    <row r="40" spans="2:12">
      <c r="F40" s="60"/>
      <c r="G40" s="60"/>
    </row>
    <row r="41" spans="2:12">
      <c r="B41" s="113" t="s">
        <v>65</v>
      </c>
      <c r="C41" s="114"/>
      <c r="D41" s="114"/>
      <c r="E41" s="114"/>
      <c r="F41" s="114"/>
      <c r="G41" s="114"/>
      <c r="H41" s="114"/>
      <c r="I41" s="114"/>
      <c r="J41" s="114"/>
      <c r="K41" s="114"/>
      <c r="L41" s="43"/>
    </row>
    <row r="42" spans="2:12">
      <c r="B42" s="61"/>
      <c r="C42" s="27"/>
      <c r="D42" s="27"/>
      <c r="E42" s="27"/>
      <c r="F42" s="27"/>
      <c r="G42" s="27"/>
      <c r="H42" s="27"/>
      <c r="I42" s="27"/>
      <c r="J42" s="27"/>
      <c r="K42" s="27"/>
      <c r="L42" s="20"/>
    </row>
    <row r="43" spans="2:12">
      <c r="B43" s="28" t="s">
        <v>66</v>
      </c>
      <c r="L43" s="20"/>
    </row>
    <row r="44" spans="2:12">
      <c r="B44" s="28" t="s">
        <v>67</v>
      </c>
      <c r="L44" s="20"/>
    </row>
    <row r="45" spans="2:12">
      <c r="B45" s="28" t="s">
        <v>68</v>
      </c>
      <c r="L45" s="20"/>
    </row>
    <row r="46" spans="2:12">
      <c r="B46" s="28" t="s">
        <v>69</v>
      </c>
      <c r="L46" s="20"/>
    </row>
    <row r="47" spans="2:12">
      <c r="B47" s="28" t="s">
        <v>70</v>
      </c>
      <c r="L47" s="20"/>
    </row>
    <row r="48" spans="2:12">
      <c r="B48" s="28" t="s">
        <v>71</v>
      </c>
      <c r="L48" s="20"/>
    </row>
    <row r="49" spans="1:12">
      <c r="B49" s="57" t="s">
        <v>72</v>
      </c>
      <c r="C49" s="36"/>
      <c r="D49" s="36"/>
      <c r="E49" s="36"/>
      <c r="F49" s="36"/>
      <c r="G49" s="36"/>
      <c r="H49" s="36"/>
      <c r="I49" s="36"/>
      <c r="J49" s="36"/>
      <c r="K49" s="36"/>
      <c r="L49" s="39"/>
    </row>
    <row r="50" spans="1:12" ht="15.6">
      <c r="B50" s="120" t="s">
        <v>73</v>
      </c>
      <c r="C50" s="120"/>
      <c r="D50" s="120"/>
      <c r="E50" s="120"/>
      <c r="F50" s="44"/>
      <c r="G50" s="44"/>
      <c r="H50" s="44"/>
      <c r="I50" s="44"/>
    </row>
    <row r="51" spans="1:12">
      <c r="B51" s="121" t="s">
        <v>74</v>
      </c>
      <c r="C51" s="121"/>
      <c r="D51" s="63" t="s">
        <v>75</v>
      </c>
      <c r="E51" s="62" t="s">
        <v>76</v>
      </c>
      <c r="F51" s="64"/>
      <c r="G51" s="65" t="s">
        <v>65</v>
      </c>
      <c r="H51" s="41"/>
      <c r="I51" s="41"/>
      <c r="J51" s="41"/>
      <c r="K51" s="41"/>
      <c r="L51" s="43"/>
    </row>
    <row r="52" spans="1:12">
      <c r="B52" s="122"/>
      <c r="C52" s="123"/>
      <c r="D52" s="67"/>
      <c r="E52" s="68"/>
      <c r="G52" s="69"/>
      <c r="L52" s="20"/>
    </row>
    <row r="53" spans="1:12">
      <c r="B53" s="70" t="s">
        <v>77</v>
      </c>
      <c r="C53" s="71">
        <v>2259.1999999999998</v>
      </c>
      <c r="D53" s="72">
        <v>0</v>
      </c>
      <c r="E53" s="72">
        <v>0</v>
      </c>
      <c r="G53" s="69"/>
      <c r="L53" s="20"/>
    </row>
    <row r="54" spans="1:12" ht="12.75" customHeight="1">
      <c r="A54" s="18">
        <v>1</v>
      </c>
      <c r="B54" s="73">
        <f>C53</f>
        <v>2259.1999999999998</v>
      </c>
      <c r="C54" s="74">
        <v>2826.65</v>
      </c>
      <c r="D54" s="75">
        <v>7.5</v>
      </c>
      <c r="E54" s="75">
        <v>169.44</v>
      </c>
      <c r="G54" s="69"/>
      <c r="L54" s="20"/>
    </row>
    <row r="55" spans="1:12">
      <c r="A55" s="18">
        <v>2</v>
      </c>
      <c r="B55" s="76">
        <f>C54</f>
        <v>2826.65</v>
      </c>
      <c r="C55" s="77">
        <v>3751.05</v>
      </c>
      <c r="D55" s="72">
        <v>15</v>
      </c>
      <c r="E55" s="72">
        <v>381.44</v>
      </c>
      <c r="G55" s="69"/>
      <c r="I55" s="26"/>
      <c r="J55" s="26"/>
      <c r="K55" s="26"/>
      <c r="L55" s="20"/>
    </row>
    <row r="56" spans="1:12">
      <c r="A56" s="18">
        <v>3</v>
      </c>
      <c r="B56" s="78">
        <f>C55</f>
        <v>3751.05</v>
      </c>
      <c r="C56" s="79">
        <v>4664.66</v>
      </c>
      <c r="D56" s="80">
        <v>22.5</v>
      </c>
      <c r="E56" s="80">
        <v>662.77</v>
      </c>
      <c r="G56" s="69"/>
      <c r="I56" s="26"/>
      <c r="K56" s="26"/>
      <c r="L56" s="20"/>
    </row>
    <row r="57" spans="1:12">
      <c r="A57" s="18">
        <v>4</v>
      </c>
      <c r="B57" s="66" t="s">
        <v>78</v>
      </c>
      <c r="C57" s="79">
        <v>4664.66</v>
      </c>
      <c r="D57" s="80">
        <v>27.5</v>
      </c>
      <c r="E57" s="80">
        <v>896</v>
      </c>
      <c r="G57" s="81"/>
      <c r="H57" s="36"/>
      <c r="I57" s="24"/>
      <c r="J57" s="82"/>
      <c r="K57" s="82"/>
      <c r="L57" s="39"/>
    </row>
  </sheetData>
  <sheetProtection algorithmName="SHA-512" hashValue="5kzPsLn6jbqyPW2FkLwuVpRZu2qvmbIg/W10IhaOkrrnIfnRR5dH/sSL2aPJVja172APnz2vM3xl80Y4LR9r6g==" saltValue="pw4vLtaW0oFAuCAz6ir91g==" spinCount="100000" sheet="1" objects="1" scenarios="1"/>
  <mergeCells count="15">
    <mergeCell ref="B50:E50"/>
    <mergeCell ref="B51:C51"/>
    <mergeCell ref="B52:C52"/>
    <mergeCell ref="C32:H32"/>
    <mergeCell ref="D33:G33"/>
    <mergeCell ref="B35:L35"/>
    <mergeCell ref="B38:L38"/>
    <mergeCell ref="B39:L39"/>
    <mergeCell ref="B41:K41"/>
    <mergeCell ref="B2:L2"/>
    <mergeCell ref="B3:L3"/>
    <mergeCell ref="B8:L8"/>
    <mergeCell ref="N8:X8"/>
    <mergeCell ref="C31:H31"/>
    <mergeCell ref="J31:K31"/>
  </mergeCells>
  <printOptions horizontalCentered="1"/>
  <pageMargins left="0.39370078740157483" right="0.39370078740157483" top="0.59055118110236227" bottom="0.59055118110236227" header="0.51181102362204722" footer="0.51181102362204722"/>
  <pageSetup paperSize="9"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A3EB3-7E01-41E0-8284-C1FFD8CEAAC4}">
  <dimension ref="A1:X57"/>
  <sheetViews>
    <sheetView zoomScale="90" zoomScaleNormal="90" workbookViewId="0">
      <selection activeCell="J32" sqref="J32"/>
    </sheetView>
  </sheetViews>
  <sheetFormatPr defaultColWidth="9.109375" defaultRowHeight="13.2"/>
  <cols>
    <col min="1" max="1" width="0.88671875" style="18" customWidth="1"/>
    <col min="2" max="2" width="13.44140625" style="18" customWidth="1"/>
    <col min="3" max="3" width="7.88671875" style="18" customWidth="1"/>
    <col min="4" max="4" width="5.5546875" style="18" customWidth="1"/>
    <col min="5" max="5" width="6.5546875" style="18" customWidth="1"/>
    <col min="6" max="6" width="11" style="18" customWidth="1"/>
    <col min="7" max="7" width="10.6640625" style="18" customWidth="1"/>
    <col min="8" max="8" width="14.6640625" style="18" bestFit="1" customWidth="1"/>
    <col min="9" max="9" width="5.33203125" style="18" customWidth="1"/>
    <col min="10" max="10" width="8.44140625" style="18" customWidth="1"/>
    <col min="11" max="11" width="9.109375" style="18"/>
    <col min="12" max="12" width="0.6640625" style="18" customWidth="1"/>
    <col min="13" max="16384" width="9.109375" style="18"/>
  </cols>
  <sheetData>
    <row r="1" spans="1:24">
      <c r="B1" s="18" t="s">
        <v>41</v>
      </c>
    </row>
    <row r="2" spans="1:24" ht="15.6">
      <c r="B2" s="107" t="s">
        <v>42</v>
      </c>
      <c r="C2" s="108"/>
      <c r="D2" s="108"/>
      <c r="E2" s="108"/>
      <c r="F2" s="108"/>
      <c r="G2" s="108"/>
      <c r="H2" s="108"/>
      <c r="I2" s="108"/>
      <c r="J2" s="108"/>
      <c r="K2" s="108"/>
      <c r="L2" s="109"/>
    </row>
    <row r="3" spans="1:24" ht="15">
      <c r="B3" s="110" t="s">
        <v>43</v>
      </c>
      <c r="C3" s="111"/>
      <c r="D3" s="111"/>
      <c r="E3" s="111"/>
      <c r="F3" s="111"/>
      <c r="G3" s="111"/>
      <c r="H3" s="111"/>
      <c r="I3" s="111"/>
      <c r="J3" s="111"/>
      <c r="K3" s="111"/>
      <c r="L3" s="112"/>
    </row>
    <row r="4" spans="1:24">
      <c r="B4" s="19"/>
      <c r="C4" s="19"/>
      <c r="D4" s="19"/>
      <c r="E4" s="19"/>
      <c r="F4" s="19"/>
      <c r="G4" s="19"/>
      <c r="H4" s="19"/>
      <c r="I4" s="19"/>
    </row>
    <row r="5" spans="1:24">
      <c r="A5" s="20"/>
      <c r="B5" s="21" t="s">
        <v>44</v>
      </c>
      <c r="C5" s="21"/>
      <c r="D5" s="21"/>
      <c r="E5" s="21"/>
      <c r="F5" s="21"/>
      <c r="G5" s="21"/>
      <c r="H5" s="21"/>
      <c r="I5" s="21"/>
      <c r="J5" s="21"/>
      <c r="K5" s="21"/>
      <c r="L5" s="22"/>
    </row>
    <row r="6" spans="1:24">
      <c r="A6" s="20"/>
      <c r="B6" s="23">
        <f>H28</f>
        <v>8554.9752499999995</v>
      </c>
      <c r="C6" s="24" t="str">
        <f>CONCATENATE("relativo ao mês de ",Geral!C1,", conforme demonstrativo abaixo:")</f>
        <v>relativo ao mês de Abril/2025, conforme demonstrativo abaixo:</v>
      </c>
      <c r="D6" s="24"/>
      <c r="E6" s="24"/>
      <c r="F6" s="24"/>
      <c r="G6" s="24"/>
      <c r="H6" s="24"/>
      <c r="I6" s="24"/>
      <c r="J6" s="24"/>
      <c r="K6" s="24"/>
      <c r="L6" s="25"/>
    </row>
    <row r="7" spans="1:24"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</row>
    <row r="8" spans="1:24">
      <c r="B8" s="113" t="s">
        <v>45</v>
      </c>
      <c r="C8" s="114"/>
      <c r="D8" s="114"/>
      <c r="E8" s="114"/>
      <c r="F8" s="114"/>
      <c r="G8" s="114"/>
      <c r="H8" s="114"/>
      <c r="I8" s="114"/>
      <c r="J8" s="114"/>
      <c r="K8" s="114"/>
      <c r="L8" s="115"/>
      <c r="N8" s="116"/>
      <c r="O8" s="116"/>
      <c r="P8" s="116"/>
      <c r="Q8" s="116"/>
      <c r="R8" s="116"/>
      <c r="S8" s="116"/>
      <c r="T8" s="116"/>
      <c r="U8" s="116"/>
      <c r="V8" s="116"/>
      <c r="W8" s="116"/>
      <c r="X8" s="116"/>
    </row>
    <row r="9" spans="1:24">
      <c r="B9" s="28"/>
      <c r="L9" s="20"/>
    </row>
    <row r="10" spans="1:24">
      <c r="B10" s="29" t="s">
        <v>46</v>
      </c>
      <c r="G10" s="30">
        <v>0</v>
      </c>
      <c r="L10" s="20"/>
      <c r="N10" s="31"/>
      <c r="S10" s="30"/>
    </row>
    <row r="11" spans="1:24">
      <c r="B11" s="29" t="s">
        <v>47</v>
      </c>
      <c r="G11" s="33">
        <v>189.59</v>
      </c>
      <c r="L11" s="20"/>
      <c r="N11" s="31"/>
      <c r="S11" s="32"/>
    </row>
    <row r="12" spans="1:24">
      <c r="B12" s="29" t="s">
        <v>48</v>
      </c>
      <c r="G12" s="33">
        <f>ROUND(G11*G10,2)</f>
        <v>0</v>
      </c>
      <c r="L12" s="20"/>
      <c r="N12" s="31"/>
      <c r="S12" s="33"/>
    </row>
    <row r="13" spans="1:24">
      <c r="B13" s="29" t="s">
        <v>49</v>
      </c>
      <c r="G13" s="34">
        <v>6101.06</v>
      </c>
      <c r="H13" s="18">
        <v>951.62</v>
      </c>
      <c r="L13" s="20"/>
      <c r="N13" s="31"/>
      <c r="S13" s="34"/>
    </row>
    <row r="14" spans="1:24">
      <c r="B14" s="29" t="s">
        <v>50</v>
      </c>
      <c r="G14" s="34">
        <f>ROUND((H20*0.6)-G12-H25,2)</f>
        <v>5478.49</v>
      </c>
      <c r="H14" s="88">
        <v>4</v>
      </c>
      <c r="L14" s="20"/>
      <c r="N14" s="31"/>
      <c r="S14" s="34"/>
    </row>
    <row r="15" spans="1:24">
      <c r="B15" s="35" t="s">
        <v>51</v>
      </c>
      <c r="C15" s="36"/>
      <c r="D15" s="36"/>
      <c r="E15" s="36"/>
      <c r="F15" s="36"/>
      <c r="G15" s="37">
        <f>ROUND(H20*0.2,2)</f>
        <v>1895.67</v>
      </c>
      <c r="H15" s="36"/>
      <c r="I15" s="38" t="s">
        <v>52</v>
      </c>
      <c r="J15" s="36"/>
      <c r="K15" s="37">
        <f>Geral!G25</f>
        <v>2.5499999999999998</v>
      </c>
      <c r="L15" s="39"/>
      <c r="N15" s="31"/>
      <c r="S15" s="34"/>
    </row>
    <row r="17" spans="2:22" ht="15.6">
      <c r="B17" s="40"/>
      <c r="C17" s="41"/>
      <c r="D17" s="42" t="s">
        <v>53</v>
      </c>
      <c r="E17" s="41"/>
      <c r="F17" s="41"/>
      <c r="G17" s="41"/>
      <c r="H17" s="41"/>
      <c r="I17" s="41"/>
      <c r="J17" s="41"/>
      <c r="K17" s="41"/>
      <c r="L17" s="43"/>
      <c r="P17" s="44"/>
    </row>
    <row r="18" spans="2:22">
      <c r="B18" s="28"/>
      <c r="L18" s="20"/>
    </row>
    <row r="19" spans="2:22">
      <c r="B19" s="29" t="s">
        <v>54</v>
      </c>
      <c r="H19" s="45">
        <f>Geral!F25</f>
        <v>3717</v>
      </c>
      <c r="L19" s="20"/>
      <c r="N19" s="31"/>
      <c r="T19" s="45"/>
    </row>
    <row r="20" spans="2:22">
      <c r="B20" s="29" t="s">
        <v>55</v>
      </c>
      <c r="H20" s="34">
        <f>ROUND(H19*K15,2)</f>
        <v>9478.35</v>
      </c>
      <c r="I20" s="46"/>
      <c r="L20" s="20"/>
      <c r="N20" s="31"/>
      <c r="T20" s="34"/>
    </row>
    <row r="21" spans="2:22">
      <c r="B21" s="29" t="s">
        <v>56</v>
      </c>
      <c r="H21" s="47">
        <f>IF(H14="",0,IF(H14=1,(G14*(D54/100))-E54,IF(H14=2,(G14*(D55/100))-E55,IF(H14=3,(G14*(D56/100))-E56,(G14*(D57/100))-E57))))</f>
        <v>610.58474999999999</v>
      </c>
      <c r="J21" s="48"/>
      <c r="L21" s="20"/>
      <c r="N21" s="31"/>
      <c r="T21" s="49"/>
      <c r="V21" s="48"/>
    </row>
    <row r="22" spans="2:22">
      <c r="B22" s="29" t="s">
        <v>57</v>
      </c>
      <c r="F22" s="50" t="s">
        <v>58</v>
      </c>
      <c r="G22" s="51">
        <v>0.03</v>
      </c>
      <c r="H22" s="34">
        <f>ROUND($G$15*G22,2)</f>
        <v>56.87</v>
      </c>
      <c r="L22" s="20"/>
      <c r="N22" s="31"/>
      <c r="R22" s="50"/>
      <c r="T22" s="34"/>
    </row>
    <row r="23" spans="2:22" ht="14.4">
      <c r="B23" s="29" t="s">
        <v>4</v>
      </c>
      <c r="F23" s="50" t="s">
        <v>58</v>
      </c>
      <c r="G23" s="52">
        <v>1.4999999999999999E-2</v>
      </c>
      <c r="H23" s="34">
        <f t="shared" ref="H23:H24" si="0">ROUND($G$15*G23,2)</f>
        <v>28.44</v>
      </c>
      <c r="L23" s="20"/>
      <c r="N23" s="31"/>
      <c r="T23" s="34"/>
    </row>
    <row r="24" spans="2:22" ht="14.4">
      <c r="B24" s="29" t="s">
        <v>5</v>
      </c>
      <c r="F24" s="50" t="s">
        <v>58</v>
      </c>
      <c r="G24" s="52">
        <v>0.01</v>
      </c>
      <c r="H24" s="34">
        <f t="shared" si="0"/>
        <v>18.96</v>
      </c>
      <c r="L24" s="20"/>
      <c r="N24" s="31"/>
      <c r="T24" s="34"/>
    </row>
    <row r="25" spans="2:22" ht="14.4">
      <c r="B25" s="29" t="s">
        <v>59</v>
      </c>
      <c r="F25" s="50" t="s">
        <v>58</v>
      </c>
      <c r="G25" s="52">
        <v>0.11</v>
      </c>
      <c r="H25" s="34">
        <f>IF((G15*0.11)&lt;H13,ROUND(G15*G25,2),H13)</f>
        <v>208.52</v>
      </c>
      <c r="L25" s="20"/>
      <c r="N25" s="31"/>
      <c r="T25" s="34"/>
    </row>
    <row r="26" spans="2:22">
      <c r="B26" s="29" t="s">
        <v>60</v>
      </c>
      <c r="H26" s="53">
        <f>SUM(H21:H25)</f>
        <v>923.37475000000006</v>
      </c>
      <c r="L26" s="20"/>
      <c r="N26" s="31"/>
      <c r="T26" s="34"/>
    </row>
    <row r="27" spans="2:22">
      <c r="B27" s="29"/>
      <c r="H27" s="34"/>
      <c r="L27" s="20"/>
      <c r="N27" s="31"/>
      <c r="T27" s="34"/>
    </row>
    <row r="28" spans="2:22">
      <c r="B28" s="54" t="s">
        <v>61</v>
      </c>
      <c r="C28" s="55"/>
      <c r="D28" s="55"/>
      <c r="E28" s="55"/>
      <c r="F28" s="55"/>
      <c r="G28" s="55"/>
      <c r="H28" s="56">
        <f>+H20-H26</f>
        <v>8554.9752499999995</v>
      </c>
      <c r="L28" s="20"/>
      <c r="N28" s="31"/>
      <c r="T28" s="34"/>
    </row>
    <row r="29" spans="2:22">
      <c r="B29" s="57"/>
      <c r="C29" s="36"/>
      <c r="D29" s="36"/>
      <c r="E29" s="36"/>
      <c r="F29" s="36"/>
      <c r="G29" s="36"/>
      <c r="H29" s="36"/>
      <c r="I29" s="36"/>
      <c r="J29" s="36"/>
      <c r="K29" s="36"/>
      <c r="L29" s="39"/>
    </row>
    <row r="31" spans="2:22">
      <c r="B31" s="31" t="s">
        <v>62</v>
      </c>
      <c r="C31" s="117" t="str">
        <f>Geral!B25</f>
        <v>JOSÉ ANDERSON DA SILVA</v>
      </c>
      <c r="D31" s="117"/>
      <c r="E31" s="117"/>
      <c r="F31" s="117"/>
      <c r="G31" s="117"/>
      <c r="H31" s="117"/>
      <c r="I31" s="58" t="s">
        <v>63</v>
      </c>
      <c r="J31" s="118" t="s">
        <v>97</v>
      </c>
      <c r="K31" s="119"/>
      <c r="L31" s="59"/>
    </row>
    <row r="32" spans="2:22">
      <c r="B32" s="31"/>
      <c r="C32" s="117"/>
      <c r="D32" s="117"/>
      <c r="E32" s="117"/>
      <c r="F32" s="117"/>
      <c r="G32" s="117"/>
      <c r="H32" s="117"/>
      <c r="I32" s="58"/>
      <c r="J32" s="19"/>
      <c r="K32" s="19"/>
      <c r="L32" s="19"/>
    </row>
    <row r="33" spans="2:12">
      <c r="D33" s="124"/>
      <c r="E33" s="124"/>
      <c r="F33" s="124"/>
      <c r="G33" s="124"/>
    </row>
    <row r="35" spans="2:12">
      <c r="B35" s="125"/>
      <c r="C35" s="125"/>
      <c r="D35" s="125"/>
      <c r="E35" s="125"/>
      <c r="F35" s="125"/>
      <c r="G35" s="125"/>
      <c r="H35" s="125"/>
      <c r="I35" s="125"/>
      <c r="J35" s="125"/>
      <c r="K35" s="125"/>
      <c r="L35" s="125"/>
    </row>
    <row r="36" spans="2:12">
      <c r="B36" s="85"/>
      <c r="C36" s="85"/>
      <c r="D36" s="85"/>
      <c r="F36" s="86" t="s">
        <v>81</v>
      </c>
      <c r="G36" s="87">
        <f>Geral!C33</f>
        <v>45782</v>
      </c>
      <c r="H36" s="85"/>
      <c r="I36" s="85"/>
      <c r="J36" s="85"/>
      <c r="K36" s="85"/>
      <c r="L36" s="85"/>
    </row>
    <row r="38" spans="2:12">
      <c r="B38" s="126"/>
      <c r="C38" s="126"/>
      <c r="D38" s="126"/>
      <c r="E38" s="126"/>
      <c r="F38" s="126"/>
      <c r="G38" s="126"/>
      <c r="H38" s="126"/>
      <c r="I38" s="126"/>
      <c r="J38" s="126"/>
      <c r="K38" s="126"/>
      <c r="L38" s="126"/>
    </row>
    <row r="39" spans="2:12">
      <c r="B39" s="127" t="s">
        <v>64</v>
      </c>
      <c r="C39" s="127"/>
      <c r="D39" s="127"/>
      <c r="E39" s="127"/>
      <c r="F39" s="127"/>
      <c r="G39" s="127"/>
      <c r="H39" s="127"/>
      <c r="I39" s="127"/>
      <c r="J39" s="127"/>
      <c r="K39" s="127"/>
      <c r="L39" s="127"/>
    </row>
    <row r="40" spans="2:12">
      <c r="F40" s="60"/>
      <c r="G40" s="60"/>
    </row>
    <row r="41" spans="2:12">
      <c r="B41" s="113" t="s">
        <v>65</v>
      </c>
      <c r="C41" s="114"/>
      <c r="D41" s="114"/>
      <c r="E41" s="114"/>
      <c r="F41" s="114"/>
      <c r="G41" s="114"/>
      <c r="H41" s="114"/>
      <c r="I41" s="114"/>
      <c r="J41" s="114"/>
      <c r="K41" s="114"/>
      <c r="L41" s="43"/>
    </row>
    <row r="42" spans="2:12">
      <c r="B42" s="61"/>
      <c r="C42" s="27"/>
      <c r="D42" s="27"/>
      <c r="E42" s="27"/>
      <c r="F42" s="27"/>
      <c r="G42" s="27"/>
      <c r="H42" s="27"/>
      <c r="I42" s="27"/>
      <c r="J42" s="27"/>
      <c r="K42" s="27"/>
      <c r="L42" s="20"/>
    </row>
    <row r="43" spans="2:12">
      <c r="B43" s="28" t="s">
        <v>66</v>
      </c>
      <c r="L43" s="20"/>
    </row>
    <row r="44" spans="2:12">
      <c r="B44" s="28" t="s">
        <v>67</v>
      </c>
      <c r="L44" s="20"/>
    </row>
    <row r="45" spans="2:12">
      <c r="B45" s="28" t="s">
        <v>68</v>
      </c>
      <c r="L45" s="20"/>
    </row>
    <row r="46" spans="2:12">
      <c r="B46" s="28" t="s">
        <v>69</v>
      </c>
      <c r="L46" s="20"/>
    </row>
    <row r="47" spans="2:12">
      <c r="B47" s="28" t="s">
        <v>70</v>
      </c>
      <c r="L47" s="20"/>
    </row>
    <row r="48" spans="2:12">
      <c r="B48" s="28" t="s">
        <v>71</v>
      </c>
      <c r="L48" s="20"/>
    </row>
    <row r="49" spans="1:12">
      <c r="B49" s="57" t="s">
        <v>72</v>
      </c>
      <c r="C49" s="36"/>
      <c r="D49" s="36"/>
      <c r="E49" s="36"/>
      <c r="F49" s="36"/>
      <c r="G49" s="36"/>
      <c r="H49" s="36"/>
      <c r="I49" s="36"/>
      <c r="J49" s="36"/>
      <c r="K49" s="36"/>
      <c r="L49" s="39"/>
    </row>
    <row r="50" spans="1:12" ht="15.6">
      <c r="B50" s="120" t="s">
        <v>73</v>
      </c>
      <c r="C50" s="120"/>
      <c r="D50" s="120"/>
      <c r="E50" s="120"/>
      <c r="F50" s="44"/>
      <c r="G50" s="44"/>
      <c r="H50" s="44"/>
      <c r="I50" s="44"/>
    </row>
    <row r="51" spans="1:12">
      <c r="B51" s="121" t="s">
        <v>74</v>
      </c>
      <c r="C51" s="121"/>
      <c r="D51" s="63" t="s">
        <v>75</v>
      </c>
      <c r="E51" s="62" t="s">
        <v>76</v>
      </c>
      <c r="F51" s="64"/>
      <c r="G51" s="65" t="s">
        <v>65</v>
      </c>
      <c r="H51" s="41"/>
      <c r="I51" s="41"/>
      <c r="J51" s="41"/>
      <c r="K51" s="41"/>
      <c r="L51" s="43"/>
    </row>
    <row r="52" spans="1:12">
      <c r="B52" s="122"/>
      <c r="C52" s="123"/>
      <c r="D52" s="67"/>
      <c r="E52" s="68"/>
      <c r="G52" s="69"/>
      <c r="L52" s="20"/>
    </row>
    <row r="53" spans="1:12">
      <c r="B53" s="70" t="s">
        <v>77</v>
      </c>
      <c r="C53" s="71">
        <v>2259.1999999999998</v>
      </c>
      <c r="D53" s="72">
        <v>0</v>
      </c>
      <c r="E53" s="72">
        <v>0</v>
      </c>
      <c r="G53" s="69"/>
      <c r="L53" s="20"/>
    </row>
    <row r="54" spans="1:12" ht="12.75" customHeight="1">
      <c r="A54" s="18">
        <v>1</v>
      </c>
      <c r="B54" s="73">
        <f>C53</f>
        <v>2259.1999999999998</v>
      </c>
      <c r="C54" s="74">
        <v>2826.65</v>
      </c>
      <c r="D54" s="75">
        <v>7.5</v>
      </c>
      <c r="E54" s="75">
        <v>169.44</v>
      </c>
      <c r="G54" s="69"/>
      <c r="L54" s="20"/>
    </row>
    <row r="55" spans="1:12">
      <c r="A55" s="18">
        <v>2</v>
      </c>
      <c r="B55" s="76">
        <f>C54</f>
        <v>2826.65</v>
      </c>
      <c r="C55" s="77">
        <v>3751.05</v>
      </c>
      <c r="D55" s="72">
        <v>15</v>
      </c>
      <c r="E55" s="72">
        <v>381.44</v>
      </c>
      <c r="G55" s="69"/>
      <c r="I55" s="26"/>
      <c r="J55" s="26"/>
      <c r="K55" s="26"/>
      <c r="L55" s="20"/>
    </row>
    <row r="56" spans="1:12">
      <c r="A56" s="18">
        <v>3</v>
      </c>
      <c r="B56" s="78">
        <f>C55</f>
        <v>3751.05</v>
      </c>
      <c r="C56" s="79">
        <v>4664.66</v>
      </c>
      <c r="D56" s="80">
        <v>22.5</v>
      </c>
      <c r="E56" s="80">
        <v>662.77</v>
      </c>
      <c r="G56" s="69"/>
      <c r="I56" s="26"/>
      <c r="K56" s="26"/>
      <c r="L56" s="20"/>
    </row>
    <row r="57" spans="1:12">
      <c r="A57" s="18">
        <v>4</v>
      </c>
      <c r="B57" s="66" t="s">
        <v>78</v>
      </c>
      <c r="C57" s="79">
        <v>4664.66</v>
      </c>
      <c r="D57" s="80">
        <v>27.5</v>
      </c>
      <c r="E57" s="80">
        <v>896</v>
      </c>
      <c r="G57" s="81"/>
      <c r="H57" s="36"/>
      <c r="I57" s="24"/>
      <c r="J57" s="82"/>
      <c r="K57" s="82"/>
      <c r="L57" s="39"/>
    </row>
  </sheetData>
  <sheetProtection algorithmName="SHA-512" hashValue="ANaqH18cyQdnc9qQaqz4EECPtdP5cPtZp2STiutEz9lYny3RT/5Ha2//xpewasCQpvQiQFN/RJ5qrOXIXNhVqA==" saltValue="ptMP+tqhrPqUuVNdUkVA8A==" spinCount="100000" sheet="1" objects="1" scenarios="1"/>
  <mergeCells count="15">
    <mergeCell ref="B50:E50"/>
    <mergeCell ref="B51:C51"/>
    <mergeCell ref="B52:C52"/>
    <mergeCell ref="C32:H32"/>
    <mergeCell ref="D33:G33"/>
    <mergeCell ref="B35:L35"/>
    <mergeCell ref="B38:L38"/>
    <mergeCell ref="B39:L39"/>
    <mergeCell ref="B41:K41"/>
    <mergeCell ref="B2:L2"/>
    <mergeCell ref="B3:L3"/>
    <mergeCell ref="B8:L8"/>
    <mergeCell ref="N8:X8"/>
    <mergeCell ref="C31:H31"/>
    <mergeCell ref="J31:K31"/>
  </mergeCells>
  <printOptions horizontalCentered="1"/>
  <pageMargins left="0.39370078740157483" right="0.39370078740157483" top="0.59055118110236227" bottom="0.59055118110236227" header="0.51181102362204722" footer="0.51181102362204722"/>
  <pageSetup paperSize="9"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D6A624-8A09-4591-9CAD-80115366E2FF}">
  <dimension ref="A1:X57"/>
  <sheetViews>
    <sheetView topLeftCell="A10" zoomScale="90" zoomScaleNormal="90" workbookViewId="0">
      <selection activeCell="J32" sqref="J32"/>
    </sheetView>
  </sheetViews>
  <sheetFormatPr defaultColWidth="9.109375" defaultRowHeight="13.2"/>
  <cols>
    <col min="1" max="1" width="0.88671875" style="18" customWidth="1"/>
    <col min="2" max="2" width="13.44140625" style="18" customWidth="1"/>
    <col min="3" max="3" width="7.88671875" style="18" customWidth="1"/>
    <col min="4" max="4" width="5.5546875" style="18" customWidth="1"/>
    <col min="5" max="5" width="6.5546875" style="18" customWidth="1"/>
    <col min="6" max="6" width="11" style="18" customWidth="1"/>
    <col min="7" max="7" width="10.6640625" style="18" customWidth="1"/>
    <col min="8" max="8" width="14.6640625" style="18" bestFit="1" customWidth="1"/>
    <col min="9" max="9" width="5.33203125" style="18" customWidth="1"/>
    <col min="10" max="10" width="8.44140625" style="18" customWidth="1"/>
    <col min="11" max="11" width="9.109375" style="18"/>
    <col min="12" max="12" width="0.6640625" style="18" customWidth="1"/>
    <col min="13" max="16384" width="9.109375" style="18"/>
  </cols>
  <sheetData>
    <row r="1" spans="1:24">
      <c r="B1" s="18" t="s">
        <v>41</v>
      </c>
    </row>
    <row r="2" spans="1:24" ht="15.6">
      <c r="B2" s="107" t="s">
        <v>42</v>
      </c>
      <c r="C2" s="108"/>
      <c r="D2" s="108"/>
      <c r="E2" s="108"/>
      <c r="F2" s="108"/>
      <c r="G2" s="108"/>
      <c r="H2" s="108"/>
      <c r="I2" s="108"/>
      <c r="J2" s="108"/>
      <c r="K2" s="108"/>
      <c r="L2" s="109"/>
    </row>
    <row r="3" spans="1:24" ht="15">
      <c r="B3" s="110" t="s">
        <v>43</v>
      </c>
      <c r="C3" s="111"/>
      <c r="D3" s="111"/>
      <c r="E3" s="111"/>
      <c r="F3" s="111"/>
      <c r="G3" s="111"/>
      <c r="H3" s="111"/>
      <c r="I3" s="111"/>
      <c r="J3" s="111"/>
      <c r="K3" s="111"/>
      <c r="L3" s="112"/>
    </row>
    <row r="4" spans="1:24">
      <c r="B4" s="19"/>
      <c r="C4" s="19"/>
      <c r="D4" s="19"/>
      <c r="E4" s="19"/>
      <c r="F4" s="19"/>
      <c r="G4" s="19"/>
      <c r="H4" s="19"/>
      <c r="I4" s="19"/>
    </row>
    <row r="5" spans="1:24">
      <c r="A5" s="20"/>
      <c r="B5" s="21" t="s">
        <v>44</v>
      </c>
      <c r="C5" s="21"/>
      <c r="D5" s="21"/>
      <c r="E5" s="21"/>
      <c r="F5" s="21"/>
      <c r="G5" s="21"/>
      <c r="H5" s="21"/>
      <c r="I5" s="21"/>
      <c r="J5" s="21"/>
      <c r="K5" s="21"/>
      <c r="L5" s="22"/>
    </row>
    <row r="6" spans="1:24">
      <c r="A6" s="20"/>
      <c r="B6" s="23">
        <f>H28</f>
        <v>8944.4212499999994</v>
      </c>
      <c r="C6" s="24" t="str">
        <f>CONCATENATE("relativo ao mês de ",Geral!C1,", conforme demonstrativo abaixo:")</f>
        <v>relativo ao mês de Abril/2025, conforme demonstrativo abaixo:</v>
      </c>
      <c r="D6" s="24"/>
      <c r="E6" s="24"/>
      <c r="F6" s="24"/>
      <c r="G6" s="24"/>
      <c r="H6" s="24"/>
      <c r="I6" s="24"/>
      <c r="J6" s="24"/>
      <c r="K6" s="24"/>
      <c r="L6" s="25"/>
    </row>
    <row r="7" spans="1:24"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</row>
    <row r="8" spans="1:24">
      <c r="B8" s="113" t="s">
        <v>45</v>
      </c>
      <c r="C8" s="114"/>
      <c r="D8" s="114"/>
      <c r="E8" s="114"/>
      <c r="F8" s="114"/>
      <c r="G8" s="114"/>
      <c r="H8" s="114"/>
      <c r="I8" s="114"/>
      <c r="J8" s="114"/>
      <c r="K8" s="114"/>
      <c r="L8" s="115"/>
      <c r="N8" s="116"/>
      <c r="O8" s="116"/>
      <c r="P8" s="116"/>
      <c r="Q8" s="116"/>
      <c r="R8" s="116"/>
      <c r="S8" s="116"/>
      <c r="T8" s="116"/>
      <c r="U8" s="116"/>
      <c r="V8" s="116"/>
      <c r="W8" s="116"/>
      <c r="X8" s="116"/>
    </row>
    <row r="9" spans="1:24">
      <c r="B9" s="28"/>
      <c r="L9" s="20"/>
    </row>
    <row r="10" spans="1:24">
      <c r="B10" s="29" t="s">
        <v>46</v>
      </c>
      <c r="G10" s="30">
        <v>0</v>
      </c>
      <c r="L10" s="20"/>
      <c r="N10" s="31"/>
      <c r="S10" s="30"/>
    </row>
    <row r="11" spans="1:24">
      <c r="B11" s="29" t="s">
        <v>47</v>
      </c>
      <c r="G11" s="33">
        <v>189.59</v>
      </c>
      <c r="L11" s="20"/>
      <c r="N11" s="31"/>
      <c r="S11" s="32"/>
    </row>
    <row r="12" spans="1:24">
      <c r="B12" s="29" t="s">
        <v>48</v>
      </c>
      <c r="G12" s="33">
        <f>ROUND(G11*G10,2)</f>
        <v>0</v>
      </c>
      <c r="L12" s="20"/>
      <c r="N12" s="31"/>
      <c r="S12" s="33"/>
    </row>
    <row r="13" spans="1:24">
      <c r="B13" s="29" t="s">
        <v>49</v>
      </c>
      <c r="G13" s="34">
        <v>6101.06</v>
      </c>
      <c r="H13" s="18">
        <v>951.62</v>
      </c>
      <c r="L13" s="20"/>
      <c r="N13" s="31"/>
      <c r="S13" s="34"/>
    </row>
    <row r="14" spans="1:24">
      <c r="B14" s="29" t="s">
        <v>50</v>
      </c>
      <c r="G14" s="34">
        <f>ROUND((H20*0.6)-G12-H25,2)</f>
        <v>5757.05</v>
      </c>
      <c r="H14" s="88">
        <v>4</v>
      </c>
      <c r="L14" s="20"/>
      <c r="N14" s="31"/>
      <c r="S14" s="34"/>
    </row>
    <row r="15" spans="1:24">
      <c r="B15" s="35" t="s">
        <v>51</v>
      </c>
      <c r="C15" s="36"/>
      <c r="D15" s="36"/>
      <c r="E15" s="36"/>
      <c r="F15" s="36"/>
      <c r="G15" s="37">
        <f>ROUND(H20*0.2,2)</f>
        <v>1992.06</v>
      </c>
      <c r="H15" s="36"/>
      <c r="I15" s="38" t="s">
        <v>52</v>
      </c>
      <c r="J15" s="36"/>
      <c r="K15" s="37">
        <f>Geral!G26</f>
        <v>2.5499999999999998</v>
      </c>
      <c r="L15" s="39"/>
      <c r="N15" s="31"/>
      <c r="S15" s="34"/>
    </row>
    <row r="17" spans="2:22" ht="15.6">
      <c r="B17" s="40"/>
      <c r="C17" s="41"/>
      <c r="D17" s="42" t="s">
        <v>53</v>
      </c>
      <c r="E17" s="41"/>
      <c r="F17" s="41"/>
      <c r="G17" s="41"/>
      <c r="H17" s="41"/>
      <c r="I17" s="41"/>
      <c r="J17" s="41"/>
      <c r="K17" s="41"/>
      <c r="L17" s="43"/>
      <c r="P17" s="44"/>
    </row>
    <row r="18" spans="2:22">
      <c r="B18" s="28"/>
      <c r="L18" s="20"/>
    </row>
    <row r="19" spans="2:22">
      <c r="B19" s="29" t="s">
        <v>54</v>
      </c>
      <c r="H19" s="45">
        <f>Geral!F26</f>
        <v>3906</v>
      </c>
      <c r="L19" s="20"/>
      <c r="N19" s="31"/>
      <c r="T19" s="45"/>
    </row>
    <row r="20" spans="2:22">
      <c r="B20" s="29" t="s">
        <v>55</v>
      </c>
      <c r="H20" s="34">
        <f>ROUND(H19*K15,2)</f>
        <v>9960.2999999999993</v>
      </c>
      <c r="I20" s="46"/>
      <c r="L20" s="20"/>
      <c r="N20" s="31"/>
      <c r="T20" s="34"/>
    </row>
    <row r="21" spans="2:22">
      <c r="B21" s="29" t="s">
        <v>56</v>
      </c>
      <c r="H21" s="47">
        <f>IF(H14="",0,IF(H14=1,(G14*(D54/100))-E54,IF(H14=2,(G14*(D55/100))-E55,IF(H14=3,(G14*(D56/100))-E56,(G14*(D57/100))-E57))))</f>
        <v>687.18875000000025</v>
      </c>
      <c r="J21" s="48"/>
      <c r="L21" s="20"/>
      <c r="N21" s="31"/>
      <c r="T21" s="49"/>
      <c r="V21" s="48"/>
    </row>
    <row r="22" spans="2:22">
      <c r="B22" s="29" t="s">
        <v>57</v>
      </c>
      <c r="F22" s="50" t="s">
        <v>58</v>
      </c>
      <c r="G22" s="51">
        <v>0.03</v>
      </c>
      <c r="H22" s="34">
        <f>ROUND($G$15*G22,2)</f>
        <v>59.76</v>
      </c>
      <c r="L22" s="20"/>
      <c r="N22" s="31"/>
      <c r="R22" s="50"/>
      <c r="T22" s="34"/>
    </row>
    <row r="23" spans="2:22" ht="14.4">
      <c r="B23" s="29" t="s">
        <v>4</v>
      </c>
      <c r="F23" s="50" t="s">
        <v>58</v>
      </c>
      <c r="G23" s="52">
        <v>1.4999999999999999E-2</v>
      </c>
      <c r="H23" s="34">
        <f t="shared" ref="H23:H24" si="0">ROUND($G$15*G23,2)</f>
        <v>29.88</v>
      </c>
      <c r="L23" s="20"/>
      <c r="N23" s="31"/>
      <c r="T23" s="34"/>
    </row>
    <row r="24" spans="2:22" ht="14.4">
      <c r="B24" s="29" t="s">
        <v>5</v>
      </c>
      <c r="F24" s="50" t="s">
        <v>58</v>
      </c>
      <c r="G24" s="52">
        <v>0.01</v>
      </c>
      <c r="H24" s="34">
        <f t="shared" si="0"/>
        <v>19.920000000000002</v>
      </c>
      <c r="L24" s="20"/>
      <c r="N24" s="31"/>
      <c r="T24" s="34"/>
    </row>
    <row r="25" spans="2:22" ht="14.4">
      <c r="B25" s="29" t="s">
        <v>59</v>
      </c>
      <c r="F25" s="50" t="s">
        <v>58</v>
      </c>
      <c r="G25" s="52">
        <v>0.11</v>
      </c>
      <c r="H25" s="34">
        <f>IF((G15*0.11)&lt;H13,ROUND(G15*G25,2),H13)</f>
        <v>219.13</v>
      </c>
      <c r="L25" s="20"/>
      <c r="N25" s="31"/>
      <c r="T25" s="34"/>
    </row>
    <row r="26" spans="2:22">
      <c r="B26" s="29" t="s">
        <v>60</v>
      </c>
      <c r="H26" s="53">
        <f>SUM(H21:H25)</f>
        <v>1015.8787500000002</v>
      </c>
      <c r="L26" s="20"/>
      <c r="N26" s="31"/>
      <c r="T26" s="34"/>
    </row>
    <row r="27" spans="2:22">
      <c r="B27" s="29"/>
      <c r="H27" s="34"/>
      <c r="L27" s="20"/>
      <c r="N27" s="31"/>
      <c r="T27" s="34"/>
    </row>
    <row r="28" spans="2:22">
      <c r="B28" s="54" t="s">
        <v>61</v>
      </c>
      <c r="C28" s="55"/>
      <c r="D28" s="55"/>
      <c r="E28" s="55"/>
      <c r="F28" s="55"/>
      <c r="G28" s="55"/>
      <c r="H28" s="56">
        <f>+H20-H26</f>
        <v>8944.4212499999994</v>
      </c>
      <c r="L28" s="20"/>
      <c r="N28" s="31"/>
      <c r="T28" s="34"/>
    </row>
    <row r="29" spans="2:22">
      <c r="B29" s="57"/>
      <c r="C29" s="36"/>
      <c r="D29" s="36"/>
      <c r="E29" s="36"/>
      <c r="F29" s="36"/>
      <c r="G29" s="36"/>
      <c r="H29" s="36"/>
      <c r="I29" s="36"/>
      <c r="J29" s="36"/>
      <c r="K29" s="36"/>
      <c r="L29" s="39"/>
    </row>
    <row r="31" spans="2:22">
      <c r="B31" s="31" t="s">
        <v>62</v>
      </c>
      <c r="C31" s="117" t="str">
        <f>Geral!B26</f>
        <v>VALDIVINO ROSA DE SOUZA</v>
      </c>
      <c r="D31" s="117"/>
      <c r="E31" s="117"/>
      <c r="F31" s="117"/>
      <c r="G31" s="117"/>
      <c r="H31" s="117"/>
      <c r="I31" s="58" t="s">
        <v>63</v>
      </c>
      <c r="J31" s="118" t="s">
        <v>98</v>
      </c>
      <c r="K31" s="119"/>
      <c r="L31" s="59"/>
    </row>
    <row r="32" spans="2:22">
      <c r="B32" s="31"/>
      <c r="C32" s="117"/>
      <c r="D32" s="117"/>
      <c r="E32" s="117"/>
      <c r="F32" s="117"/>
      <c r="G32" s="117"/>
      <c r="H32" s="117"/>
      <c r="I32" s="58"/>
      <c r="J32" s="19"/>
      <c r="K32" s="19"/>
      <c r="L32" s="19"/>
    </row>
    <row r="33" spans="2:12">
      <c r="D33" s="124"/>
      <c r="E33" s="124"/>
      <c r="F33" s="124"/>
      <c r="G33" s="124"/>
    </row>
    <row r="35" spans="2:12">
      <c r="B35" s="125"/>
      <c r="C35" s="125"/>
      <c r="D35" s="125"/>
      <c r="E35" s="125"/>
      <c r="F35" s="125"/>
      <c r="G35" s="125"/>
      <c r="H35" s="125"/>
      <c r="I35" s="125"/>
      <c r="J35" s="125"/>
      <c r="K35" s="125"/>
      <c r="L35" s="125"/>
    </row>
    <row r="36" spans="2:12">
      <c r="B36" s="85"/>
      <c r="C36" s="85"/>
      <c r="D36" s="85"/>
      <c r="F36" s="86" t="s">
        <v>81</v>
      </c>
      <c r="G36" s="87">
        <f>Geral!C33</f>
        <v>45782</v>
      </c>
      <c r="H36" s="85"/>
      <c r="I36" s="85"/>
      <c r="J36" s="85"/>
      <c r="K36" s="85"/>
      <c r="L36" s="85"/>
    </row>
    <row r="38" spans="2:12">
      <c r="B38" s="126"/>
      <c r="C38" s="126"/>
      <c r="D38" s="126"/>
      <c r="E38" s="126"/>
      <c r="F38" s="126"/>
      <c r="G38" s="126"/>
      <c r="H38" s="126"/>
      <c r="I38" s="126"/>
      <c r="J38" s="126"/>
      <c r="K38" s="126"/>
      <c r="L38" s="126"/>
    </row>
    <row r="39" spans="2:12">
      <c r="B39" s="127" t="s">
        <v>64</v>
      </c>
      <c r="C39" s="127"/>
      <c r="D39" s="127"/>
      <c r="E39" s="127"/>
      <c r="F39" s="127"/>
      <c r="G39" s="127"/>
      <c r="H39" s="127"/>
      <c r="I39" s="127"/>
      <c r="J39" s="127"/>
      <c r="K39" s="127"/>
      <c r="L39" s="127"/>
    </row>
    <row r="40" spans="2:12">
      <c r="F40" s="60"/>
      <c r="G40" s="60"/>
    </row>
    <row r="41" spans="2:12">
      <c r="B41" s="113" t="s">
        <v>65</v>
      </c>
      <c r="C41" s="114"/>
      <c r="D41" s="114"/>
      <c r="E41" s="114"/>
      <c r="F41" s="114"/>
      <c r="G41" s="114"/>
      <c r="H41" s="114"/>
      <c r="I41" s="114"/>
      <c r="J41" s="114"/>
      <c r="K41" s="114"/>
      <c r="L41" s="43"/>
    </row>
    <row r="42" spans="2:12">
      <c r="B42" s="61"/>
      <c r="C42" s="27"/>
      <c r="D42" s="27"/>
      <c r="E42" s="27"/>
      <c r="F42" s="27"/>
      <c r="G42" s="27"/>
      <c r="H42" s="27"/>
      <c r="I42" s="27"/>
      <c r="J42" s="27"/>
      <c r="K42" s="27"/>
      <c r="L42" s="20"/>
    </row>
    <row r="43" spans="2:12">
      <c r="B43" s="28" t="s">
        <v>66</v>
      </c>
      <c r="L43" s="20"/>
    </row>
    <row r="44" spans="2:12">
      <c r="B44" s="28" t="s">
        <v>67</v>
      </c>
      <c r="L44" s="20"/>
    </row>
    <row r="45" spans="2:12">
      <c r="B45" s="28" t="s">
        <v>68</v>
      </c>
      <c r="L45" s="20"/>
    </row>
    <row r="46" spans="2:12">
      <c r="B46" s="28" t="s">
        <v>69</v>
      </c>
      <c r="L46" s="20"/>
    </row>
    <row r="47" spans="2:12">
      <c r="B47" s="28" t="s">
        <v>70</v>
      </c>
      <c r="L47" s="20"/>
    </row>
    <row r="48" spans="2:12">
      <c r="B48" s="28" t="s">
        <v>71</v>
      </c>
      <c r="L48" s="20"/>
    </row>
    <row r="49" spans="1:12">
      <c r="B49" s="57" t="s">
        <v>72</v>
      </c>
      <c r="C49" s="36"/>
      <c r="D49" s="36"/>
      <c r="E49" s="36"/>
      <c r="F49" s="36"/>
      <c r="G49" s="36"/>
      <c r="H49" s="36"/>
      <c r="I49" s="36"/>
      <c r="J49" s="36"/>
      <c r="K49" s="36"/>
      <c r="L49" s="39"/>
    </row>
    <row r="50" spans="1:12" ht="15.6">
      <c r="B50" s="120" t="s">
        <v>73</v>
      </c>
      <c r="C50" s="120"/>
      <c r="D50" s="120"/>
      <c r="E50" s="120"/>
      <c r="F50" s="44"/>
      <c r="G50" s="44"/>
      <c r="H50" s="44"/>
      <c r="I50" s="44"/>
    </row>
    <row r="51" spans="1:12">
      <c r="B51" s="121" t="s">
        <v>74</v>
      </c>
      <c r="C51" s="121"/>
      <c r="D51" s="63" t="s">
        <v>75</v>
      </c>
      <c r="E51" s="62" t="s">
        <v>76</v>
      </c>
      <c r="F51" s="64"/>
      <c r="G51" s="65" t="s">
        <v>65</v>
      </c>
      <c r="H51" s="41"/>
      <c r="I51" s="41"/>
      <c r="J51" s="41"/>
      <c r="K51" s="41"/>
      <c r="L51" s="43"/>
    </row>
    <row r="52" spans="1:12">
      <c r="B52" s="122"/>
      <c r="C52" s="123"/>
      <c r="D52" s="67"/>
      <c r="E52" s="68"/>
      <c r="G52" s="69"/>
      <c r="L52" s="20"/>
    </row>
    <row r="53" spans="1:12">
      <c r="B53" s="70" t="s">
        <v>77</v>
      </c>
      <c r="C53" s="71">
        <v>2259.1999999999998</v>
      </c>
      <c r="D53" s="72">
        <v>0</v>
      </c>
      <c r="E53" s="72">
        <v>0</v>
      </c>
      <c r="G53" s="69"/>
      <c r="L53" s="20"/>
    </row>
    <row r="54" spans="1:12" ht="12.75" customHeight="1">
      <c r="A54" s="18">
        <v>1</v>
      </c>
      <c r="B54" s="73">
        <f>C53</f>
        <v>2259.1999999999998</v>
      </c>
      <c r="C54" s="74">
        <v>2826.65</v>
      </c>
      <c r="D54" s="75">
        <v>7.5</v>
      </c>
      <c r="E54" s="75">
        <v>169.44</v>
      </c>
      <c r="G54" s="69"/>
      <c r="L54" s="20"/>
    </row>
    <row r="55" spans="1:12">
      <c r="A55" s="18">
        <v>2</v>
      </c>
      <c r="B55" s="76">
        <f>C54</f>
        <v>2826.65</v>
      </c>
      <c r="C55" s="77">
        <v>3751.05</v>
      </c>
      <c r="D55" s="72">
        <v>15</v>
      </c>
      <c r="E55" s="72">
        <v>381.44</v>
      </c>
      <c r="G55" s="69"/>
      <c r="I55" s="26"/>
      <c r="J55" s="26"/>
      <c r="K55" s="26"/>
      <c r="L55" s="20"/>
    </row>
    <row r="56" spans="1:12">
      <c r="A56" s="18">
        <v>3</v>
      </c>
      <c r="B56" s="78">
        <f>C55</f>
        <v>3751.05</v>
      </c>
      <c r="C56" s="79">
        <v>4664.66</v>
      </c>
      <c r="D56" s="80">
        <v>22.5</v>
      </c>
      <c r="E56" s="80">
        <v>662.77</v>
      </c>
      <c r="G56" s="69"/>
      <c r="I56" s="26"/>
      <c r="K56" s="26"/>
      <c r="L56" s="20"/>
    </row>
    <row r="57" spans="1:12">
      <c r="A57" s="18">
        <v>4</v>
      </c>
      <c r="B57" s="66" t="s">
        <v>78</v>
      </c>
      <c r="C57" s="79">
        <v>4664.66</v>
      </c>
      <c r="D57" s="80">
        <v>27.5</v>
      </c>
      <c r="E57" s="80">
        <v>896</v>
      </c>
      <c r="G57" s="81"/>
      <c r="H57" s="36"/>
      <c r="I57" s="24"/>
      <c r="J57" s="82"/>
      <c r="K57" s="82"/>
      <c r="L57" s="39"/>
    </row>
  </sheetData>
  <sheetProtection algorithmName="SHA-512" hashValue="TqQH+BjHzsGxZclO3TA6qNEusMmHq4nwfICJustKVjjl07W4WysjrESvL1LlixWt1VqgsPzCJYmaeUh7CP/0/w==" saltValue="nI/olCXWem0cvlz+UJUcnQ==" spinCount="100000" sheet="1" objects="1" scenarios="1"/>
  <mergeCells count="15">
    <mergeCell ref="B50:E50"/>
    <mergeCell ref="B51:C51"/>
    <mergeCell ref="B52:C52"/>
    <mergeCell ref="C32:H32"/>
    <mergeCell ref="D33:G33"/>
    <mergeCell ref="B35:L35"/>
    <mergeCell ref="B38:L38"/>
    <mergeCell ref="B39:L39"/>
    <mergeCell ref="B41:K41"/>
    <mergeCell ref="B2:L2"/>
    <mergeCell ref="B3:L3"/>
    <mergeCell ref="B8:L8"/>
    <mergeCell ref="N8:X8"/>
    <mergeCell ref="C31:H31"/>
    <mergeCell ref="J31:K31"/>
  </mergeCells>
  <printOptions horizontalCentered="1"/>
  <pageMargins left="0.39370078740157483" right="0.39370078740157483" top="0.59055118110236227" bottom="0.59055118110236227" header="0.51181102362204722" footer="0.51181102362204722"/>
  <pageSetup paperSize="9"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950EC-FFF9-4DDE-824E-30F34F634098}">
  <dimension ref="A1:X57"/>
  <sheetViews>
    <sheetView topLeftCell="A10" zoomScale="90" zoomScaleNormal="90" workbookViewId="0">
      <selection activeCell="H15" sqref="H15"/>
    </sheetView>
  </sheetViews>
  <sheetFormatPr defaultColWidth="9.109375" defaultRowHeight="13.2"/>
  <cols>
    <col min="1" max="1" width="0.88671875" style="18" customWidth="1"/>
    <col min="2" max="2" width="13.44140625" style="18" customWidth="1"/>
    <col min="3" max="3" width="7.88671875" style="18" customWidth="1"/>
    <col min="4" max="4" width="5.5546875" style="18" customWidth="1"/>
    <col min="5" max="5" width="6.5546875" style="18" customWidth="1"/>
    <col min="6" max="6" width="11" style="18" customWidth="1"/>
    <col min="7" max="7" width="10.6640625" style="18" customWidth="1"/>
    <col min="8" max="8" width="14.6640625" style="18" bestFit="1" customWidth="1"/>
    <col min="9" max="9" width="5.33203125" style="18" customWidth="1"/>
    <col min="10" max="10" width="8.44140625" style="18" customWidth="1"/>
    <col min="11" max="11" width="9.109375" style="18"/>
    <col min="12" max="12" width="0.6640625" style="18" customWidth="1"/>
    <col min="13" max="16384" width="9.109375" style="18"/>
  </cols>
  <sheetData>
    <row r="1" spans="1:24">
      <c r="B1" s="18" t="s">
        <v>41</v>
      </c>
    </row>
    <row r="2" spans="1:24" ht="15.6">
      <c r="B2" s="107" t="s">
        <v>42</v>
      </c>
      <c r="C2" s="108"/>
      <c r="D2" s="108"/>
      <c r="E2" s="108"/>
      <c r="F2" s="108"/>
      <c r="G2" s="108"/>
      <c r="H2" s="108"/>
      <c r="I2" s="108"/>
      <c r="J2" s="108"/>
      <c r="K2" s="108"/>
      <c r="L2" s="109"/>
    </row>
    <row r="3" spans="1:24" ht="15">
      <c r="B3" s="110" t="s">
        <v>43</v>
      </c>
      <c r="C3" s="111"/>
      <c r="D3" s="111"/>
      <c r="E3" s="111"/>
      <c r="F3" s="111"/>
      <c r="G3" s="111"/>
      <c r="H3" s="111"/>
      <c r="I3" s="111"/>
      <c r="J3" s="111"/>
      <c r="K3" s="111"/>
      <c r="L3" s="112"/>
    </row>
    <row r="4" spans="1:24">
      <c r="B4" s="19"/>
      <c r="C4" s="19"/>
      <c r="D4" s="19"/>
      <c r="E4" s="19"/>
      <c r="F4" s="19"/>
      <c r="G4" s="19"/>
      <c r="H4" s="19"/>
      <c r="I4" s="19"/>
    </row>
    <row r="5" spans="1:24">
      <c r="A5" s="20"/>
      <c r="B5" s="21" t="s">
        <v>44</v>
      </c>
      <c r="C5" s="21"/>
      <c r="D5" s="21"/>
      <c r="E5" s="21"/>
      <c r="F5" s="21"/>
      <c r="G5" s="21"/>
      <c r="H5" s="21"/>
      <c r="I5" s="21"/>
      <c r="J5" s="21"/>
      <c r="K5" s="21"/>
      <c r="L5" s="22"/>
    </row>
    <row r="6" spans="1:24">
      <c r="A6" s="20"/>
      <c r="B6" s="23">
        <f>H28</f>
        <v>7170.3117499999998</v>
      </c>
      <c r="C6" s="24" t="str">
        <f>CONCATENATE("relativo ao mês de ",Geral!C1,", conforme demonstrativo abaixo:")</f>
        <v>relativo ao mês de Abril/2025, conforme demonstrativo abaixo:</v>
      </c>
      <c r="D6" s="24"/>
      <c r="E6" s="24"/>
      <c r="F6" s="24"/>
      <c r="G6" s="24"/>
      <c r="H6" s="24"/>
      <c r="I6" s="24"/>
      <c r="J6" s="24"/>
      <c r="K6" s="24"/>
      <c r="L6" s="25"/>
    </row>
    <row r="7" spans="1:24"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</row>
    <row r="8" spans="1:24">
      <c r="B8" s="113" t="s">
        <v>45</v>
      </c>
      <c r="C8" s="114"/>
      <c r="D8" s="114"/>
      <c r="E8" s="114"/>
      <c r="F8" s="114"/>
      <c r="G8" s="114"/>
      <c r="H8" s="114"/>
      <c r="I8" s="114"/>
      <c r="J8" s="114"/>
      <c r="K8" s="114"/>
      <c r="L8" s="115"/>
      <c r="N8" s="116"/>
      <c r="O8" s="116"/>
      <c r="P8" s="116"/>
      <c r="Q8" s="116"/>
      <c r="R8" s="116"/>
      <c r="S8" s="116"/>
      <c r="T8" s="116"/>
      <c r="U8" s="116"/>
      <c r="V8" s="116"/>
      <c r="W8" s="116"/>
      <c r="X8" s="116"/>
    </row>
    <row r="9" spans="1:24">
      <c r="B9" s="28"/>
      <c r="L9" s="20"/>
    </row>
    <row r="10" spans="1:24">
      <c r="B10" s="29" t="s">
        <v>46</v>
      </c>
      <c r="G10" s="30">
        <v>0</v>
      </c>
      <c r="L10" s="20"/>
      <c r="N10" s="31"/>
      <c r="S10" s="30"/>
    </row>
    <row r="11" spans="1:24">
      <c r="B11" s="29" t="s">
        <v>47</v>
      </c>
      <c r="G11" s="33">
        <v>189.59</v>
      </c>
      <c r="L11" s="20"/>
      <c r="N11" s="31"/>
      <c r="S11" s="32"/>
    </row>
    <row r="12" spans="1:24">
      <c r="B12" s="29" t="s">
        <v>48</v>
      </c>
      <c r="G12" s="33">
        <f>ROUND(G11*G10,2)</f>
        <v>0</v>
      </c>
      <c r="L12" s="20"/>
      <c r="N12" s="31"/>
      <c r="S12" s="33"/>
    </row>
    <row r="13" spans="1:24">
      <c r="B13" s="29" t="s">
        <v>49</v>
      </c>
      <c r="G13" s="34">
        <v>6101.06</v>
      </c>
      <c r="H13" s="18">
        <v>951.62</v>
      </c>
      <c r="L13" s="20"/>
      <c r="N13" s="31"/>
      <c r="S13" s="34"/>
    </row>
    <row r="14" spans="1:24">
      <c r="B14" s="29" t="s">
        <v>50</v>
      </c>
      <c r="G14" s="34">
        <f>ROUND((H20*0.6)-G12-H25,2)</f>
        <v>4488.03</v>
      </c>
      <c r="H14" s="88">
        <v>4</v>
      </c>
      <c r="L14" s="20"/>
      <c r="N14" s="31"/>
      <c r="S14" s="34"/>
    </row>
    <row r="15" spans="1:24">
      <c r="B15" s="35" t="s">
        <v>51</v>
      </c>
      <c r="C15" s="36"/>
      <c r="D15" s="36"/>
      <c r="E15" s="36"/>
      <c r="F15" s="36"/>
      <c r="G15" s="37">
        <f>ROUND(H20*0.2,2)</f>
        <v>1552.95</v>
      </c>
      <c r="H15" s="36"/>
      <c r="I15" s="38" t="s">
        <v>52</v>
      </c>
      <c r="J15" s="36"/>
      <c r="K15" s="37">
        <f>Geral!G27</f>
        <v>2.5499999999999998</v>
      </c>
      <c r="L15" s="39"/>
      <c r="N15" s="31"/>
      <c r="S15" s="34"/>
    </row>
    <row r="17" spans="2:22" ht="15.6">
      <c r="B17" s="40"/>
      <c r="C17" s="41"/>
      <c r="D17" s="42" t="s">
        <v>53</v>
      </c>
      <c r="E17" s="41"/>
      <c r="F17" s="41"/>
      <c r="G17" s="41"/>
      <c r="H17" s="41"/>
      <c r="I17" s="41"/>
      <c r="J17" s="41"/>
      <c r="K17" s="41"/>
      <c r="L17" s="43"/>
      <c r="P17" s="44"/>
    </row>
    <row r="18" spans="2:22">
      <c r="B18" s="28"/>
      <c r="L18" s="20"/>
    </row>
    <row r="19" spans="2:22">
      <c r="B19" s="29" t="s">
        <v>54</v>
      </c>
      <c r="H19" s="45">
        <f>Geral!F27</f>
        <v>3045</v>
      </c>
      <c r="L19" s="20"/>
      <c r="N19" s="31"/>
      <c r="T19" s="45"/>
    </row>
    <row r="20" spans="2:22">
      <c r="B20" s="29" t="s">
        <v>55</v>
      </c>
      <c r="H20" s="34">
        <f>ROUND(H19*K15,2)</f>
        <v>7764.75</v>
      </c>
      <c r="I20" s="46"/>
      <c r="L20" s="20"/>
      <c r="N20" s="31"/>
      <c r="T20" s="34"/>
    </row>
    <row r="21" spans="2:22">
      <c r="B21" s="29" t="s">
        <v>56</v>
      </c>
      <c r="H21" s="47">
        <f>IF(H14="",0,IF(H14=1,(G14*(D54/100))-E54,IF(H14=2,(G14*(D55/100))-E55,IF(H14=3,(G14*(D56/100))-E56,(G14*(D57/100))-E57))))</f>
        <v>338.20825000000013</v>
      </c>
      <c r="J21" s="48"/>
      <c r="L21" s="20"/>
      <c r="N21" s="31"/>
      <c r="T21" s="49"/>
      <c r="V21" s="48"/>
    </row>
    <row r="22" spans="2:22">
      <c r="B22" s="29" t="s">
        <v>57</v>
      </c>
      <c r="F22" s="50" t="s">
        <v>58</v>
      </c>
      <c r="G22" s="51">
        <v>0.03</v>
      </c>
      <c r="H22" s="34">
        <f>ROUND($G$15*G22,2)</f>
        <v>46.59</v>
      </c>
      <c r="L22" s="20"/>
      <c r="N22" s="31"/>
      <c r="R22" s="50"/>
      <c r="T22" s="34"/>
    </row>
    <row r="23" spans="2:22" ht="14.4">
      <c r="B23" s="29" t="s">
        <v>4</v>
      </c>
      <c r="F23" s="50" t="s">
        <v>58</v>
      </c>
      <c r="G23" s="52">
        <v>1.4999999999999999E-2</v>
      </c>
      <c r="H23" s="34">
        <f t="shared" ref="H23:H24" si="0">ROUND($G$15*G23,2)</f>
        <v>23.29</v>
      </c>
      <c r="L23" s="20"/>
      <c r="N23" s="31"/>
      <c r="T23" s="34"/>
    </row>
    <row r="24" spans="2:22" ht="14.4">
      <c r="B24" s="29" t="s">
        <v>5</v>
      </c>
      <c r="F24" s="50" t="s">
        <v>58</v>
      </c>
      <c r="G24" s="52">
        <v>0.01</v>
      </c>
      <c r="H24" s="34">
        <f t="shared" si="0"/>
        <v>15.53</v>
      </c>
      <c r="L24" s="20"/>
      <c r="N24" s="31"/>
      <c r="T24" s="34"/>
    </row>
    <row r="25" spans="2:22" ht="14.4">
      <c r="B25" s="29" t="s">
        <v>59</v>
      </c>
      <c r="F25" s="50" t="s">
        <v>58</v>
      </c>
      <c r="G25" s="52">
        <v>0.11</v>
      </c>
      <c r="H25" s="34">
        <f>IF((G15*0.11)&lt;H13,ROUND(G15*G25,2),H13)</f>
        <v>170.82</v>
      </c>
      <c r="L25" s="20"/>
      <c r="N25" s="31"/>
      <c r="T25" s="34"/>
    </row>
    <row r="26" spans="2:22">
      <c r="B26" s="29" t="s">
        <v>60</v>
      </c>
      <c r="H26" s="53">
        <f>SUM(H21:H25)</f>
        <v>594.43825000000015</v>
      </c>
      <c r="L26" s="20"/>
      <c r="N26" s="31"/>
      <c r="T26" s="34"/>
    </row>
    <row r="27" spans="2:22">
      <c r="B27" s="29"/>
      <c r="H27" s="34"/>
      <c r="L27" s="20"/>
      <c r="N27" s="31"/>
      <c r="T27" s="34"/>
    </row>
    <row r="28" spans="2:22">
      <c r="B28" s="54" t="s">
        <v>61</v>
      </c>
      <c r="C28" s="55"/>
      <c r="D28" s="55"/>
      <c r="E28" s="55"/>
      <c r="F28" s="55"/>
      <c r="G28" s="55"/>
      <c r="H28" s="56">
        <f>+H20-H26</f>
        <v>7170.3117499999998</v>
      </c>
      <c r="L28" s="20"/>
      <c r="N28" s="31"/>
      <c r="T28" s="34"/>
    </row>
    <row r="29" spans="2:22">
      <c r="B29" s="57"/>
      <c r="C29" s="36"/>
      <c r="D29" s="36"/>
      <c r="E29" s="36"/>
      <c r="F29" s="36"/>
      <c r="G29" s="36"/>
      <c r="H29" s="36"/>
      <c r="I29" s="36"/>
      <c r="J29" s="36"/>
      <c r="K29" s="36"/>
      <c r="L29" s="39"/>
    </row>
    <row r="31" spans="2:22">
      <c r="B31" s="31" t="s">
        <v>62</v>
      </c>
      <c r="C31" s="117" t="str">
        <f>Geral!B27</f>
        <v>DEVANICE APARECIDA DIAS DA CRUZ</v>
      </c>
      <c r="D31" s="117"/>
      <c r="E31" s="117"/>
      <c r="F31" s="117"/>
      <c r="G31" s="117"/>
      <c r="H31" s="117"/>
      <c r="I31" s="58" t="s">
        <v>63</v>
      </c>
      <c r="J31" s="118" t="s">
        <v>99</v>
      </c>
      <c r="K31" s="119"/>
      <c r="L31" s="59"/>
    </row>
    <row r="32" spans="2:22">
      <c r="B32" s="31"/>
      <c r="C32" s="117"/>
      <c r="D32" s="117"/>
      <c r="E32" s="117"/>
      <c r="F32" s="117"/>
      <c r="G32" s="117"/>
      <c r="H32" s="117"/>
      <c r="I32" s="58"/>
      <c r="J32" s="19"/>
      <c r="K32" s="19"/>
      <c r="L32" s="19"/>
    </row>
    <row r="33" spans="2:12">
      <c r="D33" s="124"/>
      <c r="E33" s="124"/>
      <c r="F33" s="124"/>
      <c r="G33" s="124"/>
    </row>
    <row r="35" spans="2:12">
      <c r="B35" s="125"/>
      <c r="C35" s="125"/>
      <c r="D35" s="125"/>
      <c r="E35" s="125"/>
      <c r="F35" s="125"/>
      <c r="G35" s="125"/>
      <c r="H35" s="125"/>
      <c r="I35" s="125"/>
      <c r="J35" s="125"/>
      <c r="K35" s="125"/>
      <c r="L35" s="125"/>
    </row>
    <row r="36" spans="2:12">
      <c r="B36" s="85"/>
      <c r="C36" s="85"/>
      <c r="D36" s="85"/>
      <c r="F36" s="86" t="s">
        <v>81</v>
      </c>
      <c r="G36" s="87">
        <f>Geral!C33</f>
        <v>45782</v>
      </c>
      <c r="H36" s="85"/>
      <c r="I36" s="85"/>
      <c r="J36" s="85"/>
      <c r="K36" s="85"/>
      <c r="L36" s="85"/>
    </row>
    <row r="38" spans="2:12">
      <c r="B38" s="126"/>
      <c r="C38" s="126"/>
      <c r="D38" s="126"/>
      <c r="E38" s="126"/>
      <c r="F38" s="126"/>
      <c r="G38" s="126"/>
      <c r="H38" s="126"/>
      <c r="I38" s="126"/>
      <c r="J38" s="126"/>
      <c r="K38" s="126"/>
      <c r="L38" s="126"/>
    </row>
    <row r="39" spans="2:12">
      <c r="B39" s="127" t="s">
        <v>64</v>
      </c>
      <c r="C39" s="127"/>
      <c r="D39" s="127"/>
      <c r="E39" s="127"/>
      <c r="F39" s="127"/>
      <c r="G39" s="127"/>
      <c r="H39" s="127"/>
      <c r="I39" s="127"/>
      <c r="J39" s="127"/>
      <c r="K39" s="127"/>
      <c r="L39" s="127"/>
    </row>
    <row r="40" spans="2:12">
      <c r="F40" s="60"/>
      <c r="G40" s="60"/>
    </row>
    <row r="41" spans="2:12">
      <c r="B41" s="113" t="s">
        <v>65</v>
      </c>
      <c r="C41" s="114"/>
      <c r="D41" s="114"/>
      <c r="E41" s="114"/>
      <c r="F41" s="114"/>
      <c r="G41" s="114"/>
      <c r="H41" s="114"/>
      <c r="I41" s="114"/>
      <c r="J41" s="114"/>
      <c r="K41" s="114"/>
      <c r="L41" s="43"/>
    </row>
    <row r="42" spans="2:12">
      <c r="B42" s="61"/>
      <c r="C42" s="27"/>
      <c r="D42" s="27"/>
      <c r="E42" s="27"/>
      <c r="F42" s="27"/>
      <c r="G42" s="27"/>
      <c r="H42" s="27"/>
      <c r="I42" s="27"/>
      <c r="J42" s="27"/>
      <c r="K42" s="27"/>
      <c r="L42" s="20"/>
    </row>
    <row r="43" spans="2:12">
      <c r="B43" s="28" t="s">
        <v>66</v>
      </c>
      <c r="L43" s="20"/>
    </row>
    <row r="44" spans="2:12">
      <c r="B44" s="28" t="s">
        <v>67</v>
      </c>
      <c r="L44" s="20"/>
    </row>
    <row r="45" spans="2:12">
      <c r="B45" s="28" t="s">
        <v>68</v>
      </c>
      <c r="L45" s="20"/>
    </row>
    <row r="46" spans="2:12">
      <c r="B46" s="28" t="s">
        <v>69</v>
      </c>
      <c r="L46" s="20"/>
    </row>
    <row r="47" spans="2:12">
      <c r="B47" s="28" t="s">
        <v>70</v>
      </c>
      <c r="L47" s="20"/>
    </row>
    <row r="48" spans="2:12">
      <c r="B48" s="28" t="s">
        <v>71</v>
      </c>
      <c r="L48" s="20"/>
    </row>
    <row r="49" spans="1:12">
      <c r="B49" s="57" t="s">
        <v>72</v>
      </c>
      <c r="C49" s="36"/>
      <c r="D49" s="36"/>
      <c r="E49" s="36"/>
      <c r="F49" s="36"/>
      <c r="G49" s="36"/>
      <c r="H49" s="36"/>
      <c r="I49" s="36"/>
      <c r="J49" s="36"/>
      <c r="K49" s="36"/>
      <c r="L49" s="39"/>
    </row>
    <row r="50" spans="1:12" ht="15.6">
      <c r="B50" s="120" t="s">
        <v>73</v>
      </c>
      <c r="C50" s="120"/>
      <c r="D50" s="120"/>
      <c r="E50" s="120"/>
      <c r="F50" s="44"/>
      <c r="G50" s="44"/>
      <c r="H50" s="44"/>
      <c r="I50" s="44"/>
    </row>
    <row r="51" spans="1:12">
      <c r="B51" s="121" t="s">
        <v>74</v>
      </c>
      <c r="C51" s="121"/>
      <c r="D51" s="63" t="s">
        <v>75</v>
      </c>
      <c r="E51" s="62" t="s">
        <v>76</v>
      </c>
      <c r="F51" s="64"/>
      <c r="G51" s="65" t="s">
        <v>65</v>
      </c>
      <c r="H51" s="41"/>
      <c r="I51" s="41"/>
      <c r="J51" s="41"/>
      <c r="K51" s="41"/>
      <c r="L51" s="43"/>
    </row>
    <row r="52" spans="1:12">
      <c r="B52" s="122"/>
      <c r="C52" s="123"/>
      <c r="D52" s="67"/>
      <c r="E52" s="68"/>
      <c r="G52" s="69"/>
      <c r="L52" s="20"/>
    </row>
    <row r="53" spans="1:12">
      <c r="B53" s="70" t="s">
        <v>77</v>
      </c>
      <c r="C53" s="71">
        <v>2259.1999999999998</v>
      </c>
      <c r="D53" s="72">
        <v>0</v>
      </c>
      <c r="E53" s="72">
        <v>0</v>
      </c>
      <c r="G53" s="69"/>
      <c r="L53" s="20"/>
    </row>
    <row r="54" spans="1:12" ht="12.75" customHeight="1">
      <c r="A54" s="18">
        <v>1</v>
      </c>
      <c r="B54" s="73">
        <f>C53</f>
        <v>2259.1999999999998</v>
      </c>
      <c r="C54" s="74">
        <v>2826.65</v>
      </c>
      <c r="D54" s="75">
        <v>7.5</v>
      </c>
      <c r="E54" s="75">
        <v>169.44</v>
      </c>
      <c r="G54" s="69"/>
      <c r="L54" s="20"/>
    </row>
    <row r="55" spans="1:12">
      <c r="A55" s="18">
        <v>2</v>
      </c>
      <c r="B55" s="76">
        <f>C54</f>
        <v>2826.65</v>
      </c>
      <c r="C55" s="77">
        <v>3751.05</v>
      </c>
      <c r="D55" s="72">
        <v>15</v>
      </c>
      <c r="E55" s="72">
        <v>381.44</v>
      </c>
      <c r="G55" s="69"/>
      <c r="I55" s="26"/>
      <c r="J55" s="26"/>
      <c r="K55" s="26"/>
      <c r="L55" s="20"/>
    </row>
    <row r="56" spans="1:12">
      <c r="A56" s="18">
        <v>3</v>
      </c>
      <c r="B56" s="78">
        <f>C55</f>
        <v>3751.05</v>
      </c>
      <c r="C56" s="79">
        <v>4664.66</v>
      </c>
      <c r="D56" s="80">
        <v>22.5</v>
      </c>
      <c r="E56" s="80">
        <v>662.77</v>
      </c>
      <c r="G56" s="69"/>
      <c r="I56" s="26"/>
      <c r="K56" s="26"/>
      <c r="L56" s="20"/>
    </row>
    <row r="57" spans="1:12">
      <c r="A57" s="18">
        <v>4</v>
      </c>
      <c r="B57" s="66" t="s">
        <v>78</v>
      </c>
      <c r="C57" s="79">
        <v>4664.66</v>
      </c>
      <c r="D57" s="80">
        <v>27.5</v>
      </c>
      <c r="E57" s="80">
        <v>896</v>
      </c>
      <c r="G57" s="81"/>
      <c r="H57" s="36"/>
      <c r="I57" s="24"/>
      <c r="J57" s="82"/>
      <c r="K57" s="82"/>
      <c r="L57" s="39"/>
    </row>
  </sheetData>
  <sheetProtection algorithmName="SHA-512" hashValue="a6w8VQnpqBakRtLDgKU1v61rIeHMLjCLG2nluXF7us/dW09O5jdkzGPxmW3ftx8lm5mr9Vqy5euURW405f27kw==" saltValue="LTzfmhswaUWSnFtIts6GlQ==" spinCount="100000" sheet="1" objects="1" scenarios="1"/>
  <mergeCells count="15">
    <mergeCell ref="B50:E50"/>
    <mergeCell ref="B51:C51"/>
    <mergeCell ref="B52:C52"/>
    <mergeCell ref="C32:H32"/>
    <mergeCell ref="D33:G33"/>
    <mergeCell ref="B35:L35"/>
    <mergeCell ref="B38:L38"/>
    <mergeCell ref="B39:L39"/>
    <mergeCell ref="B41:K41"/>
    <mergeCell ref="B2:L2"/>
    <mergeCell ref="B3:L3"/>
    <mergeCell ref="B8:L8"/>
    <mergeCell ref="N8:X8"/>
    <mergeCell ref="C31:H31"/>
    <mergeCell ref="J31:K31"/>
  </mergeCells>
  <printOptions horizontalCentered="1"/>
  <pageMargins left="0.39370078740157483" right="0.39370078740157483" top="0.59055118110236227" bottom="0.59055118110236227" header="0.51181102362204722" footer="0.51181102362204722"/>
  <pageSetup paperSize="9" orientation="portrait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60203-B911-4169-BC55-A2685FD7CA49}">
  <dimension ref="A1:X57"/>
  <sheetViews>
    <sheetView topLeftCell="A4" zoomScale="90" zoomScaleNormal="90" workbookViewId="0">
      <selection activeCell="H15" sqref="H15"/>
    </sheetView>
  </sheetViews>
  <sheetFormatPr defaultColWidth="9.109375" defaultRowHeight="13.2"/>
  <cols>
    <col min="1" max="1" width="0.88671875" style="18" customWidth="1"/>
    <col min="2" max="2" width="13.44140625" style="18" customWidth="1"/>
    <col min="3" max="3" width="7.88671875" style="18" customWidth="1"/>
    <col min="4" max="4" width="5.5546875" style="18" customWidth="1"/>
    <col min="5" max="5" width="6.5546875" style="18" customWidth="1"/>
    <col min="6" max="6" width="11" style="18" customWidth="1"/>
    <col min="7" max="7" width="10.6640625" style="18" customWidth="1"/>
    <col min="8" max="8" width="14.6640625" style="18" bestFit="1" customWidth="1"/>
    <col min="9" max="9" width="5.33203125" style="18" customWidth="1"/>
    <col min="10" max="10" width="8.44140625" style="18" customWidth="1"/>
    <col min="11" max="11" width="9.109375" style="18"/>
    <col min="12" max="12" width="0.6640625" style="18" customWidth="1"/>
    <col min="13" max="16384" width="9.109375" style="18"/>
  </cols>
  <sheetData>
    <row r="1" spans="1:24">
      <c r="B1" s="18" t="s">
        <v>41</v>
      </c>
    </row>
    <row r="2" spans="1:24" ht="15.6">
      <c r="B2" s="107" t="s">
        <v>42</v>
      </c>
      <c r="C2" s="108"/>
      <c r="D2" s="108"/>
      <c r="E2" s="108"/>
      <c r="F2" s="108"/>
      <c r="G2" s="108"/>
      <c r="H2" s="108"/>
      <c r="I2" s="108"/>
      <c r="J2" s="108"/>
      <c r="K2" s="108"/>
      <c r="L2" s="109"/>
    </row>
    <row r="3" spans="1:24" ht="15">
      <c r="B3" s="110" t="s">
        <v>43</v>
      </c>
      <c r="C3" s="111"/>
      <c r="D3" s="111"/>
      <c r="E3" s="111"/>
      <c r="F3" s="111"/>
      <c r="G3" s="111"/>
      <c r="H3" s="111"/>
      <c r="I3" s="111"/>
      <c r="J3" s="111"/>
      <c r="K3" s="111"/>
      <c r="L3" s="112"/>
    </row>
    <row r="4" spans="1:24">
      <c r="B4" s="19"/>
      <c r="C4" s="19"/>
      <c r="D4" s="19"/>
      <c r="E4" s="19"/>
      <c r="F4" s="19"/>
      <c r="G4" s="19"/>
      <c r="H4" s="19"/>
      <c r="I4" s="19"/>
    </row>
    <row r="5" spans="1:24">
      <c r="A5" s="20"/>
      <c r="B5" s="21" t="s">
        <v>44</v>
      </c>
      <c r="C5" s="21"/>
      <c r="D5" s="21"/>
      <c r="E5" s="21"/>
      <c r="F5" s="21"/>
      <c r="G5" s="21"/>
      <c r="H5" s="21"/>
      <c r="I5" s="21"/>
      <c r="J5" s="21"/>
      <c r="K5" s="21"/>
      <c r="L5" s="22"/>
    </row>
    <row r="6" spans="1:24">
      <c r="A6" s="20"/>
      <c r="B6" s="23">
        <f>H28</f>
        <v>7905.9122500000003</v>
      </c>
      <c r="C6" s="24" t="str">
        <f>CONCATENATE("relativo ao mês de ",Geral!C1,", conforme demonstrativo abaixo:")</f>
        <v>relativo ao mês de Abril/2025, conforme demonstrativo abaixo:</v>
      </c>
      <c r="D6" s="24"/>
      <c r="E6" s="24"/>
      <c r="F6" s="24"/>
      <c r="G6" s="24"/>
      <c r="H6" s="24"/>
      <c r="I6" s="24"/>
      <c r="J6" s="24"/>
      <c r="K6" s="24"/>
      <c r="L6" s="25"/>
    </row>
    <row r="7" spans="1:24"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</row>
    <row r="8" spans="1:24">
      <c r="B8" s="113" t="s">
        <v>45</v>
      </c>
      <c r="C8" s="114"/>
      <c r="D8" s="114"/>
      <c r="E8" s="114"/>
      <c r="F8" s="114"/>
      <c r="G8" s="114"/>
      <c r="H8" s="114"/>
      <c r="I8" s="114"/>
      <c r="J8" s="114"/>
      <c r="K8" s="114"/>
      <c r="L8" s="115"/>
      <c r="N8" s="116"/>
      <c r="O8" s="116"/>
      <c r="P8" s="116"/>
      <c r="Q8" s="116"/>
      <c r="R8" s="116"/>
      <c r="S8" s="116"/>
      <c r="T8" s="116"/>
      <c r="U8" s="116"/>
      <c r="V8" s="116"/>
      <c r="W8" s="116"/>
      <c r="X8" s="116"/>
    </row>
    <row r="9" spans="1:24">
      <c r="B9" s="28"/>
      <c r="L9" s="20"/>
    </row>
    <row r="10" spans="1:24">
      <c r="B10" s="29" t="s">
        <v>46</v>
      </c>
      <c r="G10" s="30">
        <v>0</v>
      </c>
      <c r="L10" s="20"/>
      <c r="N10" s="31"/>
      <c r="S10" s="30"/>
    </row>
    <row r="11" spans="1:24">
      <c r="B11" s="29" t="s">
        <v>47</v>
      </c>
      <c r="G11" s="33">
        <v>189.59</v>
      </c>
      <c r="L11" s="20"/>
      <c r="N11" s="31"/>
      <c r="S11" s="32"/>
    </row>
    <row r="12" spans="1:24">
      <c r="B12" s="29" t="s">
        <v>48</v>
      </c>
      <c r="G12" s="33">
        <f>ROUND(G11*G10,2)</f>
        <v>0</v>
      </c>
      <c r="L12" s="20"/>
      <c r="N12" s="31"/>
      <c r="S12" s="33"/>
    </row>
    <row r="13" spans="1:24">
      <c r="B13" s="29" t="s">
        <v>49</v>
      </c>
      <c r="G13" s="34">
        <v>6101.06</v>
      </c>
      <c r="H13" s="18">
        <v>951.62</v>
      </c>
      <c r="L13" s="20"/>
      <c r="N13" s="31"/>
      <c r="S13" s="34"/>
    </row>
    <row r="14" spans="1:24">
      <c r="B14" s="29" t="s">
        <v>50</v>
      </c>
      <c r="G14" s="34">
        <f>ROUND((H20*0.6)-G12-H25,2)</f>
        <v>5014.21</v>
      </c>
      <c r="H14" s="88">
        <v>4</v>
      </c>
      <c r="L14" s="20"/>
      <c r="N14" s="31"/>
      <c r="S14" s="34"/>
    </row>
    <row r="15" spans="1:24">
      <c r="B15" s="35" t="s">
        <v>51</v>
      </c>
      <c r="C15" s="36"/>
      <c r="D15" s="36"/>
      <c r="E15" s="36"/>
      <c r="F15" s="36"/>
      <c r="G15" s="37">
        <f>ROUND(H20*0.2,2)</f>
        <v>1735.02</v>
      </c>
      <c r="H15" s="36"/>
      <c r="I15" s="38" t="s">
        <v>52</v>
      </c>
      <c r="J15" s="36"/>
      <c r="K15" s="37">
        <f>Geral!G28</f>
        <v>2.5499999999999998</v>
      </c>
      <c r="L15" s="39"/>
      <c r="N15" s="31"/>
      <c r="S15" s="34"/>
    </row>
    <row r="17" spans="2:22" ht="15.6">
      <c r="B17" s="40"/>
      <c r="C17" s="41"/>
      <c r="D17" s="42" t="s">
        <v>53</v>
      </c>
      <c r="E17" s="41"/>
      <c r="F17" s="41"/>
      <c r="G17" s="41"/>
      <c r="H17" s="41"/>
      <c r="I17" s="41"/>
      <c r="J17" s="41"/>
      <c r="K17" s="41"/>
      <c r="L17" s="43"/>
      <c r="P17" s="44"/>
    </row>
    <row r="18" spans="2:22">
      <c r="B18" s="28"/>
      <c r="L18" s="20"/>
    </row>
    <row r="19" spans="2:22">
      <c r="B19" s="29" t="s">
        <v>54</v>
      </c>
      <c r="H19" s="45">
        <f>Geral!F28</f>
        <v>3402</v>
      </c>
      <c r="L19" s="20"/>
      <c r="N19" s="31"/>
      <c r="T19" s="45"/>
    </row>
    <row r="20" spans="2:22">
      <c r="B20" s="29" t="s">
        <v>55</v>
      </c>
      <c r="H20" s="34">
        <f>ROUND(H19*K15,2)</f>
        <v>8675.1</v>
      </c>
      <c r="I20" s="46"/>
      <c r="L20" s="20"/>
      <c r="N20" s="31"/>
      <c r="T20" s="34"/>
    </row>
    <row r="21" spans="2:22">
      <c r="B21" s="29" t="s">
        <v>56</v>
      </c>
      <c r="H21" s="47">
        <f>IF(H14="",0,IF(H14=1,(G14*(D54/100))-E54,IF(H14=2,(G14*(D55/100))-E55,IF(H14=3,(G14*(D56/100))-E56,(G14*(D57/100))-E57))))</f>
        <v>482.90775000000008</v>
      </c>
      <c r="J21" s="48"/>
      <c r="L21" s="20"/>
      <c r="N21" s="31"/>
      <c r="T21" s="49"/>
      <c r="V21" s="48"/>
    </row>
    <row r="22" spans="2:22">
      <c r="B22" s="29" t="s">
        <v>57</v>
      </c>
      <c r="F22" s="50" t="s">
        <v>58</v>
      </c>
      <c r="G22" s="51">
        <v>0.03</v>
      </c>
      <c r="H22" s="34">
        <f>ROUND($G$15*G22,2)</f>
        <v>52.05</v>
      </c>
      <c r="L22" s="20"/>
      <c r="N22" s="31"/>
      <c r="R22" s="50"/>
      <c r="T22" s="34"/>
    </row>
    <row r="23" spans="2:22" ht="14.4">
      <c r="B23" s="29" t="s">
        <v>4</v>
      </c>
      <c r="F23" s="50" t="s">
        <v>58</v>
      </c>
      <c r="G23" s="52">
        <v>1.4999999999999999E-2</v>
      </c>
      <c r="H23" s="34">
        <f t="shared" ref="H23:H24" si="0">ROUND($G$15*G23,2)</f>
        <v>26.03</v>
      </c>
      <c r="L23" s="20"/>
      <c r="N23" s="31"/>
      <c r="T23" s="34"/>
    </row>
    <row r="24" spans="2:22" ht="14.4">
      <c r="B24" s="29" t="s">
        <v>5</v>
      </c>
      <c r="F24" s="50" t="s">
        <v>58</v>
      </c>
      <c r="G24" s="52">
        <v>0.01</v>
      </c>
      <c r="H24" s="34">
        <f t="shared" si="0"/>
        <v>17.350000000000001</v>
      </c>
      <c r="L24" s="20"/>
      <c r="N24" s="31"/>
      <c r="T24" s="34"/>
    </row>
    <row r="25" spans="2:22" ht="14.4">
      <c r="B25" s="29" t="s">
        <v>59</v>
      </c>
      <c r="F25" s="50" t="s">
        <v>58</v>
      </c>
      <c r="G25" s="52">
        <v>0.11</v>
      </c>
      <c r="H25" s="34">
        <f>IF((G15*0.11)&lt;H13,ROUND(G15*G25,2),H13)</f>
        <v>190.85</v>
      </c>
      <c r="L25" s="20"/>
      <c r="N25" s="31"/>
      <c r="T25" s="34"/>
    </row>
    <row r="26" spans="2:22">
      <c r="B26" s="29" t="s">
        <v>60</v>
      </c>
      <c r="H26" s="53">
        <f>SUM(H21:H25)</f>
        <v>769.18775000000005</v>
      </c>
      <c r="L26" s="20"/>
      <c r="N26" s="31"/>
      <c r="T26" s="34"/>
    </row>
    <row r="27" spans="2:22">
      <c r="B27" s="29"/>
      <c r="H27" s="34"/>
      <c r="L27" s="20"/>
      <c r="N27" s="31"/>
      <c r="T27" s="34"/>
    </row>
    <row r="28" spans="2:22">
      <c r="B28" s="54" t="s">
        <v>61</v>
      </c>
      <c r="C28" s="55"/>
      <c r="D28" s="55"/>
      <c r="E28" s="55"/>
      <c r="F28" s="55"/>
      <c r="G28" s="55"/>
      <c r="H28" s="56">
        <f>+H20-H26</f>
        <v>7905.9122500000003</v>
      </c>
      <c r="L28" s="20"/>
      <c r="N28" s="31"/>
      <c r="T28" s="34"/>
    </row>
    <row r="29" spans="2:22">
      <c r="B29" s="57"/>
      <c r="C29" s="36"/>
      <c r="D29" s="36"/>
      <c r="E29" s="36"/>
      <c r="F29" s="36"/>
      <c r="G29" s="36"/>
      <c r="H29" s="36"/>
      <c r="I29" s="36"/>
      <c r="J29" s="36"/>
      <c r="K29" s="36"/>
      <c r="L29" s="39"/>
    </row>
    <row r="31" spans="2:22">
      <c r="B31" s="31" t="s">
        <v>62</v>
      </c>
      <c r="C31" s="117" t="str">
        <f>Geral!B28</f>
        <v>LUIS DIONÉSIO FERREIRA</v>
      </c>
      <c r="D31" s="117"/>
      <c r="E31" s="117"/>
      <c r="F31" s="117"/>
      <c r="G31" s="117"/>
      <c r="H31" s="117"/>
      <c r="I31" s="58" t="s">
        <v>63</v>
      </c>
      <c r="J31" s="118" t="s">
        <v>100</v>
      </c>
      <c r="K31" s="119"/>
      <c r="L31" s="59"/>
    </row>
    <row r="32" spans="2:22">
      <c r="B32" s="31"/>
      <c r="C32" s="117"/>
      <c r="D32" s="117"/>
      <c r="E32" s="117"/>
      <c r="F32" s="117"/>
      <c r="G32" s="117"/>
      <c r="H32" s="117"/>
      <c r="I32" s="58"/>
      <c r="J32" s="19"/>
      <c r="K32" s="19"/>
      <c r="L32" s="19"/>
    </row>
    <row r="33" spans="2:12">
      <c r="D33" s="124"/>
      <c r="E33" s="124"/>
      <c r="F33" s="124"/>
      <c r="G33" s="124"/>
    </row>
    <row r="35" spans="2:12">
      <c r="B35" s="125"/>
      <c r="C35" s="125"/>
      <c r="D35" s="125"/>
      <c r="E35" s="125"/>
      <c r="F35" s="125"/>
      <c r="G35" s="125"/>
      <c r="H35" s="125"/>
      <c r="I35" s="125"/>
      <c r="J35" s="125"/>
      <c r="K35" s="125"/>
      <c r="L35" s="125"/>
    </row>
    <row r="36" spans="2:12">
      <c r="B36" s="85"/>
      <c r="C36" s="85"/>
      <c r="D36" s="85"/>
      <c r="F36" s="86" t="s">
        <v>81</v>
      </c>
      <c r="G36" s="87">
        <f>Geral!C33</f>
        <v>45782</v>
      </c>
      <c r="H36" s="85"/>
      <c r="I36" s="85"/>
      <c r="J36" s="85"/>
      <c r="K36" s="85"/>
      <c r="L36" s="85"/>
    </row>
    <row r="38" spans="2:12">
      <c r="B38" s="126"/>
      <c r="C38" s="126"/>
      <c r="D38" s="126"/>
      <c r="E38" s="126"/>
      <c r="F38" s="126"/>
      <c r="G38" s="126"/>
      <c r="H38" s="126"/>
      <c r="I38" s="126"/>
      <c r="J38" s="126"/>
      <c r="K38" s="126"/>
      <c r="L38" s="126"/>
    </row>
    <row r="39" spans="2:12">
      <c r="B39" s="127" t="s">
        <v>64</v>
      </c>
      <c r="C39" s="127"/>
      <c r="D39" s="127"/>
      <c r="E39" s="127"/>
      <c r="F39" s="127"/>
      <c r="G39" s="127"/>
      <c r="H39" s="127"/>
      <c r="I39" s="127"/>
      <c r="J39" s="127"/>
      <c r="K39" s="127"/>
      <c r="L39" s="127"/>
    </row>
    <row r="40" spans="2:12">
      <c r="F40" s="60"/>
      <c r="G40" s="60"/>
    </row>
    <row r="41" spans="2:12">
      <c r="B41" s="113" t="s">
        <v>65</v>
      </c>
      <c r="C41" s="114"/>
      <c r="D41" s="114"/>
      <c r="E41" s="114"/>
      <c r="F41" s="114"/>
      <c r="G41" s="114"/>
      <c r="H41" s="114"/>
      <c r="I41" s="114"/>
      <c r="J41" s="114"/>
      <c r="K41" s="114"/>
      <c r="L41" s="43"/>
    </row>
    <row r="42" spans="2:12">
      <c r="B42" s="61"/>
      <c r="C42" s="27"/>
      <c r="D42" s="27"/>
      <c r="E42" s="27"/>
      <c r="F42" s="27"/>
      <c r="G42" s="27"/>
      <c r="H42" s="27"/>
      <c r="I42" s="27"/>
      <c r="J42" s="27"/>
      <c r="K42" s="27"/>
      <c r="L42" s="20"/>
    </row>
    <row r="43" spans="2:12">
      <c r="B43" s="28" t="s">
        <v>66</v>
      </c>
      <c r="L43" s="20"/>
    </row>
    <row r="44" spans="2:12">
      <c r="B44" s="28" t="s">
        <v>67</v>
      </c>
      <c r="L44" s="20"/>
    </row>
    <row r="45" spans="2:12">
      <c r="B45" s="28" t="s">
        <v>68</v>
      </c>
      <c r="L45" s="20"/>
    </row>
    <row r="46" spans="2:12">
      <c r="B46" s="28" t="s">
        <v>69</v>
      </c>
      <c r="L46" s="20"/>
    </row>
    <row r="47" spans="2:12">
      <c r="B47" s="28" t="s">
        <v>70</v>
      </c>
      <c r="L47" s="20"/>
    </row>
    <row r="48" spans="2:12">
      <c r="B48" s="28" t="s">
        <v>71</v>
      </c>
      <c r="L48" s="20"/>
    </row>
    <row r="49" spans="1:12">
      <c r="B49" s="57" t="s">
        <v>72</v>
      </c>
      <c r="C49" s="36"/>
      <c r="D49" s="36"/>
      <c r="E49" s="36"/>
      <c r="F49" s="36"/>
      <c r="G49" s="36"/>
      <c r="H49" s="36"/>
      <c r="I49" s="36"/>
      <c r="J49" s="36"/>
      <c r="K49" s="36"/>
      <c r="L49" s="39"/>
    </row>
    <row r="50" spans="1:12" ht="15.6">
      <c r="B50" s="120" t="s">
        <v>73</v>
      </c>
      <c r="C50" s="120"/>
      <c r="D50" s="120"/>
      <c r="E50" s="120"/>
      <c r="F50" s="44"/>
      <c r="G50" s="44"/>
      <c r="H50" s="44"/>
      <c r="I50" s="44"/>
    </row>
    <row r="51" spans="1:12">
      <c r="B51" s="121" t="s">
        <v>74</v>
      </c>
      <c r="C51" s="121"/>
      <c r="D51" s="63" t="s">
        <v>75</v>
      </c>
      <c r="E51" s="62" t="s">
        <v>76</v>
      </c>
      <c r="F51" s="64"/>
      <c r="G51" s="65" t="s">
        <v>65</v>
      </c>
      <c r="H51" s="41"/>
      <c r="I51" s="41"/>
      <c r="J51" s="41"/>
      <c r="K51" s="41"/>
      <c r="L51" s="43"/>
    </row>
    <row r="52" spans="1:12">
      <c r="B52" s="122"/>
      <c r="C52" s="123"/>
      <c r="D52" s="67"/>
      <c r="E52" s="68"/>
      <c r="G52" s="69"/>
      <c r="L52" s="20"/>
    </row>
    <row r="53" spans="1:12">
      <c r="B53" s="70" t="s">
        <v>77</v>
      </c>
      <c r="C53" s="71">
        <v>2259.1999999999998</v>
      </c>
      <c r="D53" s="72">
        <v>0</v>
      </c>
      <c r="E53" s="72">
        <v>0</v>
      </c>
      <c r="G53" s="69"/>
      <c r="L53" s="20"/>
    </row>
    <row r="54" spans="1:12" ht="12.75" customHeight="1">
      <c r="A54" s="18">
        <v>1</v>
      </c>
      <c r="B54" s="73">
        <f>C53</f>
        <v>2259.1999999999998</v>
      </c>
      <c r="C54" s="74">
        <v>2826.65</v>
      </c>
      <c r="D54" s="75">
        <v>7.5</v>
      </c>
      <c r="E54" s="75">
        <v>169.44</v>
      </c>
      <c r="G54" s="69"/>
      <c r="L54" s="20"/>
    </row>
    <row r="55" spans="1:12">
      <c r="A55" s="18">
        <v>2</v>
      </c>
      <c r="B55" s="76">
        <f>C54</f>
        <v>2826.65</v>
      </c>
      <c r="C55" s="77">
        <v>3751.05</v>
      </c>
      <c r="D55" s="72">
        <v>15</v>
      </c>
      <c r="E55" s="72">
        <v>381.44</v>
      </c>
      <c r="G55" s="69"/>
      <c r="I55" s="26"/>
      <c r="J55" s="26"/>
      <c r="K55" s="26"/>
      <c r="L55" s="20"/>
    </row>
    <row r="56" spans="1:12">
      <c r="A56" s="18">
        <v>3</v>
      </c>
      <c r="B56" s="78">
        <f>C55</f>
        <v>3751.05</v>
      </c>
      <c r="C56" s="79">
        <v>4664.66</v>
      </c>
      <c r="D56" s="80">
        <v>22.5</v>
      </c>
      <c r="E56" s="80">
        <v>662.77</v>
      </c>
      <c r="G56" s="69"/>
      <c r="I56" s="26"/>
      <c r="K56" s="26"/>
      <c r="L56" s="20"/>
    </row>
    <row r="57" spans="1:12">
      <c r="A57" s="18">
        <v>4</v>
      </c>
      <c r="B57" s="66" t="s">
        <v>78</v>
      </c>
      <c r="C57" s="79">
        <v>4664.66</v>
      </c>
      <c r="D57" s="80">
        <v>27.5</v>
      </c>
      <c r="E57" s="80">
        <v>896</v>
      </c>
      <c r="G57" s="81"/>
      <c r="H57" s="36"/>
      <c r="I57" s="24"/>
      <c r="J57" s="82"/>
      <c r="K57" s="82"/>
      <c r="L57" s="39"/>
    </row>
  </sheetData>
  <sheetProtection algorithmName="SHA-512" hashValue="gj8YdD5s6lKPbZnW+XpBZ8dYS1nBeTFnYlOXXWRQC+5yX3LsTVgWGa7boU2FjxEwIl6n5vVU8C1S1eDziF1Zpg==" saltValue="M0efS3Z+3FMiB96auoCKBQ==" spinCount="100000" sheet="1" objects="1" scenarios="1"/>
  <mergeCells count="15">
    <mergeCell ref="B50:E50"/>
    <mergeCell ref="B51:C51"/>
    <mergeCell ref="B52:C52"/>
    <mergeCell ref="C32:H32"/>
    <mergeCell ref="D33:G33"/>
    <mergeCell ref="B35:L35"/>
    <mergeCell ref="B38:L38"/>
    <mergeCell ref="B39:L39"/>
    <mergeCell ref="B41:K41"/>
    <mergeCell ref="B2:L2"/>
    <mergeCell ref="B3:L3"/>
    <mergeCell ref="B8:L8"/>
    <mergeCell ref="N8:X8"/>
    <mergeCell ref="C31:H31"/>
    <mergeCell ref="J31:K31"/>
  </mergeCells>
  <printOptions horizontalCentered="1"/>
  <pageMargins left="0.39370078740157483" right="0.39370078740157483" top="0.59055118110236227" bottom="0.59055118110236227" header="0.51181102362204722" footer="0.51181102362204722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35EF4-909A-4E9C-9F4C-F4637D0C29A7}">
  <dimension ref="A1:X57"/>
  <sheetViews>
    <sheetView topLeftCell="A7" zoomScale="90" zoomScaleNormal="90" workbookViewId="0">
      <selection activeCell="J32" sqref="J32"/>
    </sheetView>
  </sheetViews>
  <sheetFormatPr defaultColWidth="9.109375" defaultRowHeight="13.2"/>
  <cols>
    <col min="1" max="1" width="0.88671875" style="18" customWidth="1"/>
    <col min="2" max="2" width="13.44140625" style="18" customWidth="1"/>
    <col min="3" max="3" width="7.88671875" style="18" customWidth="1"/>
    <col min="4" max="4" width="5.5546875" style="18" customWidth="1"/>
    <col min="5" max="5" width="6.5546875" style="18" customWidth="1"/>
    <col min="6" max="6" width="11" style="18" customWidth="1"/>
    <col min="7" max="7" width="10.6640625" style="18" customWidth="1"/>
    <col min="8" max="8" width="14.6640625" style="18" bestFit="1" customWidth="1"/>
    <col min="9" max="9" width="5.33203125" style="18" customWidth="1"/>
    <col min="10" max="10" width="8.44140625" style="18" customWidth="1"/>
    <col min="11" max="11" width="9.109375" style="18"/>
    <col min="12" max="12" width="0.6640625" style="18" customWidth="1"/>
    <col min="13" max="16384" width="9.109375" style="18"/>
  </cols>
  <sheetData>
    <row r="1" spans="1:24">
      <c r="B1" s="18" t="s">
        <v>41</v>
      </c>
    </row>
    <row r="2" spans="1:24" ht="15.6">
      <c r="B2" s="107" t="s">
        <v>42</v>
      </c>
      <c r="C2" s="108"/>
      <c r="D2" s="108"/>
      <c r="E2" s="108"/>
      <c r="F2" s="108"/>
      <c r="G2" s="108"/>
      <c r="H2" s="108"/>
      <c r="I2" s="108"/>
      <c r="J2" s="108"/>
      <c r="K2" s="108"/>
      <c r="L2" s="109"/>
    </row>
    <row r="3" spans="1:24" ht="15">
      <c r="B3" s="110" t="s">
        <v>43</v>
      </c>
      <c r="C3" s="111"/>
      <c r="D3" s="111"/>
      <c r="E3" s="111"/>
      <c r="F3" s="111"/>
      <c r="G3" s="111"/>
      <c r="H3" s="111"/>
      <c r="I3" s="111"/>
      <c r="J3" s="111"/>
      <c r="K3" s="111"/>
      <c r="L3" s="112"/>
    </row>
    <row r="4" spans="1:24">
      <c r="B4" s="19"/>
      <c r="C4" s="19"/>
      <c r="D4" s="19"/>
      <c r="E4" s="19"/>
      <c r="F4" s="19"/>
      <c r="G4" s="19"/>
      <c r="H4" s="19"/>
      <c r="I4" s="19"/>
    </row>
    <row r="5" spans="1:24">
      <c r="A5" s="20"/>
      <c r="B5" s="21" t="s">
        <v>44</v>
      </c>
      <c r="C5" s="21"/>
      <c r="D5" s="21"/>
      <c r="E5" s="21"/>
      <c r="F5" s="21"/>
      <c r="G5" s="21"/>
      <c r="H5" s="21"/>
      <c r="I5" s="21"/>
      <c r="J5" s="21"/>
      <c r="K5" s="21"/>
      <c r="L5" s="22"/>
    </row>
    <row r="6" spans="1:24">
      <c r="A6" s="20"/>
      <c r="B6" s="23">
        <f>H28</f>
        <v>8464.3117499999989</v>
      </c>
      <c r="C6" s="24" t="str">
        <f>CONCATENATE("relativo ao mês de ",Geral!C1,", conforme demonstrativo abaixo:")</f>
        <v>relativo ao mês de Abril/2025, conforme demonstrativo abaixo:</v>
      </c>
      <c r="D6" s="24"/>
      <c r="E6" s="24"/>
      <c r="F6" s="24"/>
      <c r="G6" s="24"/>
      <c r="H6" s="24"/>
      <c r="I6" s="24"/>
      <c r="J6" s="24"/>
      <c r="K6" s="24"/>
      <c r="L6" s="25"/>
    </row>
    <row r="7" spans="1:24"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</row>
    <row r="8" spans="1:24">
      <c r="B8" s="113" t="s">
        <v>45</v>
      </c>
      <c r="C8" s="114"/>
      <c r="D8" s="114"/>
      <c r="E8" s="114"/>
      <c r="F8" s="114"/>
      <c r="G8" s="114"/>
      <c r="H8" s="114"/>
      <c r="I8" s="114"/>
      <c r="J8" s="114"/>
      <c r="K8" s="114"/>
      <c r="L8" s="115"/>
      <c r="N8" s="116"/>
      <c r="O8" s="116"/>
      <c r="P8" s="116"/>
      <c r="Q8" s="116"/>
      <c r="R8" s="116"/>
      <c r="S8" s="116"/>
      <c r="T8" s="116"/>
      <c r="U8" s="116"/>
      <c r="V8" s="116"/>
      <c r="W8" s="116"/>
      <c r="X8" s="116"/>
    </row>
    <row r="9" spans="1:24">
      <c r="B9" s="28"/>
      <c r="L9" s="20"/>
    </row>
    <row r="10" spans="1:24">
      <c r="B10" s="29" t="s">
        <v>46</v>
      </c>
      <c r="G10" s="30">
        <v>0</v>
      </c>
      <c r="L10" s="20"/>
      <c r="N10" s="31"/>
      <c r="S10" s="30"/>
    </row>
    <row r="11" spans="1:24">
      <c r="B11" s="29" t="s">
        <v>47</v>
      </c>
      <c r="G11" s="33">
        <v>189.59</v>
      </c>
      <c r="L11" s="20"/>
      <c r="N11" s="31"/>
      <c r="S11" s="32"/>
    </row>
    <row r="12" spans="1:24">
      <c r="B12" s="29" t="s">
        <v>48</v>
      </c>
      <c r="G12" s="33">
        <f>ROUND(G11*G10,2)</f>
        <v>0</v>
      </c>
      <c r="L12" s="20"/>
      <c r="N12" s="31"/>
      <c r="S12" s="33"/>
    </row>
    <row r="13" spans="1:24">
      <c r="B13" s="29" t="s">
        <v>49</v>
      </c>
      <c r="G13" s="34">
        <v>6101.06</v>
      </c>
      <c r="H13" s="18">
        <v>951.62</v>
      </c>
      <c r="L13" s="20"/>
      <c r="N13" s="31"/>
      <c r="S13" s="34"/>
    </row>
    <row r="14" spans="1:24">
      <c r="B14" s="29" t="s">
        <v>50</v>
      </c>
      <c r="G14" s="34">
        <f>ROUND((H20*0.6)-G12-H25,2)</f>
        <v>5413.63</v>
      </c>
      <c r="H14" s="88">
        <v>4</v>
      </c>
      <c r="L14" s="20"/>
      <c r="N14" s="31"/>
      <c r="S14" s="34"/>
    </row>
    <row r="15" spans="1:24">
      <c r="B15" s="35" t="s">
        <v>51</v>
      </c>
      <c r="C15" s="36"/>
      <c r="D15" s="36"/>
      <c r="E15" s="36"/>
      <c r="F15" s="36"/>
      <c r="G15" s="37">
        <f>ROUND(H20*0.2,2)</f>
        <v>1873.23</v>
      </c>
      <c r="H15" s="36"/>
      <c r="I15" s="38" t="s">
        <v>52</v>
      </c>
      <c r="J15" s="36"/>
      <c r="K15" s="37">
        <f>Geral!G5</f>
        <v>2.5499999999999998</v>
      </c>
      <c r="L15" s="39"/>
      <c r="N15" s="31"/>
      <c r="S15" s="34"/>
    </row>
    <row r="17" spans="2:22" ht="15.6">
      <c r="B17" s="40"/>
      <c r="C17" s="41"/>
      <c r="D17" s="42" t="s">
        <v>53</v>
      </c>
      <c r="E17" s="41"/>
      <c r="F17" s="41"/>
      <c r="G17" s="41"/>
      <c r="H17" s="41"/>
      <c r="I17" s="41"/>
      <c r="J17" s="41"/>
      <c r="K17" s="41"/>
      <c r="L17" s="43"/>
      <c r="P17" s="44"/>
    </row>
    <row r="18" spans="2:22">
      <c r="B18" s="28"/>
      <c r="L18" s="20"/>
    </row>
    <row r="19" spans="2:22">
      <c r="B19" s="29" t="s">
        <v>54</v>
      </c>
      <c r="H19" s="45">
        <f>Geral!F5</f>
        <v>3673</v>
      </c>
      <c r="L19" s="20"/>
      <c r="N19" s="31"/>
      <c r="T19" s="45"/>
    </row>
    <row r="20" spans="2:22">
      <c r="B20" s="29" t="s">
        <v>55</v>
      </c>
      <c r="H20" s="34">
        <f>ROUND(H19*K15,2)</f>
        <v>9366.15</v>
      </c>
      <c r="I20" s="46"/>
      <c r="L20" s="20"/>
      <c r="N20" s="31"/>
      <c r="T20" s="34"/>
    </row>
    <row r="21" spans="2:22">
      <c r="B21" s="29" t="s">
        <v>56</v>
      </c>
      <c r="H21" s="47">
        <f>IF(H14="",0,IF(H14=1,(G14*(D54/100))-E54,IF(H14=2,(G14*(D55/100))-E55,IF(H14=3,(G14*(D56/100))-E56,(G14*(D57/100))-E57))))</f>
        <v>592.7482500000001</v>
      </c>
      <c r="J21" s="48"/>
      <c r="L21" s="20"/>
      <c r="N21" s="31"/>
      <c r="T21" s="49"/>
      <c r="V21" s="48"/>
    </row>
    <row r="22" spans="2:22">
      <c r="B22" s="29" t="s">
        <v>57</v>
      </c>
      <c r="F22" s="50" t="s">
        <v>58</v>
      </c>
      <c r="G22" s="51">
        <v>0.03</v>
      </c>
      <c r="H22" s="34">
        <f>ROUND($G$15*G22,2)</f>
        <v>56.2</v>
      </c>
      <c r="L22" s="20"/>
      <c r="N22" s="31"/>
      <c r="R22" s="50"/>
      <c r="T22" s="34"/>
    </row>
    <row r="23" spans="2:22" ht="14.4">
      <c r="B23" s="29" t="s">
        <v>4</v>
      </c>
      <c r="F23" s="50" t="s">
        <v>58</v>
      </c>
      <c r="G23" s="52">
        <v>1.4999999999999999E-2</v>
      </c>
      <c r="H23" s="34">
        <f t="shared" ref="H23:H24" si="0">ROUND($G$15*G23,2)</f>
        <v>28.1</v>
      </c>
      <c r="L23" s="20"/>
      <c r="N23" s="31"/>
      <c r="T23" s="34"/>
    </row>
    <row r="24" spans="2:22" ht="14.4">
      <c r="B24" s="29" t="s">
        <v>5</v>
      </c>
      <c r="F24" s="50" t="s">
        <v>58</v>
      </c>
      <c r="G24" s="52">
        <v>0.01</v>
      </c>
      <c r="H24" s="34">
        <f t="shared" si="0"/>
        <v>18.73</v>
      </c>
      <c r="L24" s="20"/>
      <c r="N24" s="31"/>
      <c r="T24" s="34"/>
    </row>
    <row r="25" spans="2:22" ht="14.4">
      <c r="B25" s="29" t="s">
        <v>59</v>
      </c>
      <c r="F25" s="50" t="s">
        <v>58</v>
      </c>
      <c r="G25" s="52">
        <v>0.11</v>
      </c>
      <c r="H25" s="34">
        <f>IF((G15*0.11)&lt;H13,ROUND(G15*G25,2),H13)</f>
        <v>206.06</v>
      </c>
      <c r="L25" s="20"/>
      <c r="N25" s="31"/>
      <c r="T25" s="34"/>
    </row>
    <row r="26" spans="2:22">
      <c r="B26" s="29" t="s">
        <v>60</v>
      </c>
      <c r="H26" s="53">
        <f>SUM(H21:H25)</f>
        <v>901.83825000000024</v>
      </c>
      <c r="L26" s="20"/>
      <c r="N26" s="31"/>
      <c r="T26" s="34"/>
    </row>
    <row r="27" spans="2:22">
      <c r="B27" s="29"/>
      <c r="H27" s="34"/>
      <c r="L27" s="20"/>
      <c r="N27" s="31"/>
      <c r="T27" s="34"/>
    </row>
    <row r="28" spans="2:22">
      <c r="B28" s="54" t="s">
        <v>61</v>
      </c>
      <c r="C28" s="55"/>
      <c r="D28" s="55"/>
      <c r="E28" s="55"/>
      <c r="F28" s="55"/>
      <c r="G28" s="55"/>
      <c r="H28" s="56">
        <f>+H20-H26</f>
        <v>8464.3117499999989</v>
      </c>
      <c r="L28" s="20"/>
      <c r="N28" s="31"/>
      <c r="T28" s="34"/>
    </row>
    <row r="29" spans="2:22">
      <c r="B29" s="57"/>
      <c r="C29" s="36"/>
      <c r="D29" s="36"/>
      <c r="E29" s="36"/>
      <c r="F29" s="36"/>
      <c r="G29" s="36"/>
      <c r="H29" s="36"/>
      <c r="I29" s="36"/>
      <c r="J29" s="36"/>
      <c r="K29" s="36"/>
      <c r="L29" s="39"/>
    </row>
    <row r="31" spans="2:22">
      <c r="B31" s="31" t="s">
        <v>62</v>
      </c>
      <c r="C31" s="117" t="str">
        <f>Geral!B5</f>
        <v>ELPÍDIO FERREIRA DA CUNHA</v>
      </c>
      <c r="D31" s="117"/>
      <c r="E31" s="117"/>
      <c r="F31" s="117"/>
      <c r="G31" s="117"/>
      <c r="H31" s="117"/>
      <c r="I31" s="58" t="s">
        <v>63</v>
      </c>
      <c r="J31" s="118" t="s">
        <v>84</v>
      </c>
      <c r="K31" s="119"/>
      <c r="L31" s="59"/>
    </row>
    <row r="32" spans="2:22">
      <c r="B32" s="31"/>
      <c r="C32" s="117"/>
      <c r="D32" s="117"/>
      <c r="E32" s="117"/>
      <c r="F32" s="117"/>
      <c r="G32" s="117"/>
      <c r="H32" s="117"/>
      <c r="I32" s="58"/>
      <c r="J32" s="19"/>
      <c r="K32" s="19"/>
      <c r="L32" s="19"/>
    </row>
    <row r="33" spans="2:12">
      <c r="D33" s="124"/>
      <c r="E33" s="124"/>
      <c r="F33" s="124"/>
      <c r="G33" s="124"/>
    </row>
    <row r="35" spans="2:12">
      <c r="B35" s="125"/>
      <c r="C35" s="125"/>
      <c r="D35" s="125"/>
      <c r="E35" s="125"/>
      <c r="F35" s="125"/>
      <c r="G35" s="125"/>
      <c r="H35" s="125"/>
      <c r="I35" s="125"/>
      <c r="J35" s="125"/>
      <c r="K35" s="125"/>
      <c r="L35" s="125"/>
    </row>
    <row r="36" spans="2:12">
      <c r="B36" s="85"/>
      <c r="C36" s="85"/>
      <c r="D36" s="85"/>
      <c r="F36" s="86" t="s">
        <v>81</v>
      </c>
      <c r="G36" s="87">
        <f>Geral!C33</f>
        <v>45782</v>
      </c>
      <c r="H36" s="85"/>
      <c r="I36" s="85"/>
      <c r="J36" s="85"/>
      <c r="K36" s="85"/>
      <c r="L36" s="85"/>
    </row>
    <row r="38" spans="2:12">
      <c r="B38" s="126"/>
      <c r="C38" s="126"/>
      <c r="D38" s="126"/>
      <c r="E38" s="126"/>
      <c r="F38" s="126"/>
      <c r="G38" s="126"/>
      <c r="H38" s="126"/>
      <c r="I38" s="126"/>
      <c r="J38" s="126"/>
      <c r="K38" s="126"/>
      <c r="L38" s="126"/>
    </row>
    <row r="39" spans="2:12">
      <c r="B39" s="127" t="s">
        <v>64</v>
      </c>
      <c r="C39" s="127"/>
      <c r="D39" s="127"/>
      <c r="E39" s="127"/>
      <c r="F39" s="127"/>
      <c r="G39" s="127"/>
      <c r="H39" s="127"/>
      <c r="I39" s="127"/>
      <c r="J39" s="127"/>
      <c r="K39" s="127"/>
      <c r="L39" s="127"/>
    </row>
    <row r="40" spans="2:12">
      <c r="F40" s="60"/>
      <c r="G40" s="60"/>
    </row>
    <row r="41" spans="2:12">
      <c r="B41" s="113" t="s">
        <v>65</v>
      </c>
      <c r="C41" s="114"/>
      <c r="D41" s="114"/>
      <c r="E41" s="114"/>
      <c r="F41" s="114"/>
      <c r="G41" s="114"/>
      <c r="H41" s="114"/>
      <c r="I41" s="114"/>
      <c r="J41" s="114"/>
      <c r="K41" s="114"/>
      <c r="L41" s="43"/>
    </row>
    <row r="42" spans="2:12">
      <c r="B42" s="61"/>
      <c r="C42" s="27"/>
      <c r="D42" s="27"/>
      <c r="E42" s="27"/>
      <c r="F42" s="27"/>
      <c r="G42" s="27"/>
      <c r="H42" s="27"/>
      <c r="I42" s="27"/>
      <c r="J42" s="27"/>
      <c r="K42" s="27"/>
      <c r="L42" s="20"/>
    </row>
    <row r="43" spans="2:12">
      <c r="B43" s="28" t="s">
        <v>66</v>
      </c>
      <c r="L43" s="20"/>
    </row>
    <row r="44" spans="2:12">
      <c r="B44" s="28" t="s">
        <v>67</v>
      </c>
      <c r="L44" s="20"/>
    </row>
    <row r="45" spans="2:12">
      <c r="B45" s="28" t="s">
        <v>68</v>
      </c>
      <c r="L45" s="20"/>
    </row>
    <row r="46" spans="2:12">
      <c r="B46" s="28" t="s">
        <v>69</v>
      </c>
      <c r="L46" s="20"/>
    </row>
    <row r="47" spans="2:12">
      <c r="B47" s="28" t="s">
        <v>70</v>
      </c>
      <c r="L47" s="20"/>
    </row>
    <row r="48" spans="2:12">
      <c r="B48" s="28" t="s">
        <v>71</v>
      </c>
      <c r="L48" s="20"/>
    </row>
    <row r="49" spans="1:12">
      <c r="B49" s="57" t="s">
        <v>72</v>
      </c>
      <c r="C49" s="36"/>
      <c r="D49" s="36"/>
      <c r="E49" s="36"/>
      <c r="F49" s="36"/>
      <c r="G49" s="36"/>
      <c r="H49" s="36"/>
      <c r="I49" s="36"/>
      <c r="J49" s="36"/>
      <c r="K49" s="36"/>
      <c r="L49" s="39"/>
    </row>
    <row r="50" spans="1:12" ht="15.6">
      <c r="B50" s="120" t="s">
        <v>73</v>
      </c>
      <c r="C50" s="120"/>
      <c r="D50" s="120"/>
      <c r="E50" s="120"/>
      <c r="F50" s="44"/>
      <c r="G50" s="44"/>
      <c r="H50" s="44"/>
      <c r="I50" s="44"/>
    </row>
    <row r="51" spans="1:12">
      <c r="B51" s="121" t="s">
        <v>74</v>
      </c>
      <c r="C51" s="121"/>
      <c r="D51" s="63" t="s">
        <v>75</v>
      </c>
      <c r="E51" s="62" t="s">
        <v>76</v>
      </c>
      <c r="F51" s="64"/>
      <c r="G51" s="65" t="s">
        <v>65</v>
      </c>
      <c r="H51" s="41"/>
      <c r="I51" s="41"/>
      <c r="J51" s="41"/>
      <c r="K51" s="41"/>
      <c r="L51" s="43"/>
    </row>
    <row r="52" spans="1:12">
      <c r="B52" s="122"/>
      <c r="C52" s="123"/>
      <c r="D52" s="67"/>
      <c r="E52" s="68"/>
      <c r="G52" s="69"/>
      <c r="L52" s="20"/>
    </row>
    <row r="53" spans="1:12">
      <c r="A53" s="18">
        <v>0</v>
      </c>
      <c r="B53" s="70" t="s">
        <v>77</v>
      </c>
      <c r="C53" s="71">
        <v>2259.1999999999998</v>
      </c>
      <c r="D53" s="72">
        <v>0</v>
      </c>
      <c r="E53" s="72">
        <v>0</v>
      </c>
      <c r="G53" s="69"/>
      <c r="L53" s="20"/>
    </row>
    <row r="54" spans="1:12" ht="12.75" customHeight="1">
      <c r="A54" s="18">
        <v>1</v>
      </c>
      <c r="B54" s="73">
        <f>C53</f>
        <v>2259.1999999999998</v>
      </c>
      <c r="C54" s="74">
        <v>2826.65</v>
      </c>
      <c r="D54" s="75">
        <v>7.5</v>
      </c>
      <c r="E54" s="75">
        <v>169.44</v>
      </c>
      <c r="G54" s="69"/>
      <c r="L54" s="20"/>
    </row>
    <row r="55" spans="1:12">
      <c r="A55" s="18">
        <v>2</v>
      </c>
      <c r="B55" s="76">
        <f>C54</f>
        <v>2826.65</v>
      </c>
      <c r="C55" s="77">
        <v>3751.05</v>
      </c>
      <c r="D55" s="72">
        <v>15</v>
      </c>
      <c r="E55" s="72">
        <v>381.44</v>
      </c>
      <c r="G55" s="69"/>
      <c r="I55" s="26"/>
      <c r="J55" s="26"/>
      <c r="K55" s="26"/>
      <c r="L55" s="20"/>
    </row>
    <row r="56" spans="1:12">
      <c r="A56" s="18">
        <v>3</v>
      </c>
      <c r="B56" s="78">
        <f>C55</f>
        <v>3751.05</v>
      </c>
      <c r="C56" s="79">
        <v>4664.66</v>
      </c>
      <c r="D56" s="80">
        <v>22.5</v>
      </c>
      <c r="E56" s="80">
        <v>662.77</v>
      </c>
      <c r="G56" s="69"/>
      <c r="I56" s="26"/>
      <c r="K56" s="26"/>
      <c r="L56" s="20"/>
    </row>
    <row r="57" spans="1:12">
      <c r="A57" s="18">
        <v>4</v>
      </c>
      <c r="B57" s="66" t="s">
        <v>78</v>
      </c>
      <c r="C57" s="79">
        <v>4664.66</v>
      </c>
      <c r="D57" s="80">
        <v>27.5</v>
      </c>
      <c r="E57" s="80">
        <v>896</v>
      </c>
      <c r="G57" s="81"/>
      <c r="H57" s="36"/>
      <c r="I57" s="24"/>
      <c r="J57" s="82"/>
      <c r="K57" s="82"/>
      <c r="L57" s="39"/>
    </row>
  </sheetData>
  <sheetProtection algorithmName="SHA-512" hashValue="tStA2iH4lhJC93w/KqusU6CpApbEPM7N5GY/n0Rodxl9hpLGOIVSgs0T1j3l8tUtTGOj0XQYMg6B1fsPH0vGRA==" saltValue="VEOHWgzcZpl+hzelMAHyWw==" spinCount="100000" sheet="1" objects="1" scenarios="1"/>
  <mergeCells count="15">
    <mergeCell ref="B41:K41"/>
    <mergeCell ref="B50:E50"/>
    <mergeCell ref="B51:C51"/>
    <mergeCell ref="B52:C52"/>
    <mergeCell ref="C32:H32"/>
    <mergeCell ref="D33:G33"/>
    <mergeCell ref="B35:L35"/>
    <mergeCell ref="B38:L38"/>
    <mergeCell ref="B39:L39"/>
    <mergeCell ref="B2:L2"/>
    <mergeCell ref="B3:L3"/>
    <mergeCell ref="B8:L8"/>
    <mergeCell ref="N8:X8"/>
    <mergeCell ref="C31:H31"/>
    <mergeCell ref="J31:K31"/>
  </mergeCells>
  <printOptions horizontalCentered="1"/>
  <pageMargins left="0.39370078740157483" right="0.39370078740157483" top="0.59055118110236227" bottom="0.59055118110236227" header="0.51181102362204722" footer="0.51181102362204722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A8F1D-B7AD-4F82-8C7C-FD1767E2AF80}">
  <dimension ref="A1:X57"/>
  <sheetViews>
    <sheetView topLeftCell="A4" zoomScale="90" zoomScaleNormal="90" workbookViewId="0">
      <selection activeCell="H15" sqref="H15"/>
    </sheetView>
  </sheetViews>
  <sheetFormatPr defaultColWidth="9.109375" defaultRowHeight="13.2"/>
  <cols>
    <col min="1" max="1" width="0.88671875" style="18" customWidth="1"/>
    <col min="2" max="2" width="13.44140625" style="18" customWidth="1"/>
    <col min="3" max="3" width="7.88671875" style="18" customWidth="1"/>
    <col min="4" max="4" width="5.5546875" style="18" customWidth="1"/>
    <col min="5" max="5" width="6.5546875" style="18" customWidth="1"/>
    <col min="6" max="6" width="11" style="18" customWidth="1"/>
    <col min="7" max="7" width="10.6640625" style="18" customWidth="1"/>
    <col min="8" max="8" width="14.6640625" style="18" bestFit="1" customWidth="1"/>
    <col min="9" max="9" width="5.33203125" style="18" customWidth="1"/>
    <col min="10" max="10" width="8.44140625" style="18" customWidth="1"/>
    <col min="11" max="11" width="9.109375" style="18"/>
    <col min="12" max="12" width="0.6640625" style="18" customWidth="1"/>
    <col min="13" max="16384" width="9.109375" style="18"/>
  </cols>
  <sheetData>
    <row r="1" spans="1:24">
      <c r="B1" s="18" t="s">
        <v>41</v>
      </c>
    </row>
    <row r="2" spans="1:24" ht="15.6">
      <c r="B2" s="107" t="s">
        <v>42</v>
      </c>
      <c r="C2" s="108"/>
      <c r="D2" s="108"/>
      <c r="E2" s="108"/>
      <c r="F2" s="108"/>
      <c r="G2" s="108"/>
      <c r="H2" s="108"/>
      <c r="I2" s="108"/>
      <c r="J2" s="108"/>
      <c r="K2" s="108"/>
      <c r="L2" s="109"/>
    </row>
    <row r="3" spans="1:24" ht="15">
      <c r="B3" s="110" t="s">
        <v>43</v>
      </c>
      <c r="C3" s="111"/>
      <c r="D3" s="111"/>
      <c r="E3" s="111"/>
      <c r="F3" s="111"/>
      <c r="G3" s="111"/>
      <c r="H3" s="111"/>
      <c r="I3" s="111"/>
      <c r="J3" s="111"/>
      <c r="K3" s="111"/>
      <c r="L3" s="112"/>
    </row>
    <row r="4" spans="1:24">
      <c r="B4" s="19"/>
      <c r="C4" s="19"/>
      <c r="D4" s="19"/>
      <c r="E4" s="19"/>
      <c r="F4" s="19"/>
      <c r="G4" s="19"/>
      <c r="H4" s="19"/>
      <c r="I4" s="19"/>
    </row>
    <row r="5" spans="1:24">
      <c r="A5" s="20"/>
      <c r="B5" s="21" t="s">
        <v>44</v>
      </c>
      <c r="C5" s="21"/>
      <c r="D5" s="21"/>
      <c r="E5" s="21"/>
      <c r="F5" s="21"/>
      <c r="G5" s="21"/>
      <c r="H5" s="21"/>
      <c r="I5" s="21"/>
      <c r="J5" s="21"/>
      <c r="K5" s="21"/>
      <c r="L5" s="22"/>
    </row>
    <row r="6" spans="1:24">
      <c r="A6" s="20"/>
      <c r="B6" s="23">
        <f>H28</f>
        <v>7905.9122500000003</v>
      </c>
      <c r="C6" s="24" t="str">
        <f>CONCATENATE("relativo ao mês de ",Geral!C1,", conforme demonstrativo abaixo:")</f>
        <v>relativo ao mês de Abril/2025, conforme demonstrativo abaixo:</v>
      </c>
      <c r="D6" s="24"/>
      <c r="E6" s="24"/>
      <c r="F6" s="24"/>
      <c r="G6" s="24"/>
      <c r="H6" s="24"/>
      <c r="I6" s="24"/>
      <c r="J6" s="24"/>
      <c r="K6" s="24"/>
      <c r="L6" s="25"/>
    </row>
    <row r="7" spans="1:24"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</row>
    <row r="8" spans="1:24">
      <c r="B8" s="113" t="s">
        <v>45</v>
      </c>
      <c r="C8" s="114"/>
      <c r="D8" s="114"/>
      <c r="E8" s="114"/>
      <c r="F8" s="114"/>
      <c r="G8" s="114"/>
      <c r="H8" s="114"/>
      <c r="I8" s="114"/>
      <c r="J8" s="114"/>
      <c r="K8" s="114"/>
      <c r="L8" s="115"/>
      <c r="N8" s="116"/>
      <c r="O8" s="116"/>
      <c r="P8" s="116"/>
      <c r="Q8" s="116"/>
      <c r="R8" s="116"/>
      <c r="S8" s="116"/>
      <c r="T8" s="116"/>
      <c r="U8" s="116"/>
      <c r="V8" s="116"/>
      <c r="W8" s="116"/>
      <c r="X8" s="116"/>
    </row>
    <row r="9" spans="1:24">
      <c r="B9" s="28"/>
      <c r="L9" s="20"/>
    </row>
    <row r="10" spans="1:24">
      <c r="B10" s="29" t="s">
        <v>46</v>
      </c>
      <c r="G10" s="30">
        <v>0</v>
      </c>
      <c r="L10" s="20"/>
      <c r="N10" s="31"/>
      <c r="S10" s="30"/>
    </row>
    <row r="11" spans="1:24">
      <c r="B11" s="29" t="s">
        <v>47</v>
      </c>
      <c r="G11" s="33">
        <v>189.59</v>
      </c>
      <c r="L11" s="20"/>
      <c r="N11" s="31"/>
      <c r="S11" s="32"/>
    </row>
    <row r="12" spans="1:24">
      <c r="B12" s="29" t="s">
        <v>48</v>
      </c>
      <c r="G12" s="33">
        <f>ROUND(G11*G10,2)</f>
        <v>0</v>
      </c>
      <c r="L12" s="20"/>
      <c r="N12" s="31"/>
      <c r="S12" s="33"/>
    </row>
    <row r="13" spans="1:24">
      <c r="B13" s="29" t="s">
        <v>49</v>
      </c>
      <c r="G13" s="34">
        <v>6101.06</v>
      </c>
      <c r="H13" s="18">
        <v>951.62</v>
      </c>
      <c r="L13" s="20"/>
      <c r="N13" s="31"/>
      <c r="S13" s="34"/>
    </row>
    <row r="14" spans="1:24">
      <c r="B14" s="29" t="s">
        <v>50</v>
      </c>
      <c r="G14" s="34">
        <f>ROUND((H20*0.6)-G12-H25,2)</f>
        <v>5014.21</v>
      </c>
      <c r="H14" s="88">
        <v>4</v>
      </c>
      <c r="L14" s="20"/>
      <c r="N14" s="31"/>
      <c r="S14" s="34"/>
    </row>
    <row r="15" spans="1:24">
      <c r="B15" s="35" t="s">
        <v>51</v>
      </c>
      <c r="C15" s="36"/>
      <c r="D15" s="36"/>
      <c r="E15" s="36"/>
      <c r="F15" s="36"/>
      <c r="G15" s="37">
        <f>ROUND(H20*0.2,2)</f>
        <v>1735.02</v>
      </c>
      <c r="H15" s="36"/>
      <c r="I15" s="38" t="s">
        <v>52</v>
      </c>
      <c r="J15" s="36"/>
      <c r="K15" s="37">
        <f>Geral!G6</f>
        <v>2.5499999999999998</v>
      </c>
      <c r="L15" s="39"/>
      <c r="N15" s="31"/>
      <c r="S15" s="34"/>
    </row>
    <row r="17" spans="2:22" ht="15.6">
      <c r="B17" s="40"/>
      <c r="C17" s="41"/>
      <c r="D17" s="42" t="s">
        <v>53</v>
      </c>
      <c r="E17" s="41"/>
      <c r="F17" s="41"/>
      <c r="G17" s="41"/>
      <c r="H17" s="41"/>
      <c r="I17" s="41"/>
      <c r="J17" s="41"/>
      <c r="K17" s="41"/>
      <c r="L17" s="43"/>
      <c r="P17" s="44"/>
    </row>
    <row r="18" spans="2:22">
      <c r="B18" s="28"/>
      <c r="L18" s="20"/>
    </row>
    <row r="19" spans="2:22">
      <c r="B19" s="29" t="s">
        <v>54</v>
      </c>
      <c r="H19" s="45">
        <f>Geral!F6</f>
        <v>3402</v>
      </c>
      <c r="L19" s="20"/>
      <c r="N19" s="31"/>
      <c r="T19" s="45"/>
    </row>
    <row r="20" spans="2:22">
      <c r="B20" s="29" t="s">
        <v>55</v>
      </c>
      <c r="H20" s="34">
        <f>ROUND(H19*K15,2)</f>
        <v>8675.1</v>
      </c>
      <c r="I20" s="46"/>
      <c r="L20" s="20"/>
      <c r="N20" s="31"/>
      <c r="T20" s="34"/>
    </row>
    <row r="21" spans="2:22">
      <c r="B21" s="29" t="s">
        <v>56</v>
      </c>
      <c r="H21" s="47">
        <f>IF(H14="",0,IF(H14=1,(G14*(D54/100))-E54,IF(H14=2,(G14*(D55/100))-E55,IF(H14=3,(G14*(D56/100))-E56,(G14*(D57/100))-E57))))</f>
        <v>482.90775000000008</v>
      </c>
      <c r="J21" s="48"/>
      <c r="L21" s="20"/>
      <c r="N21" s="31"/>
      <c r="T21" s="49"/>
      <c r="V21" s="48"/>
    </row>
    <row r="22" spans="2:22">
      <c r="B22" s="29" t="s">
        <v>57</v>
      </c>
      <c r="F22" s="50" t="s">
        <v>58</v>
      </c>
      <c r="G22" s="51">
        <v>0.03</v>
      </c>
      <c r="H22" s="34">
        <f>ROUND($G$15*G22,2)</f>
        <v>52.05</v>
      </c>
      <c r="L22" s="20"/>
      <c r="N22" s="31"/>
      <c r="R22" s="50"/>
      <c r="T22" s="34"/>
    </row>
    <row r="23" spans="2:22" ht="14.4">
      <c r="B23" s="29" t="s">
        <v>4</v>
      </c>
      <c r="F23" s="50" t="s">
        <v>58</v>
      </c>
      <c r="G23" s="52">
        <v>1.4999999999999999E-2</v>
      </c>
      <c r="H23" s="34">
        <f t="shared" ref="H23:H24" si="0">ROUND($G$15*G23,2)</f>
        <v>26.03</v>
      </c>
      <c r="L23" s="20"/>
      <c r="N23" s="31"/>
      <c r="T23" s="34"/>
    </row>
    <row r="24" spans="2:22" ht="14.4">
      <c r="B24" s="29" t="s">
        <v>5</v>
      </c>
      <c r="F24" s="50" t="s">
        <v>58</v>
      </c>
      <c r="G24" s="52">
        <v>0.01</v>
      </c>
      <c r="H24" s="34">
        <f t="shared" si="0"/>
        <v>17.350000000000001</v>
      </c>
      <c r="L24" s="20"/>
      <c r="N24" s="31"/>
      <c r="T24" s="34"/>
    </row>
    <row r="25" spans="2:22" ht="14.4">
      <c r="B25" s="29" t="s">
        <v>59</v>
      </c>
      <c r="F25" s="50" t="s">
        <v>58</v>
      </c>
      <c r="G25" s="52">
        <v>0.11</v>
      </c>
      <c r="H25" s="34">
        <f>IF((G15*0.11)&lt;H13,ROUND(G15*G25,2),H13)</f>
        <v>190.85</v>
      </c>
      <c r="L25" s="20"/>
      <c r="N25" s="31"/>
      <c r="T25" s="34"/>
    </row>
    <row r="26" spans="2:22">
      <c r="B26" s="29" t="s">
        <v>60</v>
      </c>
      <c r="H26" s="53">
        <f>SUM(H21:H25)</f>
        <v>769.18775000000005</v>
      </c>
      <c r="L26" s="20"/>
      <c r="N26" s="31"/>
      <c r="T26" s="34"/>
    </row>
    <row r="27" spans="2:22">
      <c r="B27" s="29"/>
      <c r="H27" s="34"/>
      <c r="L27" s="20"/>
      <c r="N27" s="31"/>
      <c r="T27" s="34"/>
    </row>
    <row r="28" spans="2:22">
      <c r="B28" s="54" t="s">
        <v>61</v>
      </c>
      <c r="C28" s="55"/>
      <c r="D28" s="55"/>
      <c r="E28" s="55"/>
      <c r="F28" s="55"/>
      <c r="G28" s="55"/>
      <c r="H28" s="56">
        <f>+H20-H26</f>
        <v>7905.9122500000003</v>
      </c>
      <c r="L28" s="20"/>
      <c r="N28" s="31"/>
      <c r="T28" s="34"/>
    </row>
    <row r="29" spans="2:22">
      <c r="B29" s="57"/>
      <c r="C29" s="36"/>
      <c r="D29" s="36"/>
      <c r="E29" s="36"/>
      <c r="F29" s="36"/>
      <c r="G29" s="36"/>
      <c r="H29" s="36"/>
      <c r="I29" s="36"/>
      <c r="J29" s="36"/>
      <c r="K29" s="36"/>
      <c r="L29" s="39"/>
    </row>
    <row r="31" spans="2:22">
      <c r="B31" s="31" t="s">
        <v>62</v>
      </c>
      <c r="C31" s="117" t="str">
        <f>Geral!B6</f>
        <v>ANTONIO CARLOS DA SILVA</v>
      </c>
      <c r="D31" s="117"/>
      <c r="E31" s="117"/>
      <c r="F31" s="117"/>
      <c r="G31" s="117"/>
      <c r="H31" s="117"/>
      <c r="I31" s="58" t="s">
        <v>63</v>
      </c>
      <c r="J31" s="118" t="s">
        <v>85</v>
      </c>
      <c r="K31" s="119"/>
      <c r="L31" s="59"/>
    </row>
    <row r="32" spans="2:22">
      <c r="B32" s="31"/>
      <c r="C32" s="117"/>
      <c r="D32" s="117"/>
      <c r="E32" s="117"/>
      <c r="F32" s="117"/>
      <c r="G32" s="117"/>
      <c r="H32" s="117"/>
      <c r="I32" s="58"/>
      <c r="J32" s="19"/>
      <c r="K32" s="19"/>
      <c r="L32" s="19"/>
    </row>
    <row r="33" spans="2:12">
      <c r="D33" s="124"/>
      <c r="E33" s="124"/>
      <c r="F33" s="124"/>
      <c r="G33" s="124"/>
    </row>
    <row r="35" spans="2:12">
      <c r="B35" s="125"/>
      <c r="C35" s="125"/>
      <c r="D35" s="125"/>
      <c r="E35" s="125"/>
      <c r="F35" s="125"/>
      <c r="G35" s="125"/>
      <c r="H35" s="125"/>
      <c r="I35" s="125"/>
      <c r="J35" s="125"/>
      <c r="K35" s="125"/>
      <c r="L35" s="125"/>
    </row>
    <row r="36" spans="2:12">
      <c r="B36" s="85"/>
      <c r="C36" s="85"/>
      <c r="D36" s="85"/>
      <c r="F36" s="86" t="s">
        <v>81</v>
      </c>
      <c r="G36" s="87">
        <f>Geral!C33</f>
        <v>45782</v>
      </c>
      <c r="H36" s="85"/>
      <c r="I36" s="85"/>
      <c r="J36" s="85"/>
      <c r="K36" s="85"/>
      <c r="L36" s="85"/>
    </row>
    <row r="38" spans="2:12">
      <c r="B38" s="126"/>
      <c r="C38" s="126"/>
      <c r="D38" s="126"/>
      <c r="E38" s="126"/>
      <c r="F38" s="126"/>
      <c r="G38" s="126"/>
      <c r="H38" s="126"/>
      <c r="I38" s="126"/>
      <c r="J38" s="126"/>
      <c r="K38" s="126"/>
      <c r="L38" s="126"/>
    </row>
    <row r="39" spans="2:12">
      <c r="B39" s="127" t="s">
        <v>64</v>
      </c>
      <c r="C39" s="127"/>
      <c r="D39" s="127"/>
      <c r="E39" s="127"/>
      <c r="F39" s="127"/>
      <c r="G39" s="127"/>
      <c r="H39" s="127"/>
      <c r="I39" s="127"/>
      <c r="J39" s="127"/>
      <c r="K39" s="127"/>
      <c r="L39" s="127"/>
    </row>
    <row r="40" spans="2:12">
      <c r="F40" s="60"/>
      <c r="G40" s="60"/>
    </row>
    <row r="41" spans="2:12">
      <c r="B41" s="113" t="s">
        <v>65</v>
      </c>
      <c r="C41" s="114"/>
      <c r="D41" s="114"/>
      <c r="E41" s="114"/>
      <c r="F41" s="114"/>
      <c r="G41" s="114"/>
      <c r="H41" s="114"/>
      <c r="I41" s="114"/>
      <c r="J41" s="114"/>
      <c r="K41" s="114"/>
      <c r="L41" s="43"/>
    </row>
    <row r="42" spans="2:12">
      <c r="B42" s="61"/>
      <c r="C42" s="27"/>
      <c r="D42" s="27"/>
      <c r="E42" s="27"/>
      <c r="F42" s="27"/>
      <c r="G42" s="27"/>
      <c r="H42" s="27"/>
      <c r="I42" s="27"/>
      <c r="J42" s="27"/>
      <c r="K42" s="27"/>
      <c r="L42" s="20"/>
    </row>
    <row r="43" spans="2:12">
      <c r="B43" s="28" t="s">
        <v>66</v>
      </c>
      <c r="L43" s="20"/>
    </row>
    <row r="44" spans="2:12">
      <c r="B44" s="28" t="s">
        <v>67</v>
      </c>
      <c r="L44" s="20"/>
    </row>
    <row r="45" spans="2:12">
      <c r="B45" s="28" t="s">
        <v>68</v>
      </c>
      <c r="L45" s="20"/>
    </row>
    <row r="46" spans="2:12">
      <c r="B46" s="28" t="s">
        <v>69</v>
      </c>
      <c r="L46" s="20"/>
    </row>
    <row r="47" spans="2:12">
      <c r="B47" s="28" t="s">
        <v>70</v>
      </c>
      <c r="L47" s="20"/>
    </row>
    <row r="48" spans="2:12">
      <c r="B48" s="28" t="s">
        <v>71</v>
      </c>
      <c r="L48" s="20"/>
    </row>
    <row r="49" spans="1:12">
      <c r="B49" s="57" t="s">
        <v>72</v>
      </c>
      <c r="C49" s="36"/>
      <c r="D49" s="36"/>
      <c r="E49" s="36"/>
      <c r="F49" s="36"/>
      <c r="G49" s="36"/>
      <c r="H49" s="36"/>
      <c r="I49" s="36"/>
      <c r="J49" s="36"/>
      <c r="K49" s="36"/>
      <c r="L49" s="39"/>
    </row>
    <row r="50" spans="1:12" ht="15.6">
      <c r="B50" s="120" t="s">
        <v>73</v>
      </c>
      <c r="C50" s="120"/>
      <c r="D50" s="120"/>
      <c r="E50" s="120"/>
      <c r="F50" s="44"/>
      <c r="G50" s="44"/>
      <c r="H50" s="44"/>
      <c r="I50" s="44"/>
    </row>
    <row r="51" spans="1:12">
      <c r="B51" s="121" t="s">
        <v>74</v>
      </c>
      <c r="C51" s="121"/>
      <c r="D51" s="63" t="s">
        <v>75</v>
      </c>
      <c r="E51" s="62" t="s">
        <v>76</v>
      </c>
      <c r="F51" s="64"/>
      <c r="G51" s="65" t="s">
        <v>65</v>
      </c>
      <c r="H51" s="41"/>
      <c r="I51" s="41"/>
      <c r="J51" s="41"/>
      <c r="K51" s="41"/>
      <c r="L51" s="43"/>
    </row>
    <row r="52" spans="1:12">
      <c r="B52" s="122"/>
      <c r="C52" s="123"/>
      <c r="D52" s="67"/>
      <c r="E52" s="68"/>
      <c r="G52" s="69"/>
      <c r="L52" s="20"/>
    </row>
    <row r="53" spans="1:12">
      <c r="B53" s="70" t="s">
        <v>77</v>
      </c>
      <c r="C53" s="71">
        <v>2259.1999999999998</v>
      </c>
      <c r="D53" s="72">
        <v>0</v>
      </c>
      <c r="E53" s="72">
        <v>0</v>
      </c>
      <c r="G53" s="69"/>
      <c r="L53" s="20"/>
    </row>
    <row r="54" spans="1:12" ht="12.75" customHeight="1">
      <c r="A54" s="18">
        <v>1</v>
      </c>
      <c r="B54" s="73">
        <f>C53</f>
        <v>2259.1999999999998</v>
      </c>
      <c r="C54" s="74">
        <v>2826.65</v>
      </c>
      <c r="D54" s="75">
        <v>7.5</v>
      </c>
      <c r="E54" s="75">
        <v>169.44</v>
      </c>
      <c r="G54" s="69"/>
      <c r="L54" s="20"/>
    </row>
    <row r="55" spans="1:12">
      <c r="A55" s="18">
        <v>2</v>
      </c>
      <c r="B55" s="76">
        <f>C54</f>
        <v>2826.65</v>
      </c>
      <c r="C55" s="77">
        <v>3751.05</v>
      </c>
      <c r="D55" s="72">
        <v>15</v>
      </c>
      <c r="E55" s="72">
        <v>381.44</v>
      </c>
      <c r="G55" s="69"/>
      <c r="I55" s="26"/>
      <c r="J55" s="26"/>
      <c r="K55" s="26"/>
      <c r="L55" s="20"/>
    </row>
    <row r="56" spans="1:12">
      <c r="A56" s="18">
        <v>3</v>
      </c>
      <c r="B56" s="78">
        <f>C55</f>
        <v>3751.05</v>
      </c>
      <c r="C56" s="79">
        <v>4664.66</v>
      </c>
      <c r="D56" s="80">
        <v>22.5</v>
      </c>
      <c r="E56" s="80">
        <v>662.77</v>
      </c>
      <c r="G56" s="69"/>
      <c r="I56" s="26"/>
      <c r="K56" s="26"/>
      <c r="L56" s="20"/>
    </row>
    <row r="57" spans="1:12">
      <c r="A57" s="18">
        <v>4</v>
      </c>
      <c r="B57" s="66" t="s">
        <v>78</v>
      </c>
      <c r="C57" s="79">
        <v>4664.66</v>
      </c>
      <c r="D57" s="80">
        <v>27.5</v>
      </c>
      <c r="E57" s="80">
        <v>896</v>
      </c>
      <c r="G57" s="81"/>
      <c r="H57" s="36"/>
      <c r="I57" s="24"/>
      <c r="J57" s="82"/>
      <c r="K57" s="82"/>
      <c r="L57" s="39"/>
    </row>
  </sheetData>
  <sheetProtection algorithmName="SHA-512" hashValue="IizjnufcQJW11thdIqU8r+SvszpOOwlFFlSV7bQRBa8gLi4NCBQ0e4ryBJ1hOopgEkqQXyCpQclhtQtV2xUJWQ==" saltValue="OgagGcFnzIRbUDPag0vuFw==" spinCount="100000" sheet="1" objects="1" scenarios="1"/>
  <mergeCells count="15">
    <mergeCell ref="B50:E50"/>
    <mergeCell ref="B51:C51"/>
    <mergeCell ref="B52:C52"/>
    <mergeCell ref="C32:H32"/>
    <mergeCell ref="D33:G33"/>
    <mergeCell ref="B35:L35"/>
    <mergeCell ref="B38:L38"/>
    <mergeCell ref="B39:L39"/>
    <mergeCell ref="B41:K41"/>
    <mergeCell ref="B2:L2"/>
    <mergeCell ref="B3:L3"/>
    <mergeCell ref="B8:L8"/>
    <mergeCell ref="N8:X8"/>
    <mergeCell ref="C31:H31"/>
    <mergeCell ref="J31:K31"/>
  </mergeCells>
  <printOptions horizontalCentered="1"/>
  <pageMargins left="0.39370078740157483" right="0.39370078740157483" top="0.59055118110236227" bottom="0.59055118110236227" header="0.51181102362204722" footer="0.51181102362204722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C7114-8812-49D2-A0B9-5DB70132709B}">
  <dimension ref="A1:X57"/>
  <sheetViews>
    <sheetView topLeftCell="A4" zoomScale="90" zoomScaleNormal="90" workbookViewId="0">
      <selection activeCell="H15" sqref="H15"/>
    </sheetView>
  </sheetViews>
  <sheetFormatPr defaultColWidth="9.109375" defaultRowHeight="13.2"/>
  <cols>
    <col min="1" max="1" width="0.88671875" style="18" customWidth="1"/>
    <col min="2" max="2" width="13.44140625" style="18" customWidth="1"/>
    <col min="3" max="3" width="7.88671875" style="18" customWidth="1"/>
    <col min="4" max="4" width="5.5546875" style="18" customWidth="1"/>
    <col min="5" max="5" width="6.5546875" style="18" customWidth="1"/>
    <col min="6" max="6" width="11" style="18" customWidth="1"/>
    <col min="7" max="7" width="10.6640625" style="18" customWidth="1"/>
    <col min="8" max="8" width="14.6640625" style="18" bestFit="1" customWidth="1"/>
    <col min="9" max="9" width="5.33203125" style="18" customWidth="1"/>
    <col min="10" max="10" width="8.44140625" style="18" customWidth="1"/>
    <col min="11" max="11" width="9.109375" style="18"/>
    <col min="12" max="12" width="0.6640625" style="18" customWidth="1"/>
    <col min="13" max="16384" width="9.109375" style="18"/>
  </cols>
  <sheetData>
    <row r="1" spans="1:24">
      <c r="B1" s="18" t="s">
        <v>41</v>
      </c>
    </row>
    <row r="2" spans="1:24" ht="15.6">
      <c r="B2" s="107" t="s">
        <v>42</v>
      </c>
      <c r="C2" s="108"/>
      <c r="D2" s="108"/>
      <c r="E2" s="108"/>
      <c r="F2" s="108"/>
      <c r="G2" s="108"/>
      <c r="H2" s="108"/>
      <c r="I2" s="108"/>
      <c r="J2" s="108"/>
      <c r="K2" s="108"/>
      <c r="L2" s="109"/>
    </row>
    <row r="3" spans="1:24" ht="15">
      <c r="B3" s="110" t="s">
        <v>43</v>
      </c>
      <c r="C3" s="111"/>
      <c r="D3" s="111"/>
      <c r="E3" s="111"/>
      <c r="F3" s="111"/>
      <c r="G3" s="111"/>
      <c r="H3" s="111"/>
      <c r="I3" s="111"/>
      <c r="J3" s="111"/>
      <c r="K3" s="111"/>
      <c r="L3" s="112"/>
    </row>
    <row r="4" spans="1:24">
      <c r="B4" s="19"/>
      <c r="C4" s="19"/>
      <c r="D4" s="19"/>
      <c r="E4" s="19"/>
      <c r="F4" s="19"/>
      <c r="G4" s="19"/>
      <c r="H4" s="19"/>
      <c r="I4" s="19"/>
    </row>
    <row r="5" spans="1:24">
      <c r="A5" s="20"/>
      <c r="B5" s="21" t="s">
        <v>44</v>
      </c>
      <c r="C5" s="21"/>
      <c r="D5" s="21"/>
      <c r="E5" s="21"/>
      <c r="F5" s="21"/>
      <c r="G5" s="21"/>
      <c r="H5" s="21"/>
      <c r="I5" s="21"/>
      <c r="J5" s="21"/>
      <c r="K5" s="21"/>
      <c r="L5" s="22"/>
    </row>
    <row r="6" spans="1:24">
      <c r="A6" s="20"/>
      <c r="B6" s="23">
        <f>H28</f>
        <v>7170.3117499999998</v>
      </c>
      <c r="C6" s="24" t="str">
        <f>CONCATENATE("relativo ao mês de ",Geral!C1,", conforme demonstrativo abaixo:")</f>
        <v>relativo ao mês de Abril/2025, conforme demonstrativo abaixo:</v>
      </c>
      <c r="D6" s="24"/>
      <c r="E6" s="24"/>
      <c r="F6" s="24"/>
      <c r="G6" s="24"/>
      <c r="H6" s="24"/>
      <c r="I6" s="24"/>
      <c r="J6" s="24"/>
      <c r="K6" s="24"/>
      <c r="L6" s="25"/>
    </row>
    <row r="7" spans="1:24"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</row>
    <row r="8" spans="1:24">
      <c r="B8" s="113" t="s">
        <v>45</v>
      </c>
      <c r="C8" s="114"/>
      <c r="D8" s="114"/>
      <c r="E8" s="114"/>
      <c r="F8" s="114"/>
      <c r="G8" s="114"/>
      <c r="H8" s="114"/>
      <c r="I8" s="114"/>
      <c r="J8" s="114"/>
      <c r="K8" s="114"/>
      <c r="L8" s="115"/>
      <c r="N8" s="116"/>
      <c r="O8" s="116"/>
      <c r="P8" s="116"/>
      <c r="Q8" s="116"/>
      <c r="R8" s="116"/>
      <c r="S8" s="116"/>
      <c r="T8" s="116"/>
      <c r="U8" s="116"/>
      <c r="V8" s="116"/>
      <c r="W8" s="116"/>
      <c r="X8" s="116"/>
    </row>
    <row r="9" spans="1:24">
      <c r="B9" s="28"/>
      <c r="L9" s="20"/>
    </row>
    <row r="10" spans="1:24">
      <c r="B10" s="29" t="s">
        <v>46</v>
      </c>
      <c r="G10" s="30">
        <v>0</v>
      </c>
      <c r="L10" s="20"/>
      <c r="N10" s="31"/>
      <c r="S10" s="30"/>
    </row>
    <row r="11" spans="1:24">
      <c r="B11" s="29" t="s">
        <v>47</v>
      </c>
      <c r="G11" s="33">
        <v>189.59</v>
      </c>
      <c r="L11" s="20"/>
      <c r="N11" s="31"/>
      <c r="S11" s="32"/>
    </row>
    <row r="12" spans="1:24">
      <c r="B12" s="29" t="s">
        <v>48</v>
      </c>
      <c r="G12" s="33">
        <f>ROUND(G11*G10,2)</f>
        <v>0</v>
      </c>
      <c r="L12" s="20"/>
      <c r="N12" s="31"/>
      <c r="S12" s="33"/>
    </row>
    <row r="13" spans="1:24">
      <c r="B13" s="29" t="s">
        <v>49</v>
      </c>
      <c r="G13" s="34">
        <v>6101.06</v>
      </c>
      <c r="H13" s="18">
        <v>951.62</v>
      </c>
      <c r="L13" s="20"/>
      <c r="N13" s="31"/>
      <c r="S13" s="34"/>
    </row>
    <row r="14" spans="1:24">
      <c r="B14" s="29" t="s">
        <v>50</v>
      </c>
      <c r="G14" s="34">
        <f>ROUND((H20*0.6)-G12-H25,2)</f>
        <v>4488.03</v>
      </c>
      <c r="H14" s="88">
        <v>4</v>
      </c>
      <c r="L14" s="20"/>
      <c r="N14" s="31"/>
      <c r="S14" s="34"/>
    </row>
    <row r="15" spans="1:24">
      <c r="B15" s="35" t="s">
        <v>51</v>
      </c>
      <c r="C15" s="36"/>
      <c r="D15" s="36"/>
      <c r="E15" s="36"/>
      <c r="F15" s="36"/>
      <c r="G15" s="37">
        <f>ROUND(H20*0.2,2)</f>
        <v>1552.95</v>
      </c>
      <c r="H15" s="36"/>
      <c r="I15" s="38" t="s">
        <v>52</v>
      </c>
      <c r="J15" s="36"/>
      <c r="K15" s="37">
        <f>Geral!G7</f>
        <v>2.5499999999999998</v>
      </c>
      <c r="L15" s="39"/>
      <c r="N15" s="31"/>
      <c r="S15" s="34"/>
    </row>
    <row r="17" spans="2:22" ht="15.6">
      <c r="B17" s="40"/>
      <c r="C17" s="41"/>
      <c r="D17" s="42" t="s">
        <v>53</v>
      </c>
      <c r="E17" s="41"/>
      <c r="F17" s="41"/>
      <c r="G17" s="41"/>
      <c r="H17" s="41"/>
      <c r="I17" s="41"/>
      <c r="J17" s="41"/>
      <c r="K17" s="41"/>
      <c r="L17" s="43"/>
      <c r="P17" s="44"/>
    </row>
    <row r="18" spans="2:22">
      <c r="B18" s="28"/>
      <c r="L18" s="20"/>
    </row>
    <row r="19" spans="2:22">
      <c r="B19" s="29" t="s">
        <v>54</v>
      </c>
      <c r="H19" s="45">
        <f>Geral!F7</f>
        <v>3045</v>
      </c>
      <c r="L19" s="20"/>
      <c r="N19" s="31"/>
      <c r="T19" s="45"/>
    </row>
    <row r="20" spans="2:22">
      <c r="B20" s="29" t="s">
        <v>55</v>
      </c>
      <c r="H20" s="34">
        <f>ROUND(H19*K15,2)</f>
        <v>7764.75</v>
      </c>
      <c r="I20" s="46"/>
      <c r="L20" s="20"/>
      <c r="N20" s="31"/>
      <c r="T20" s="34"/>
    </row>
    <row r="21" spans="2:22">
      <c r="B21" s="29" t="s">
        <v>56</v>
      </c>
      <c r="H21" s="47">
        <f>IF(H14="",0,IF(H14=1,(G14*(D54/100))-E54,IF(H14=2,(G14*(D55/100))-E55,IF(H14=3,(G14*(D56/100))-E56,(G14*(D57/100))-E57))))</f>
        <v>338.20825000000013</v>
      </c>
      <c r="J21" s="48"/>
      <c r="L21" s="20"/>
      <c r="N21" s="31"/>
      <c r="T21" s="49"/>
      <c r="V21" s="48"/>
    </row>
    <row r="22" spans="2:22">
      <c r="B22" s="29" t="s">
        <v>57</v>
      </c>
      <c r="F22" s="50" t="s">
        <v>58</v>
      </c>
      <c r="G22" s="51">
        <v>0.03</v>
      </c>
      <c r="H22" s="34">
        <f>ROUND($G$15*G22,2)</f>
        <v>46.59</v>
      </c>
      <c r="L22" s="20"/>
      <c r="N22" s="31"/>
      <c r="R22" s="50"/>
      <c r="T22" s="34"/>
    </row>
    <row r="23" spans="2:22" ht="14.4">
      <c r="B23" s="29" t="s">
        <v>4</v>
      </c>
      <c r="F23" s="50" t="s">
        <v>58</v>
      </c>
      <c r="G23" s="52">
        <v>1.4999999999999999E-2</v>
      </c>
      <c r="H23" s="34">
        <f t="shared" ref="H23:H24" si="0">ROUND($G$15*G23,2)</f>
        <v>23.29</v>
      </c>
      <c r="L23" s="20"/>
      <c r="N23" s="31"/>
      <c r="T23" s="34"/>
    </row>
    <row r="24" spans="2:22" ht="14.4">
      <c r="B24" s="29" t="s">
        <v>5</v>
      </c>
      <c r="F24" s="50" t="s">
        <v>58</v>
      </c>
      <c r="G24" s="52">
        <v>0.01</v>
      </c>
      <c r="H24" s="34">
        <f t="shared" si="0"/>
        <v>15.53</v>
      </c>
      <c r="L24" s="20"/>
      <c r="N24" s="31"/>
      <c r="T24" s="34"/>
    </row>
    <row r="25" spans="2:22" ht="14.4">
      <c r="B25" s="29" t="s">
        <v>59</v>
      </c>
      <c r="F25" s="50" t="s">
        <v>58</v>
      </c>
      <c r="G25" s="52">
        <v>0.11</v>
      </c>
      <c r="H25" s="34">
        <f>IF((G15*0.11)&lt;H13,ROUND(G15*G25,2),H13)</f>
        <v>170.82</v>
      </c>
      <c r="L25" s="20"/>
      <c r="N25" s="31"/>
      <c r="T25" s="34"/>
    </row>
    <row r="26" spans="2:22">
      <c r="B26" s="29" t="s">
        <v>60</v>
      </c>
      <c r="H26" s="53">
        <f>SUM(H21:H25)</f>
        <v>594.43825000000015</v>
      </c>
      <c r="L26" s="20"/>
      <c r="N26" s="31"/>
      <c r="T26" s="34"/>
    </row>
    <row r="27" spans="2:22">
      <c r="B27" s="29"/>
      <c r="H27" s="34"/>
      <c r="L27" s="20"/>
      <c r="N27" s="31"/>
      <c r="T27" s="34"/>
    </row>
    <row r="28" spans="2:22">
      <c r="B28" s="54" t="s">
        <v>61</v>
      </c>
      <c r="C28" s="55"/>
      <c r="D28" s="55"/>
      <c r="E28" s="55"/>
      <c r="F28" s="55"/>
      <c r="G28" s="55"/>
      <c r="H28" s="56">
        <f>+H20-H26</f>
        <v>7170.3117499999998</v>
      </c>
      <c r="L28" s="20"/>
      <c r="N28" s="31"/>
      <c r="T28" s="34"/>
    </row>
    <row r="29" spans="2:22">
      <c r="B29" s="57"/>
      <c r="C29" s="36"/>
      <c r="D29" s="36"/>
      <c r="E29" s="36"/>
      <c r="F29" s="36"/>
      <c r="G29" s="36"/>
      <c r="H29" s="36"/>
      <c r="I29" s="36"/>
      <c r="J29" s="36"/>
      <c r="K29" s="36"/>
      <c r="L29" s="39"/>
    </row>
    <row r="31" spans="2:22">
      <c r="B31" s="31" t="s">
        <v>62</v>
      </c>
      <c r="C31" s="117" t="str">
        <f>Geral!B7</f>
        <v>WALTER DE MORAIS JÚNIOR</v>
      </c>
      <c r="D31" s="117"/>
      <c r="E31" s="117"/>
      <c r="F31" s="117"/>
      <c r="G31" s="117"/>
      <c r="H31" s="117"/>
      <c r="I31" s="58" t="s">
        <v>63</v>
      </c>
      <c r="J31" s="118" t="s">
        <v>86</v>
      </c>
      <c r="K31" s="119"/>
      <c r="L31" s="59"/>
    </row>
    <row r="32" spans="2:22">
      <c r="B32" s="31"/>
      <c r="C32" s="117"/>
      <c r="D32" s="117"/>
      <c r="E32" s="117"/>
      <c r="F32" s="117"/>
      <c r="G32" s="117"/>
      <c r="H32" s="117"/>
      <c r="I32" s="58"/>
      <c r="J32" s="19"/>
      <c r="K32" s="19"/>
      <c r="L32" s="19"/>
    </row>
    <row r="33" spans="2:12">
      <c r="D33" s="124"/>
      <c r="E33" s="124"/>
      <c r="F33" s="124"/>
      <c r="G33" s="124"/>
    </row>
    <row r="35" spans="2:12">
      <c r="B35" s="125"/>
      <c r="C35" s="125"/>
      <c r="D35" s="125"/>
      <c r="E35" s="125"/>
      <c r="F35" s="125"/>
      <c r="G35" s="125"/>
      <c r="H35" s="125"/>
      <c r="I35" s="125"/>
      <c r="J35" s="125"/>
      <c r="K35" s="125"/>
      <c r="L35" s="125"/>
    </row>
    <row r="36" spans="2:12">
      <c r="B36" s="85"/>
      <c r="C36" s="85"/>
      <c r="D36" s="85"/>
      <c r="F36" s="86" t="s">
        <v>81</v>
      </c>
      <c r="G36" s="87">
        <f>Geral!C33</f>
        <v>45782</v>
      </c>
      <c r="H36" s="85"/>
      <c r="I36" s="85"/>
      <c r="J36" s="85"/>
      <c r="K36" s="85"/>
      <c r="L36" s="85"/>
    </row>
    <row r="38" spans="2:12">
      <c r="B38" s="126"/>
      <c r="C38" s="126"/>
      <c r="D38" s="126"/>
      <c r="E38" s="126"/>
      <c r="F38" s="126"/>
      <c r="G38" s="126"/>
      <c r="H38" s="126"/>
      <c r="I38" s="126"/>
      <c r="J38" s="126"/>
      <c r="K38" s="126"/>
      <c r="L38" s="126"/>
    </row>
    <row r="39" spans="2:12">
      <c r="B39" s="127" t="s">
        <v>64</v>
      </c>
      <c r="C39" s="127"/>
      <c r="D39" s="127"/>
      <c r="E39" s="127"/>
      <c r="F39" s="127"/>
      <c r="G39" s="127"/>
      <c r="H39" s="127"/>
      <c r="I39" s="127"/>
      <c r="J39" s="127"/>
      <c r="K39" s="127"/>
      <c r="L39" s="127"/>
    </row>
    <row r="40" spans="2:12">
      <c r="F40" s="60"/>
      <c r="G40" s="60"/>
    </row>
    <row r="41" spans="2:12">
      <c r="B41" s="113" t="s">
        <v>65</v>
      </c>
      <c r="C41" s="114"/>
      <c r="D41" s="114"/>
      <c r="E41" s="114"/>
      <c r="F41" s="114"/>
      <c r="G41" s="114"/>
      <c r="H41" s="114"/>
      <c r="I41" s="114"/>
      <c r="J41" s="114"/>
      <c r="K41" s="114"/>
      <c r="L41" s="43"/>
    </row>
    <row r="42" spans="2:12">
      <c r="B42" s="61"/>
      <c r="C42" s="27"/>
      <c r="D42" s="27"/>
      <c r="E42" s="27"/>
      <c r="F42" s="27"/>
      <c r="G42" s="27"/>
      <c r="H42" s="27"/>
      <c r="I42" s="27"/>
      <c r="J42" s="27"/>
      <c r="K42" s="27"/>
      <c r="L42" s="20"/>
    </row>
    <row r="43" spans="2:12">
      <c r="B43" s="28" t="s">
        <v>66</v>
      </c>
      <c r="L43" s="20"/>
    </row>
    <row r="44" spans="2:12">
      <c r="B44" s="28" t="s">
        <v>67</v>
      </c>
      <c r="L44" s="20"/>
    </row>
    <row r="45" spans="2:12">
      <c r="B45" s="28" t="s">
        <v>68</v>
      </c>
      <c r="L45" s="20"/>
    </row>
    <row r="46" spans="2:12">
      <c r="B46" s="28" t="s">
        <v>69</v>
      </c>
      <c r="L46" s="20"/>
    </row>
    <row r="47" spans="2:12">
      <c r="B47" s="28" t="s">
        <v>70</v>
      </c>
      <c r="L47" s="20"/>
    </row>
    <row r="48" spans="2:12">
      <c r="B48" s="28" t="s">
        <v>71</v>
      </c>
      <c r="L48" s="20"/>
    </row>
    <row r="49" spans="1:12">
      <c r="B49" s="57" t="s">
        <v>72</v>
      </c>
      <c r="C49" s="36"/>
      <c r="D49" s="36"/>
      <c r="E49" s="36"/>
      <c r="F49" s="36"/>
      <c r="G49" s="36"/>
      <c r="H49" s="36"/>
      <c r="I49" s="36"/>
      <c r="J49" s="36"/>
      <c r="K49" s="36"/>
      <c r="L49" s="39"/>
    </row>
    <row r="50" spans="1:12" ht="15.6">
      <c r="B50" s="120" t="s">
        <v>73</v>
      </c>
      <c r="C50" s="120"/>
      <c r="D50" s="120"/>
      <c r="E50" s="120"/>
      <c r="F50" s="44"/>
      <c r="G50" s="44"/>
      <c r="H50" s="44"/>
      <c r="I50" s="44"/>
    </row>
    <row r="51" spans="1:12">
      <c r="B51" s="121" t="s">
        <v>74</v>
      </c>
      <c r="C51" s="121"/>
      <c r="D51" s="63" t="s">
        <v>75</v>
      </c>
      <c r="E51" s="62" t="s">
        <v>76</v>
      </c>
      <c r="F51" s="64"/>
      <c r="G51" s="65" t="s">
        <v>65</v>
      </c>
      <c r="H51" s="41"/>
      <c r="I51" s="41"/>
      <c r="J51" s="41"/>
      <c r="K51" s="41"/>
      <c r="L51" s="43"/>
    </row>
    <row r="52" spans="1:12">
      <c r="B52" s="122"/>
      <c r="C52" s="123"/>
      <c r="D52" s="67"/>
      <c r="E52" s="68"/>
      <c r="G52" s="69"/>
      <c r="L52" s="20"/>
    </row>
    <row r="53" spans="1:12">
      <c r="B53" s="70" t="s">
        <v>77</v>
      </c>
      <c r="C53" s="71">
        <v>2259.1999999999998</v>
      </c>
      <c r="D53" s="72">
        <v>0</v>
      </c>
      <c r="E53" s="72">
        <v>0</v>
      </c>
      <c r="G53" s="69"/>
      <c r="L53" s="20"/>
    </row>
    <row r="54" spans="1:12" ht="12.75" customHeight="1">
      <c r="A54" s="18">
        <v>1</v>
      </c>
      <c r="B54" s="73">
        <f>C53</f>
        <v>2259.1999999999998</v>
      </c>
      <c r="C54" s="74">
        <v>2826.65</v>
      </c>
      <c r="D54" s="75">
        <v>7.5</v>
      </c>
      <c r="E54" s="75">
        <v>169.44</v>
      </c>
      <c r="G54" s="69"/>
      <c r="L54" s="20"/>
    </row>
    <row r="55" spans="1:12">
      <c r="A55" s="18">
        <v>2</v>
      </c>
      <c r="B55" s="76">
        <f>C54</f>
        <v>2826.65</v>
      </c>
      <c r="C55" s="77">
        <v>3751.05</v>
      </c>
      <c r="D55" s="72">
        <v>15</v>
      </c>
      <c r="E55" s="72">
        <v>381.44</v>
      </c>
      <c r="G55" s="69"/>
      <c r="I55" s="26"/>
      <c r="J55" s="26"/>
      <c r="K55" s="26"/>
      <c r="L55" s="20"/>
    </row>
    <row r="56" spans="1:12">
      <c r="A56" s="18">
        <v>3</v>
      </c>
      <c r="B56" s="78">
        <f>C55</f>
        <v>3751.05</v>
      </c>
      <c r="C56" s="79">
        <v>4664.66</v>
      </c>
      <c r="D56" s="80">
        <v>22.5</v>
      </c>
      <c r="E56" s="80">
        <v>662.77</v>
      </c>
      <c r="G56" s="69"/>
      <c r="I56" s="26"/>
      <c r="K56" s="26"/>
      <c r="L56" s="20"/>
    </row>
    <row r="57" spans="1:12">
      <c r="A57" s="18">
        <v>4</v>
      </c>
      <c r="B57" s="66" t="s">
        <v>78</v>
      </c>
      <c r="C57" s="79">
        <v>4664.66</v>
      </c>
      <c r="D57" s="80">
        <v>27.5</v>
      </c>
      <c r="E57" s="80">
        <v>896</v>
      </c>
      <c r="G57" s="81"/>
      <c r="H57" s="36"/>
      <c r="I57" s="24"/>
      <c r="J57" s="82"/>
      <c r="K57" s="82"/>
      <c r="L57" s="39"/>
    </row>
  </sheetData>
  <sheetProtection algorithmName="SHA-512" hashValue="2vhss7Z4dPEsffsyefgfAeSz12vvsin80cx6SeohixTYZ9O1pc2yo41jv0u96YZxvmRa4jFpAGllxp3GKXE+YQ==" saltValue="7ryaXOZfnExbkq2W54Wsag==" spinCount="100000" sheet="1" objects="1" scenarios="1"/>
  <mergeCells count="15">
    <mergeCell ref="B50:E50"/>
    <mergeCell ref="B51:C51"/>
    <mergeCell ref="B52:C52"/>
    <mergeCell ref="C32:H32"/>
    <mergeCell ref="D33:G33"/>
    <mergeCell ref="B35:L35"/>
    <mergeCell ref="B38:L38"/>
    <mergeCell ref="B39:L39"/>
    <mergeCell ref="B41:K41"/>
    <mergeCell ref="B2:L2"/>
    <mergeCell ref="B3:L3"/>
    <mergeCell ref="B8:L8"/>
    <mergeCell ref="N8:X8"/>
    <mergeCell ref="C31:H31"/>
    <mergeCell ref="J31:K31"/>
  </mergeCells>
  <printOptions horizontalCentered="1"/>
  <pageMargins left="0.39370078740157483" right="0.39370078740157483" top="0.59055118110236227" bottom="0.59055118110236227" header="0.51181102362204722" footer="0.51181102362204722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2C7A99-8D80-4705-9155-FE644FB1B943}">
  <dimension ref="A1:X57"/>
  <sheetViews>
    <sheetView zoomScale="90" zoomScaleNormal="90" workbookViewId="0">
      <selection activeCell="H14" sqref="H14"/>
    </sheetView>
  </sheetViews>
  <sheetFormatPr defaultColWidth="9.109375" defaultRowHeight="13.2"/>
  <cols>
    <col min="1" max="1" width="0.88671875" style="18" customWidth="1"/>
    <col min="2" max="2" width="13.44140625" style="18" customWidth="1"/>
    <col min="3" max="3" width="7.88671875" style="18" customWidth="1"/>
    <col min="4" max="4" width="5.5546875" style="18" customWidth="1"/>
    <col min="5" max="5" width="6.5546875" style="18" customWidth="1"/>
    <col min="6" max="6" width="11" style="18" customWidth="1"/>
    <col min="7" max="7" width="10.6640625" style="18" customWidth="1"/>
    <col min="8" max="8" width="14.6640625" style="18" bestFit="1" customWidth="1"/>
    <col min="9" max="9" width="5.33203125" style="18" customWidth="1"/>
    <col min="10" max="10" width="8.44140625" style="18" customWidth="1"/>
    <col min="11" max="11" width="9.109375" style="18"/>
    <col min="12" max="12" width="0.6640625" style="18" customWidth="1"/>
    <col min="13" max="16384" width="9.109375" style="18"/>
  </cols>
  <sheetData>
    <row r="1" spans="1:24">
      <c r="B1" s="18" t="s">
        <v>41</v>
      </c>
    </row>
    <row r="2" spans="1:24" ht="15.6">
      <c r="B2" s="107" t="s">
        <v>42</v>
      </c>
      <c r="C2" s="108"/>
      <c r="D2" s="108"/>
      <c r="E2" s="108"/>
      <c r="F2" s="108"/>
      <c r="G2" s="108"/>
      <c r="H2" s="108"/>
      <c r="I2" s="108"/>
      <c r="J2" s="108"/>
      <c r="K2" s="108"/>
      <c r="L2" s="109"/>
    </row>
    <row r="3" spans="1:24" ht="15">
      <c r="B3" s="110" t="s">
        <v>43</v>
      </c>
      <c r="C3" s="111"/>
      <c r="D3" s="111"/>
      <c r="E3" s="111"/>
      <c r="F3" s="111"/>
      <c r="G3" s="111"/>
      <c r="H3" s="111"/>
      <c r="I3" s="111"/>
      <c r="J3" s="111"/>
      <c r="K3" s="111"/>
      <c r="L3" s="112"/>
    </row>
    <row r="4" spans="1:24">
      <c r="B4" s="19"/>
      <c r="C4" s="19"/>
      <c r="D4" s="19"/>
      <c r="E4" s="19"/>
      <c r="F4" s="19"/>
      <c r="G4" s="19"/>
      <c r="H4" s="19"/>
      <c r="I4" s="19"/>
    </row>
    <row r="5" spans="1:24">
      <c r="A5" s="20"/>
      <c r="B5" s="21" t="s">
        <v>44</v>
      </c>
      <c r="C5" s="21"/>
      <c r="D5" s="21"/>
      <c r="E5" s="21"/>
      <c r="F5" s="21"/>
      <c r="G5" s="21"/>
      <c r="H5" s="21"/>
      <c r="I5" s="21"/>
      <c r="J5" s="21"/>
      <c r="K5" s="21"/>
      <c r="L5" s="22"/>
    </row>
    <row r="6" spans="1:24">
      <c r="A6" s="20"/>
      <c r="B6" s="23">
        <f>H28</f>
        <v>6354.7397500000006</v>
      </c>
      <c r="C6" s="24" t="str">
        <f>CONCATENATE("relativo ao mês de ",Geral!C1,", conforme demonstrativo abaixo:")</f>
        <v>relativo ao mês de Abril/2025, conforme demonstrativo abaixo:</v>
      </c>
      <c r="D6" s="24"/>
      <c r="E6" s="24"/>
      <c r="F6" s="24"/>
      <c r="G6" s="24"/>
      <c r="H6" s="24"/>
      <c r="I6" s="24"/>
      <c r="J6" s="24"/>
      <c r="K6" s="24"/>
      <c r="L6" s="25"/>
    </row>
    <row r="7" spans="1:24"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</row>
    <row r="8" spans="1:24">
      <c r="B8" s="113" t="s">
        <v>45</v>
      </c>
      <c r="C8" s="114"/>
      <c r="D8" s="114"/>
      <c r="E8" s="114"/>
      <c r="F8" s="114"/>
      <c r="G8" s="114"/>
      <c r="H8" s="114"/>
      <c r="I8" s="114"/>
      <c r="J8" s="114"/>
      <c r="K8" s="114"/>
      <c r="L8" s="115"/>
      <c r="N8" s="116"/>
      <c r="O8" s="116"/>
      <c r="P8" s="116"/>
      <c r="Q8" s="116"/>
      <c r="R8" s="116"/>
      <c r="S8" s="116"/>
      <c r="T8" s="116"/>
      <c r="U8" s="116"/>
      <c r="V8" s="116"/>
      <c r="W8" s="116"/>
      <c r="X8" s="116"/>
    </row>
    <row r="9" spans="1:24">
      <c r="B9" s="28"/>
      <c r="L9" s="20"/>
    </row>
    <row r="10" spans="1:24">
      <c r="B10" s="29" t="s">
        <v>46</v>
      </c>
      <c r="G10" s="30">
        <v>0</v>
      </c>
      <c r="L10" s="20"/>
      <c r="N10" s="31"/>
      <c r="S10" s="30"/>
    </row>
    <row r="11" spans="1:24">
      <c r="B11" s="29" t="s">
        <v>47</v>
      </c>
      <c r="G11" s="33">
        <v>189.59</v>
      </c>
      <c r="L11" s="20"/>
      <c r="N11" s="31"/>
      <c r="S11" s="32"/>
    </row>
    <row r="12" spans="1:24">
      <c r="B12" s="29" t="s">
        <v>48</v>
      </c>
      <c r="G12" s="33">
        <f>ROUND(G11*G10,2)</f>
        <v>0</v>
      </c>
      <c r="L12" s="20"/>
      <c r="N12" s="31"/>
      <c r="S12" s="33"/>
    </row>
    <row r="13" spans="1:24">
      <c r="B13" s="29" t="s">
        <v>49</v>
      </c>
      <c r="G13" s="34">
        <v>6101.06</v>
      </c>
      <c r="H13" s="18">
        <v>951.62</v>
      </c>
      <c r="L13" s="20"/>
      <c r="N13" s="31"/>
      <c r="S13" s="34"/>
    </row>
    <row r="14" spans="1:24">
      <c r="B14" s="29" t="s">
        <v>50</v>
      </c>
      <c r="G14" s="34">
        <f>ROUND((H20*0.6)-G12-H25,2)</f>
        <v>3930.89</v>
      </c>
      <c r="H14" s="88">
        <v>3</v>
      </c>
      <c r="L14" s="20"/>
      <c r="N14" s="31"/>
      <c r="S14" s="34"/>
    </row>
    <row r="15" spans="1:24">
      <c r="B15" s="35" t="s">
        <v>51</v>
      </c>
      <c r="C15" s="36"/>
      <c r="D15" s="36"/>
      <c r="E15" s="36"/>
      <c r="F15" s="36"/>
      <c r="G15" s="37">
        <f>ROUND(H20*0.2,2)</f>
        <v>1360.17</v>
      </c>
      <c r="H15" s="36"/>
      <c r="I15" s="38" t="s">
        <v>52</v>
      </c>
      <c r="J15" s="36"/>
      <c r="K15" s="37">
        <f>Geral!G8</f>
        <v>2.5499999999999998</v>
      </c>
      <c r="L15" s="39"/>
      <c r="N15" s="31"/>
      <c r="S15" s="34"/>
    </row>
    <row r="17" spans="2:22" ht="15.6">
      <c r="B17" s="40"/>
      <c r="C17" s="41"/>
      <c r="D17" s="42" t="s">
        <v>53</v>
      </c>
      <c r="E17" s="41"/>
      <c r="F17" s="41"/>
      <c r="G17" s="41"/>
      <c r="H17" s="41"/>
      <c r="I17" s="41"/>
      <c r="J17" s="41"/>
      <c r="K17" s="41"/>
      <c r="L17" s="43"/>
      <c r="P17" s="44"/>
    </row>
    <row r="18" spans="2:22">
      <c r="B18" s="28"/>
      <c r="L18" s="20"/>
    </row>
    <row r="19" spans="2:22">
      <c r="B19" s="29" t="s">
        <v>54</v>
      </c>
      <c r="H19" s="45">
        <f>Geral!F8</f>
        <v>2667</v>
      </c>
      <c r="L19" s="20"/>
      <c r="N19" s="31"/>
      <c r="T19" s="45"/>
    </row>
    <row r="20" spans="2:22">
      <c r="B20" s="29" t="s">
        <v>55</v>
      </c>
      <c r="H20" s="34">
        <f>ROUND(H19*K15,2)</f>
        <v>6800.85</v>
      </c>
      <c r="I20" s="46"/>
      <c r="L20" s="20"/>
      <c r="N20" s="31"/>
      <c r="T20" s="34"/>
    </row>
    <row r="21" spans="2:22">
      <c r="B21" s="29" t="s">
        <v>56</v>
      </c>
      <c r="H21" s="47">
        <f>IF(H14="",0,IF(H14=1,(G14*(D54/100))-E54,IF(H14=2,(G14*(D55/100))-E55,IF(H14=3,(G14*(D56/100))-E56,(G14*(D57/100))-E57))))</f>
        <v>221.68025</v>
      </c>
      <c r="J21" s="48"/>
      <c r="L21" s="20"/>
      <c r="N21" s="31"/>
      <c r="T21" s="49"/>
      <c r="V21" s="48"/>
    </row>
    <row r="22" spans="2:22">
      <c r="B22" s="29" t="s">
        <v>57</v>
      </c>
      <c r="F22" s="50" t="s">
        <v>58</v>
      </c>
      <c r="G22" s="51">
        <v>0.03</v>
      </c>
      <c r="H22" s="34">
        <f>ROUND($G$15*G22,2)</f>
        <v>40.81</v>
      </c>
      <c r="L22" s="20"/>
      <c r="N22" s="31"/>
      <c r="R22" s="50"/>
      <c r="T22" s="34"/>
    </row>
    <row r="23" spans="2:22" ht="14.4">
      <c r="B23" s="29" t="s">
        <v>4</v>
      </c>
      <c r="F23" s="50" t="s">
        <v>58</v>
      </c>
      <c r="G23" s="52">
        <v>1.4999999999999999E-2</v>
      </c>
      <c r="H23" s="34">
        <f t="shared" ref="H23:H24" si="0">ROUND($G$15*G23,2)</f>
        <v>20.399999999999999</v>
      </c>
      <c r="L23" s="20"/>
      <c r="N23" s="31"/>
      <c r="T23" s="34"/>
    </row>
    <row r="24" spans="2:22" ht="14.4">
      <c r="B24" s="29" t="s">
        <v>5</v>
      </c>
      <c r="F24" s="50" t="s">
        <v>58</v>
      </c>
      <c r="G24" s="52">
        <v>0.01</v>
      </c>
      <c r="H24" s="34">
        <f t="shared" si="0"/>
        <v>13.6</v>
      </c>
      <c r="L24" s="20"/>
      <c r="N24" s="31"/>
      <c r="T24" s="34"/>
    </row>
    <row r="25" spans="2:22" ht="14.4">
      <c r="B25" s="29" t="s">
        <v>59</v>
      </c>
      <c r="F25" s="50" t="s">
        <v>58</v>
      </c>
      <c r="G25" s="52">
        <v>0.11</v>
      </c>
      <c r="H25" s="34">
        <f>IF((G15*0.11)&lt;H13,ROUND(G15*G25,2),H13)</f>
        <v>149.62</v>
      </c>
      <c r="L25" s="20"/>
      <c r="N25" s="31"/>
      <c r="T25" s="34"/>
    </row>
    <row r="26" spans="2:22">
      <c r="B26" s="29" t="s">
        <v>60</v>
      </c>
      <c r="H26" s="53">
        <f>SUM(H21:H25)</f>
        <v>446.11025000000001</v>
      </c>
      <c r="L26" s="20"/>
      <c r="N26" s="31"/>
      <c r="T26" s="34"/>
    </row>
    <row r="27" spans="2:22">
      <c r="B27" s="29"/>
      <c r="H27" s="34"/>
      <c r="L27" s="20"/>
      <c r="N27" s="31"/>
      <c r="T27" s="34"/>
    </row>
    <row r="28" spans="2:22">
      <c r="B28" s="54" t="s">
        <v>61</v>
      </c>
      <c r="C28" s="55"/>
      <c r="D28" s="55"/>
      <c r="E28" s="55"/>
      <c r="F28" s="55"/>
      <c r="G28" s="55"/>
      <c r="H28" s="56">
        <f>+H20-H26</f>
        <v>6354.7397500000006</v>
      </c>
      <c r="L28" s="20"/>
      <c r="N28" s="31"/>
      <c r="T28" s="34"/>
    </row>
    <row r="29" spans="2:22">
      <c r="B29" s="57"/>
      <c r="C29" s="36"/>
      <c r="D29" s="36"/>
      <c r="E29" s="36"/>
      <c r="F29" s="36"/>
      <c r="G29" s="36"/>
      <c r="H29" s="36"/>
      <c r="I29" s="36"/>
      <c r="J29" s="36"/>
      <c r="K29" s="36"/>
      <c r="L29" s="39"/>
    </row>
    <row r="31" spans="2:22">
      <c r="B31" s="31" t="s">
        <v>62</v>
      </c>
      <c r="C31" s="117" t="str">
        <f>Geral!B8</f>
        <v>AMARILDO ESPINDULA</v>
      </c>
      <c r="D31" s="117"/>
      <c r="E31" s="117"/>
      <c r="F31" s="117"/>
      <c r="G31" s="117"/>
      <c r="H31" s="117"/>
      <c r="I31" s="58" t="s">
        <v>63</v>
      </c>
      <c r="J31" s="118" t="s">
        <v>87</v>
      </c>
      <c r="K31" s="119"/>
      <c r="L31" s="59"/>
    </row>
    <row r="32" spans="2:22">
      <c r="B32" s="31"/>
      <c r="C32" s="117"/>
      <c r="D32" s="117"/>
      <c r="E32" s="117"/>
      <c r="F32" s="117"/>
      <c r="G32" s="117"/>
      <c r="H32" s="117"/>
      <c r="I32" s="58"/>
      <c r="J32" s="19"/>
      <c r="K32" s="19"/>
      <c r="L32" s="19"/>
    </row>
    <row r="33" spans="2:12">
      <c r="D33" s="124"/>
      <c r="E33" s="124"/>
      <c r="F33" s="124"/>
      <c r="G33" s="124"/>
    </row>
    <row r="35" spans="2:12">
      <c r="B35" s="125"/>
      <c r="C35" s="125"/>
      <c r="D35" s="125"/>
      <c r="E35" s="125"/>
      <c r="F35" s="125"/>
      <c r="G35" s="125"/>
      <c r="H35" s="125"/>
      <c r="I35" s="125"/>
      <c r="J35" s="125"/>
      <c r="K35" s="125"/>
      <c r="L35" s="125"/>
    </row>
    <row r="36" spans="2:12">
      <c r="B36" s="85"/>
      <c r="C36" s="85"/>
      <c r="D36" s="85"/>
      <c r="F36" s="86" t="s">
        <v>81</v>
      </c>
      <c r="G36" s="87">
        <f>Geral!C33</f>
        <v>45782</v>
      </c>
      <c r="H36" s="85"/>
      <c r="I36" s="85"/>
      <c r="J36" s="85"/>
      <c r="K36" s="85"/>
      <c r="L36" s="85"/>
    </row>
    <row r="38" spans="2:12">
      <c r="B38" s="126"/>
      <c r="C38" s="126"/>
      <c r="D38" s="126"/>
      <c r="E38" s="126"/>
      <c r="F38" s="126"/>
      <c r="G38" s="126"/>
      <c r="H38" s="126"/>
      <c r="I38" s="126"/>
      <c r="J38" s="126"/>
      <c r="K38" s="126"/>
      <c r="L38" s="126"/>
    </row>
    <row r="39" spans="2:12">
      <c r="B39" s="127" t="s">
        <v>64</v>
      </c>
      <c r="C39" s="127"/>
      <c r="D39" s="127"/>
      <c r="E39" s="127"/>
      <c r="F39" s="127"/>
      <c r="G39" s="127"/>
      <c r="H39" s="127"/>
      <c r="I39" s="127"/>
      <c r="J39" s="127"/>
      <c r="K39" s="127"/>
      <c r="L39" s="127"/>
    </row>
    <row r="40" spans="2:12">
      <c r="F40" s="60"/>
      <c r="G40" s="60"/>
    </row>
    <row r="41" spans="2:12">
      <c r="B41" s="113" t="s">
        <v>65</v>
      </c>
      <c r="C41" s="114"/>
      <c r="D41" s="114"/>
      <c r="E41" s="114"/>
      <c r="F41" s="114"/>
      <c r="G41" s="114"/>
      <c r="H41" s="114"/>
      <c r="I41" s="114"/>
      <c r="J41" s="114"/>
      <c r="K41" s="114"/>
      <c r="L41" s="43"/>
    </row>
    <row r="42" spans="2:12">
      <c r="B42" s="61"/>
      <c r="C42" s="27"/>
      <c r="D42" s="27"/>
      <c r="E42" s="27"/>
      <c r="F42" s="27"/>
      <c r="G42" s="27"/>
      <c r="H42" s="27"/>
      <c r="I42" s="27"/>
      <c r="J42" s="27"/>
      <c r="K42" s="27"/>
      <c r="L42" s="20"/>
    </row>
    <row r="43" spans="2:12">
      <c r="B43" s="28" t="s">
        <v>66</v>
      </c>
      <c r="L43" s="20"/>
    </row>
    <row r="44" spans="2:12">
      <c r="B44" s="28" t="s">
        <v>67</v>
      </c>
      <c r="L44" s="20"/>
    </row>
    <row r="45" spans="2:12">
      <c r="B45" s="28" t="s">
        <v>68</v>
      </c>
      <c r="L45" s="20"/>
    </row>
    <row r="46" spans="2:12">
      <c r="B46" s="28" t="s">
        <v>69</v>
      </c>
      <c r="L46" s="20"/>
    </row>
    <row r="47" spans="2:12">
      <c r="B47" s="28" t="s">
        <v>70</v>
      </c>
      <c r="L47" s="20"/>
    </row>
    <row r="48" spans="2:12">
      <c r="B48" s="28" t="s">
        <v>71</v>
      </c>
      <c r="L48" s="20"/>
    </row>
    <row r="49" spans="1:12">
      <c r="B49" s="57" t="s">
        <v>72</v>
      </c>
      <c r="C49" s="36"/>
      <c r="D49" s="36"/>
      <c r="E49" s="36"/>
      <c r="F49" s="36"/>
      <c r="G49" s="36"/>
      <c r="H49" s="36"/>
      <c r="I49" s="36"/>
      <c r="J49" s="36"/>
      <c r="K49" s="36"/>
      <c r="L49" s="39"/>
    </row>
    <row r="50" spans="1:12" ht="15.6">
      <c r="B50" s="120" t="s">
        <v>73</v>
      </c>
      <c r="C50" s="120"/>
      <c r="D50" s="120"/>
      <c r="E50" s="120"/>
      <c r="F50" s="44"/>
      <c r="G50" s="44"/>
      <c r="H50" s="44"/>
      <c r="I50" s="44"/>
    </row>
    <row r="51" spans="1:12">
      <c r="B51" s="121" t="s">
        <v>74</v>
      </c>
      <c r="C51" s="121"/>
      <c r="D51" s="63" t="s">
        <v>75</v>
      </c>
      <c r="E51" s="62" t="s">
        <v>76</v>
      </c>
      <c r="F51" s="64"/>
      <c r="G51" s="65" t="s">
        <v>65</v>
      </c>
      <c r="H51" s="41"/>
      <c r="I51" s="41"/>
      <c r="J51" s="41"/>
      <c r="K51" s="41"/>
      <c r="L51" s="43"/>
    </row>
    <row r="52" spans="1:12">
      <c r="B52" s="122"/>
      <c r="C52" s="123"/>
      <c r="D52" s="67"/>
      <c r="E52" s="68"/>
      <c r="G52" s="69"/>
      <c r="L52" s="20"/>
    </row>
    <row r="53" spans="1:12">
      <c r="B53" s="70" t="s">
        <v>77</v>
      </c>
      <c r="C53" s="71">
        <v>2259.1999999999998</v>
      </c>
      <c r="D53" s="72">
        <v>0</v>
      </c>
      <c r="E53" s="72">
        <v>0</v>
      </c>
      <c r="G53" s="69"/>
      <c r="L53" s="20"/>
    </row>
    <row r="54" spans="1:12" ht="12.75" customHeight="1">
      <c r="A54" s="18">
        <v>1</v>
      </c>
      <c r="B54" s="73">
        <f>C53</f>
        <v>2259.1999999999998</v>
      </c>
      <c r="C54" s="74">
        <v>2826.65</v>
      </c>
      <c r="D54" s="75">
        <v>7.5</v>
      </c>
      <c r="E54" s="75">
        <v>169.44</v>
      </c>
      <c r="G54" s="69"/>
      <c r="L54" s="20"/>
    </row>
    <row r="55" spans="1:12">
      <c r="A55" s="18">
        <v>2</v>
      </c>
      <c r="B55" s="76">
        <f>C54</f>
        <v>2826.65</v>
      </c>
      <c r="C55" s="77">
        <v>3751.05</v>
      </c>
      <c r="D55" s="72">
        <v>15</v>
      </c>
      <c r="E55" s="72">
        <v>381.44</v>
      </c>
      <c r="G55" s="69"/>
      <c r="I55" s="26"/>
      <c r="J55" s="26"/>
      <c r="K55" s="26"/>
      <c r="L55" s="20"/>
    </row>
    <row r="56" spans="1:12">
      <c r="A56" s="18">
        <v>3</v>
      </c>
      <c r="B56" s="78">
        <f>C55</f>
        <v>3751.05</v>
      </c>
      <c r="C56" s="79">
        <v>4664.66</v>
      </c>
      <c r="D56" s="80">
        <v>22.5</v>
      </c>
      <c r="E56" s="80">
        <v>662.77</v>
      </c>
      <c r="G56" s="69"/>
      <c r="I56" s="26"/>
      <c r="K56" s="26"/>
      <c r="L56" s="20"/>
    </row>
    <row r="57" spans="1:12">
      <c r="A57" s="18">
        <v>4</v>
      </c>
      <c r="B57" s="66" t="s">
        <v>78</v>
      </c>
      <c r="C57" s="79">
        <v>4664.66</v>
      </c>
      <c r="D57" s="80">
        <v>27.5</v>
      </c>
      <c r="E57" s="80">
        <v>896</v>
      </c>
      <c r="G57" s="81"/>
      <c r="H57" s="36"/>
      <c r="I57" s="24"/>
      <c r="J57" s="82"/>
      <c r="K57" s="82"/>
      <c r="L57" s="39"/>
    </row>
  </sheetData>
  <sheetProtection algorithmName="SHA-512" hashValue="0Z9bxsSbkmj4hJpFvE5qK23P3cT9Dwy37iYnshLd8it3s/w5gfEyvhq5ocFonxYzL4HrsAeJGoWW1sAzBtmLFg==" saltValue="M42WCppiKPT2jtimN2rXKQ==" spinCount="100000" sheet="1" objects="1" scenarios="1"/>
  <mergeCells count="15">
    <mergeCell ref="B50:E50"/>
    <mergeCell ref="B51:C51"/>
    <mergeCell ref="B52:C52"/>
    <mergeCell ref="C32:H32"/>
    <mergeCell ref="D33:G33"/>
    <mergeCell ref="B35:L35"/>
    <mergeCell ref="B38:L38"/>
    <mergeCell ref="B39:L39"/>
    <mergeCell ref="B41:K41"/>
    <mergeCell ref="B2:L2"/>
    <mergeCell ref="B3:L3"/>
    <mergeCell ref="B8:L8"/>
    <mergeCell ref="N8:X8"/>
    <mergeCell ref="C31:H31"/>
    <mergeCell ref="J31:K31"/>
  </mergeCells>
  <printOptions horizontalCentered="1"/>
  <pageMargins left="0.39370078740157483" right="0.39370078740157483" top="0.59055118110236227" bottom="0.59055118110236227" header="0.51181102362204722" footer="0.51181102362204722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D9682-14A2-48A8-A0B0-5B0813FE8304}">
  <dimension ref="A1:X57"/>
  <sheetViews>
    <sheetView topLeftCell="A19" zoomScale="90" zoomScaleNormal="90" workbookViewId="0">
      <selection activeCell="J32" sqref="J32"/>
    </sheetView>
  </sheetViews>
  <sheetFormatPr defaultColWidth="9.109375" defaultRowHeight="13.2"/>
  <cols>
    <col min="1" max="1" width="0.88671875" style="18" customWidth="1"/>
    <col min="2" max="2" width="13.44140625" style="18" customWidth="1"/>
    <col min="3" max="3" width="7.88671875" style="18" customWidth="1"/>
    <col min="4" max="4" width="5.5546875" style="18" customWidth="1"/>
    <col min="5" max="5" width="6.5546875" style="18" customWidth="1"/>
    <col min="6" max="6" width="11" style="18" customWidth="1"/>
    <col min="7" max="7" width="10.6640625" style="18" customWidth="1"/>
    <col min="8" max="8" width="14.6640625" style="18" bestFit="1" customWidth="1"/>
    <col min="9" max="9" width="5.33203125" style="18" customWidth="1"/>
    <col min="10" max="10" width="8.44140625" style="18" customWidth="1"/>
    <col min="11" max="11" width="9.109375" style="18"/>
    <col min="12" max="12" width="0.6640625" style="18" customWidth="1"/>
    <col min="13" max="16384" width="9.109375" style="18"/>
  </cols>
  <sheetData>
    <row r="1" spans="1:24">
      <c r="B1" s="18" t="s">
        <v>41</v>
      </c>
    </row>
    <row r="2" spans="1:24" ht="15.6">
      <c r="B2" s="107" t="s">
        <v>42</v>
      </c>
      <c r="C2" s="108"/>
      <c r="D2" s="108"/>
      <c r="E2" s="108"/>
      <c r="F2" s="108"/>
      <c r="G2" s="108"/>
      <c r="H2" s="108"/>
      <c r="I2" s="108"/>
      <c r="J2" s="108"/>
      <c r="K2" s="108"/>
      <c r="L2" s="109"/>
    </row>
    <row r="3" spans="1:24" ht="15">
      <c r="B3" s="110" t="s">
        <v>43</v>
      </c>
      <c r="C3" s="111"/>
      <c r="D3" s="111"/>
      <c r="E3" s="111"/>
      <c r="F3" s="111"/>
      <c r="G3" s="111"/>
      <c r="H3" s="111"/>
      <c r="I3" s="111"/>
      <c r="J3" s="111"/>
      <c r="K3" s="111"/>
      <c r="L3" s="112"/>
    </row>
    <row r="4" spans="1:24">
      <c r="B4" s="19"/>
      <c r="C4" s="19"/>
      <c r="D4" s="19"/>
      <c r="E4" s="19"/>
      <c r="F4" s="19"/>
      <c r="G4" s="19"/>
      <c r="H4" s="19"/>
      <c r="I4" s="19"/>
    </row>
    <row r="5" spans="1:24">
      <c r="A5" s="20"/>
      <c r="B5" s="21" t="s">
        <v>44</v>
      </c>
      <c r="C5" s="21"/>
      <c r="D5" s="21"/>
      <c r="E5" s="21"/>
      <c r="F5" s="21"/>
      <c r="G5" s="21"/>
      <c r="H5" s="21"/>
      <c r="I5" s="21"/>
      <c r="J5" s="21"/>
      <c r="K5" s="21"/>
      <c r="L5" s="22"/>
    </row>
    <row r="6" spans="1:24">
      <c r="A6" s="20"/>
      <c r="B6" s="23">
        <f>H28</f>
        <v>8511.7092499999999</v>
      </c>
      <c r="C6" s="24" t="str">
        <f>CONCATENATE("relativo ao mês de ",Geral!C1,", conforme demonstrativo abaixo:")</f>
        <v>relativo ao mês de Abril/2025, conforme demonstrativo abaixo:</v>
      </c>
      <c r="D6" s="24"/>
      <c r="E6" s="24"/>
      <c r="F6" s="24"/>
      <c r="G6" s="24"/>
      <c r="H6" s="24"/>
      <c r="I6" s="24"/>
      <c r="J6" s="24"/>
      <c r="K6" s="24"/>
      <c r="L6" s="25"/>
    </row>
    <row r="7" spans="1:24"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</row>
    <row r="8" spans="1:24">
      <c r="B8" s="113" t="s">
        <v>45</v>
      </c>
      <c r="C8" s="114"/>
      <c r="D8" s="114"/>
      <c r="E8" s="114"/>
      <c r="F8" s="114"/>
      <c r="G8" s="114"/>
      <c r="H8" s="114"/>
      <c r="I8" s="114"/>
      <c r="J8" s="114"/>
      <c r="K8" s="114"/>
      <c r="L8" s="115"/>
      <c r="N8" s="116"/>
      <c r="O8" s="116"/>
      <c r="P8" s="116"/>
      <c r="Q8" s="116"/>
      <c r="R8" s="116"/>
      <c r="S8" s="116"/>
      <c r="T8" s="116"/>
      <c r="U8" s="116"/>
      <c r="V8" s="116"/>
      <c r="W8" s="116"/>
      <c r="X8" s="116"/>
    </row>
    <row r="9" spans="1:24">
      <c r="B9" s="28"/>
      <c r="L9" s="20"/>
    </row>
    <row r="10" spans="1:24">
      <c r="B10" s="29" t="s">
        <v>46</v>
      </c>
      <c r="G10" s="30">
        <v>0</v>
      </c>
      <c r="L10" s="20"/>
      <c r="N10" s="31"/>
      <c r="S10" s="30"/>
    </row>
    <row r="11" spans="1:24">
      <c r="B11" s="29" t="s">
        <v>47</v>
      </c>
      <c r="G11" s="33">
        <v>189.59</v>
      </c>
      <c r="L11" s="20"/>
      <c r="N11" s="31"/>
      <c r="S11" s="32"/>
    </row>
    <row r="12" spans="1:24">
      <c r="B12" s="29" t="s">
        <v>48</v>
      </c>
      <c r="G12" s="33">
        <f>ROUND(G11*G10,2)</f>
        <v>0</v>
      </c>
      <c r="L12" s="20"/>
      <c r="N12" s="31"/>
      <c r="S12" s="33"/>
    </row>
    <row r="13" spans="1:24">
      <c r="B13" s="29" t="s">
        <v>49</v>
      </c>
      <c r="G13" s="34">
        <v>6101.06</v>
      </c>
      <c r="H13" s="18">
        <v>951.62</v>
      </c>
      <c r="L13" s="20"/>
      <c r="N13" s="31"/>
      <c r="S13" s="34"/>
    </row>
    <row r="14" spans="1:24">
      <c r="B14" s="29" t="s">
        <v>50</v>
      </c>
      <c r="G14" s="34">
        <f>ROUND((H20*0.6)-G12-H25,2)</f>
        <v>5447.53</v>
      </c>
      <c r="H14" s="88">
        <v>4</v>
      </c>
      <c r="L14" s="20"/>
      <c r="N14" s="31"/>
      <c r="S14" s="34"/>
    </row>
    <row r="15" spans="1:24">
      <c r="B15" s="35" t="s">
        <v>51</v>
      </c>
      <c r="C15" s="36"/>
      <c r="D15" s="36"/>
      <c r="E15" s="36"/>
      <c r="F15" s="36"/>
      <c r="G15" s="37">
        <f>ROUND(H20*0.2,2)</f>
        <v>1884.96</v>
      </c>
      <c r="H15" s="36"/>
      <c r="I15" s="38" t="s">
        <v>52</v>
      </c>
      <c r="J15" s="36"/>
      <c r="K15" s="37">
        <f>Geral!G9</f>
        <v>2.5499999999999998</v>
      </c>
      <c r="L15" s="39"/>
      <c r="N15" s="31"/>
      <c r="S15" s="34"/>
    </row>
    <row r="17" spans="2:22" ht="15.6">
      <c r="B17" s="40"/>
      <c r="C17" s="41"/>
      <c r="D17" s="42" t="s">
        <v>53</v>
      </c>
      <c r="E17" s="41"/>
      <c r="F17" s="41"/>
      <c r="G17" s="41"/>
      <c r="H17" s="41"/>
      <c r="I17" s="41"/>
      <c r="J17" s="41"/>
      <c r="K17" s="41"/>
      <c r="L17" s="43"/>
      <c r="P17" s="44"/>
    </row>
    <row r="18" spans="2:22">
      <c r="B18" s="28"/>
      <c r="L18" s="20"/>
    </row>
    <row r="19" spans="2:22">
      <c r="B19" s="29" t="s">
        <v>54</v>
      </c>
      <c r="H19" s="45">
        <f>Geral!F9</f>
        <v>3696</v>
      </c>
      <c r="L19" s="20"/>
      <c r="N19" s="31"/>
      <c r="T19" s="45"/>
    </row>
    <row r="20" spans="2:22">
      <c r="B20" s="29" t="s">
        <v>55</v>
      </c>
      <c r="H20" s="34">
        <f>ROUND(H19*K15,2)</f>
        <v>9424.7999999999993</v>
      </c>
      <c r="I20" s="46"/>
      <c r="L20" s="20"/>
      <c r="N20" s="31"/>
      <c r="T20" s="34"/>
    </row>
    <row r="21" spans="2:22">
      <c r="B21" s="29" t="s">
        <v>56</v>
      </c>
      <c r="H21" s="47">
        <f>IF(H14="",0,IF(H14=1,(G14*(D54/100))-E54,IF(H14=2,(G14*(D55/100))-E55,IF(H14=3,(G14*(D56/100))-E56,(G14*(D57/100))-E57))))</f>
        <v>602.07075000000009</v>
      </c>
      <c r="J21" s="48"/>
      <c r="L21" s="20"/>
      <c r="N21" s="31"/>
      <c r="T21" s="49"/>
      <c r="V21" s="48"/>
    </row>
    <row r="22" spans="2:22">
      <c r="B22" s="29" t="s">
        <v>57</v>
      </c>
      <c r="F22" s="50" t="s">
        <v>58</v>
      </c>
      <c r="G22" s="51">
        <v>0.03</v>
      </c>
      <c r="H22" s="34">
        <f>ROUND($G$15*G22,2)</f>
        <v>56.55</v>
      </c>
      <c r="L22" s="20"/>
      <c r="N22" s="31"/>
      <c r="R22" s="50"/>
      <c r="T22" s="34"/>
    </row>
    <row r="23" spans="2:22" ht="14.4">
      <c r="B23" s="29" t="s">
        <v>4</v>
      </c>
      <c r="F23" s="50" t="s">
        <v>58</v>
      </c>
      <c r="G23" s="52">
        <v>1.4999999999999999E-2</v>
      </c>
      <c r="H23" s="34">
        <f t="shared" ref="H23:H24" si="0">ROUND($G$15*G23,2)</f>
        <v>28.27</v>
      </c>
      <c r="L23" s="20"/>
      <c r="N23" s="31"/>
      <c r="T23" s="34"/>
    </row>
    <row r="24" spans="2:22" ht="14.4">
      <c r="B24" s="29" t="s">
        <v>5</v>
      </c>
      <c r="F24" s="50" t="s">
        <v>58</v>
      </c>
      <c r="G24" s="52">
        <v>0.01</v>
      </c>
      <c r="H24" s="34">
        <f t="shared" si="0"/>
        <v>18.850000000000001</v>
      </c>
      <c r="L24" s="20"/>
      <c r="N24" s="31"/>
      <c r="T24" s="34"/>
    </row>
    <row r="25" spans="2:22" ht="14.4">
      <c r="B25" s="29" t="s">
        <v>59</v>
      </c>
      <c r="F25" s="50" t="s">
        <v>58</v>
      </c>
      <c r="G25" s="52">
        <v>0.11</v>
      </c>
      <c r="H25" s="34">
        <f>IF((G15*0.11)&lt;H13,ROUND(G15*G25,2),H13)</f>
        <v>207.35</v>
      </c>
      <c r="L25" s="20"/>
      <c r="N25" s="31"/>
      <c r="T25" s="34"/>
    </row>
    <row r="26" spans="2:22">
      <c r="B26" s="29" t="s">
        <v>60</v>
      </c>
      <c r="H26" s="53">
        <f>SUM(H21:H25)</f>
        <v>913.09075000000007</v>
      </c>
      <c r="L26" s="20"/>
      <c r="N26" s="31"/>
      <c r="T26" s="34"/>
    </row>
    <row r="27" spans="2:22">
      <c r="B27" s="29"/>
      <c r="H27" s="34"/>
      <c r="L27" s="20"/>
      <c r="N27" s="31"/>
      <c r="T27" s="34"/>
    </row>
    <row r="28" spans="2:22">
      <c r="B28" s="54" t="s">
        <v>61</v>
      </c>
      <c r="C28" s="55"/>
      <c r="D28" s="55"/>
      <c r="E28" s="55"/>
      <c r="F28" s="55"/>
      <c r="G28" s="55"/>
      <c r="H28" s="56">
        <f>+H20-H26</f>
        <v>8511.7092499999999</v>
      </c>
      <c r="L28" s="20"/>
      <c r="N28" s="31"/>
      <c r="T28" s="34"/>
    </row>
    <row r="29" spans="2:22">
      <c r="B29" s="57"/>
      <c r="C29" s="36"/>
      <c r="D29" s="36"/>
      <c r="E29" s="36"/>
      <c r="F29" s="36"/>
      <c r="G29" s="36"/>
      <c r="H29" s="36"/>
      <c r="I29" s="36"/>
      <c r="J29" s="36"/>
      <c r="K29" s="36"/>
      <c r="L29" s="39"/>
    </row>
    <row r="31" spans="2:22">
      <c r="B31" s="31" t="s">
        <v>62</v>
      </c>
      <c r="C31" s="117" t="str">
        <f>Geral!B9</f>
        <v>SEBASTIÃO BATISTA FERNANDES</v>
      </c>
      <c r="D31" s="117"/>
      <c r="E31" s="117"/>
      <c r="F31" s="117"/>
      <c r="G31" s="117"/>
      <c r="H31" s="117"/>
      <c r="I31" s="58" t="s">
        <v>63</v>
      </c>
      <c r="J31" s="118" t="s">
        <v>88</v>
      </c>
      <c r="K31" s="119"/>
      <c r="L31" s="59"/>
    </row>
    <row r="32" spans="2:22">
      <c r="B32" s="31"/>
      <c r="C32" s="117"/>
      <c r="D32" s="117"/>
      <c r="E32" s="117"/>
      <c r="F32" s="117"/>
      <c r="G32" s="117"/>
      <c r="H32" s="117"/>
      <c r="I32" s="58"/>
      <c r="J32" s="19"/>
      <c r="K32" s="19"/>
      <c r="L32" s="19"/>
    </row>
    <row r="33" spans="2:12">
      <c r="D33" s="124"/>
      <c r="E33" s="124"/>
      <c r="F33" s="124"/>
      <c r="G33" s="124"/>
    </row>
    <row r="35" spans="2:12">
      <c r="B35" s="125"/>
      <c r="C35" s="125"/>
      <c r="D35" s="125"/>
      <c r="E35" s="125"/>
      <c r="F35" s="125"/>
      <c r="G35" s="125"/>
      <c r="H35" s="125"/>
      <c r="I35" s="125"/>
      <c r="J35" s="125"/>
      <c r="K35" s="125"/>
      <c r="L35" s="125"/>
    </row>
    <row r="36" spans="2:12">
      <c r="B36" s="85"/>
      <c r="C36" s="85"/>
      <c r="D36" s="85"/>
      <c r="F36" s="86" t="s">
        <v>81</v>
      </c>
      <c r="G36" s="87">
        <f>Geral!C33</f>
        <v>45782</v>
      </c>
      <c r="H36" s="85"/>
      <c r="I36" s="85"/>
      <c r="J36" s="85"/>
      <c r="K36" s="85"/>
      <c r="L36" s="85"/>
    </row>
    <row r="38" spans="2:12">
      <c r="B38" s="126"/>
      <c r="C38" s="126"/>
      <c r="D38" s="126"/>
      <c r="E38" s="126"/>
      <c r="F38" s="126"/>
      <c r="G38" s="126"/>
      <c r="H38" s="126"/>
      <c r="I38" s="126"/>
      <c r="J38" s="126"/>
      <c r="K38" s="126"/>
      <c r="L38" s="126"/>
    </row>
    <row r="39" spans="2:12">
      <c r="B39" s="127" t="s">
        <v>64</v>
      </c>
      <c r="C39" s="127"/>
      <c r="D39" s="127"/>
      <c r="E39" s="127"/>
      <c r="F39" s="127"/>
      <c r="G39" s="127"/>
      <c r="H39" s="127"/>
      <c r="I39" s="127"/>
      <c r="J39" s="127"/>
      <c r="K39" s="127"/>
      <c r="L39" s="127"/>
    </row>
    <row r="40" spans="2:12">
      <c r="F40" s="60"/>
      <c r="G40" s="60"/>
    </row>
    <row r="41" spans="2:12">
      <c r="B41" s="113" t="s">
        <v>65</v>
      </c>
      <c r="C41" s="114"/>
      <c r="D41" s="114"/>
      <c r="E41" s="114"/>
      <c r="F41" s="114"/>
      <c r="G41" s="114"/>
      <c r="H41" s="114"/>
      <c r="I41" s="114"/>
      <c r="J41" s="114"/>
      <c r="K41" s="114"/>
      <c r="L41" s="43"/>
    </row>
    <row r="42" spans="2:12">
      <c r="B42" s="61"/>
      <c r="C42" s="27"/>
      <c r="D42" s="27"/>
      <c r="E42" s="27"/>
      <c r="F42" s="27"/>
      <c r="G42" s="27"/>
      <c r="H42" s="27"/>
      <c r="I42" s="27"/>
      <c r="J42" s="27"/>
      <c r="K42" s="27"/>
      <c r="L42" s="20"/>
    </row>
    <row r="43" spans="2:12">
      <c r="B43" s="28" t="s">
        <v>66</v>
      </c>
      <c r="L43" s="20"/>
    </row>
    <row r="44" spans="2:12">
      <c r="B44" s="28" t="s">
        <v>67</v>
      </c>
      <c r="L44" s="20"/>
    </row>
    <row r="45" spans="2:12">
      <c r="B45" s="28" t="s">
        <v>68</v>
      </c>
      <c r="L45" s="20"/>
    </row>
    <row r="46" spans="2:12">
      <c r="B46" s="28" t="s">
        <v>69</v>
      </c>
      <c r="L46" s="20"/>
    </row>
    <row r="47" spans="2:12">
      <c r="B47" s="28" t="s">
        <v>70</v>
      </c>
      <c r="L47" s="20"/>
    </row>
    <row r="48" spans="2:12">
      <c r="B48" s="28" t="s">
        <v>71</v>
      </c>
      <c r="L48" s="20"/>
    </row>
    <row r="49" spans="1:12">
      <c r="B49" s="57" t="s">
        <v>72</v>
      </c>
      <c r="C49" s="36"/>
      <c r="D49" s="36"/>
      <c r="E49" s="36"/>
      <c r="F49" s="36"/>
      <c r="G49" s="36"/>
      <c r="H49" s="36"/>
      <c r="I49" s="36"/>
      <c r="J49" s="36"/>
      <c r="K49" s="36"/>
      <c r="L49" s="39"/>
    </row>
    <row r="50" spans="1:12" ht="15.6">
      <c r="B50" s="120" t="s">
        <v>73</v>
      </c>
      <c r="C50" s="120"/>
      <c r="D50" s="120"/>
      <c r="E50" s="120"/>
      <c r="F50" s="44"/>
      <c r="G50" s="44"/>
      <c r="H50" s="44"/>
      <c r="I50" s="44"/>
    </row>
    <row r="51" spans="1:12">
      <c r="B51" s="121" t="s">
        <v>74</v>
      </c>
      <c r="C51" s="121"/>
      <c r="D51" s="63" t="s">
        <v>75</v>
      </c>
      <c r="E51" s="62" t="s">
        <v>76</v>
      </c>
      <c r="F51" s="64"/>
      <c r="G51" s="65" t="s">
        <v>65</v>
      </c>
      <c r="H51" s="41"/>
      <c r="I51" s="41"/>
      <c r="J51" s="41"/>
      <c r="K51" s="41"/>
      <c r="L51" s="43"/>
    </row>
    <row r="52" spans="1:12">
      <c r="B52" s="122"/>
      <c r="C52" s="123"/>
      <c r="D52" s="67"/>
      <c r="E52" s="68"/>
      <c r="G52" s="69"/>
      <c r="L52" s="20"/>
    </row>
    <row r="53" spans="1:12">
      <c r="B53" s="70" t="s">
        <v>77</v>
      </c>
      <c r="C53" s="71">
        <v>2259.1999999999998</v>
      </c>
      <c r="D53" s="72">
        <v>0</v>
      </c>
      <c r="E53" s="72">
        <v>0</v>
      </c>
      <c r="G53" s="69"/>
      <c r="L53" s="20"/>
    </row>
    <row r="54" spans="1:12" ht="12.75" customHeight="1">
      <c r="A54" s="18">
        <v>1</v>
      </c>
      <c r="B54" s="73">
        <f>C53</f>
        <v>2259.1999999999998</v>
      </c>
      <c r="C54" s="74">
        <v>2826.65</v>
      </c>
      <c r="D54" s="75">
        <v>7.5</v>
      </c>
      <c r="E54" s="75">
        <v>169.44</v>
      </c>
      <c r="G54" s="69"/>
      <c r="L54" s="20"/>
    </row>
    <row r="55" spans="1:12">
      <c r="A55" s="18">
        <v>2</v>
      </c>
      <c r="B55" s="76">
        <f>C54</f>
        <v>2826.65</v>
      </c>
      <c r="C55" s="77">
        <v>3751.05</v>
      </c>
      <c r="D55" s="72">
        <v>15</v>
      </c>
      <c r="E55" s="72">
        <v>381.44</v>
      </c>
      <c r="G55" s="69"/>
      <c r="I55" s="26"/>
      <c r="J55" s="26"/>
      <c r="K55" s="26"/>
      <c r="L55" s="20"/>
    </row>
    <row r="56" spans="1:12">
      <c r="A56" s="18">
        <v>3</v>
      </c>
      <c r="B56" s="78">
        <f>C55</f>
        <v>3751.05</v>
      </c>
      <c r="C56" s="79">
        <v>4664.66</v>
      </c>
      <c r="D56" s="80">
        <v>22.5</v>
      </c>
      <c r="E56" s="80">
        <v>662.77</v>
      </c>
      <c r="G56" s="69"/>
      <c r="I56" s="26"/>
      <c r="K56" s="26"/>
      <c r="L56" s="20"/>
    </row>
    <row r="57" spans="1:12">
      <c r="A57" s="18">
        <v>4</v>
      </c>
      <c r="B57" s="66" t="s">
        <v>78</v>
      </c>
      <c r="C57" s="79">
        <v>4664.66</v>
      </c>
      <c r="D57" s="80">
        <v>27.5</v>
      </c>
      <c r="E57" s="80">
        <v>896</v>
      </c>
      <c r="G57" s="81"/>
      <c r="H57" s="36"/>
      <c r="I57" s="24"/>
      <c r="J57" s="82"/>
      <c r="K57" s="82"/>
      <c r="L57" s="39"/>
    </row>
  </sheetData>
  <sheetProtection algorithmName="SHA-512" hashValue="zyPf5WK++wylA+3c4r4QMjbG5IOCc8O8LbcbU49dGmdHpfAT+MtQ/J5E0m1DfubhPImy1jTF+nnltNYDeAJA2g==" saltValue="GmuYII874X6RxRlWXyPP5Q==" spinCount="100000" sheet="1" objects="1" scenarios="1"/>
  <mergeCells count="15">
    <mergeCell ref="B50:E50"/>
    <mergeCell ref="B51:C51"/>
    <mergeCell ref="B52:C52"/>
    <mergeCell ref="C32:H32"/>
    <mergeCell ref="D33:G33"/>
    <mergeCell ref="B35:L35"/>
    <mergeCell ref="B38:L38"/>
    <mergeCell ref="B39:L39"/>
    <mergeCell ref="B41:K41"/>
    <mergeCell ref="B2:L2"/>
    <mergeCell ref="B3:L3"/>
    <mergeCell ref="B8:L8"/>
    <mergeCell ref="N8:X8"/>
    <mergeCell ref="C31:H31"/>
    <mergeCell ref="J31:K31"/>
  </mergeCells>
  <printOptions horizontalCentered="1"/>
  <pageMargins left="0.39370078740157483" right="0.39370078740157483" top="0.59055118110236227" bottom="0.59055118110236227" header="0.51181102362204722" footer="0.51181102362204722"/>
  <pageSetup paperSize="9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F5358-A4FA-42CE-8A85-5CCB15215AC4}">
  <dimension ref="A1:X57"/>
  <sheetViews>
    <sheetView topLeftCell="A13" zoomScale="90" zoomScaleNormal="90" workbookViewId="0">
      <selection activeCell="J32" sqref="J32"/>
    </sheetView>
  </sheetViews>
  <sheetFormatPr defaultColWidth="9.109375" defaultRowHeight="13.2"/>
  <cols>
    <col min="1" max="1" width="0.88671875" style="18" customWidth="1"/>
    <col min="2" max="2" width="13.44140625" style="18" customWidth="1"/>
    <col min="3" max="3" width="7.88671875" style="18" customWidth="1"/>
    <col min="4" max="4" width="5.5546875" style="18" customWidth="1"/>
    <col min="5" max="5" width="6.5546875" style="18" customWidth="1"/>
    <col min="6" max="6" width="11" style="18" customWidth="1"/>
    <col min="7" max="7" width="10.6640625" style="18" customWidth="1"/>
    <col min="8" max="8" width="14.6640625" style="18" bestFit="1" customWidth="1"/>
    <col min="9" max="9" width="5.33203125" style="18" customWidth="1"/>
    <col min="10" max="10" width="8.44140625" style="18" customWidth="1"/>
    <col min="11" max="11" width="9.109375" style="18"/>
    <col min="12" max="12" width="0.6640625" style="18" customWidth="1"/>
    <col min="13" max="16384" width="9.109375" style="18"/>
  </cols>
  <sheetData>
    <row r="1" spans="1:24">
      <c r="B1" s="18" t="s">
        <v>41</v>
      </c>
    </row>
    <row r="2" spans="1:24" ht="15.6">
      <c r="B2" s="107" t="s">
        <v>42</v>
      </c>
      <c r="C2" s="108"/>
      <c r="D2" s="108"/>
      <c r="E2" s="108"/>
      <c r="F2" s="108"/>
      <c r="G2" s="108"/>
      <c r="H2" s="108"/>
      <c r="I2" s="108"/>
      <c r="J2" s="108"/>
      <c r="K2" s="108"/>
      <c r="L2" s="109"/>
    </row>
    <row r="3" spans="1:24" ht="15">
      <c r="B3" s="110" t="s">
        <v>43</v>
      </c>
      <c r="C3" s="111"/>
      <c r="D3" s="111"/>
      <c r="E3" s="111"/>
      <c r="F3" s="111"/>
      <c r="G3" s="111"/>
      <c r="H3" s="111"/>
      <c r="I3" s="111"/>
      <c r="J3" s="111"/>
      <c r="K3" s="111"/>
      <c r="L3" s="112"/>
    </row>
    <row r="4" spans="1:24">
      <c r="B4" s="19"/>
      <c r="C4" s="19"/>
      <c r="D4" s="19"/>
      <c r="E4" s="19"/>
      <c r="F4" s="19"/>
      <c r="G4" s="19"/>
      <c r="H4" s="19"/>
      <c r="I4" s="19"/>
    </row>
    <row r="5" spans="1:24">
      <c r="A5" s="20"/>
      <c r="B5" s="21" t="s">
        <v>44</v>
      </c>
      <c r="C5" s="21"/>
      <c r="D5" s="21"/>
      <c r="E5" s="21"/>
      <c r="F5" s="21"/>
      <c r="G5" s="21"/>
      <c r="H5" s="21"/>
      <c r="I5" s="21"/>
      <c r="J5" s="21"/>
      <c r="K5" s="21"/>
      <c r="L5" s="22"/>
    </row>
    <row r="6" spans="1:24">
      <c r="A6" s="20"/>
      <c r="B6" s="23">
        <f>H28</f>
        <v>9420.3919999999998</v>
      </c>
      <c r="C6" s="24" t="str">
        <f>CONCATENATE("relativo ao mês de ",Geral!C1,", conforme demonstrativo abaixo:")</f>
        <v>relativo ao mês de Abril/2025, conforme demonstrativo abaixo:</v>
      </c>
      <c r="D6" s="24"/>
      <c r="E6" s="24"/>
      <c r="F6" s="24"/>
      <c r="G6" s="24"/>
      <c r="H6" s="24"/>
      <c r="I6" s="24"/>
      <c r="J6" s="24"/>
      <c r="K6" s="24"/>
      <c r="L6" s="25"/>
    </row>
    <row r="7" spans="1:24"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</row>
    <row r="8" spans="1:24">
      <c r="B8" s="113" t="s">
        <v>45</v>
      </c>
      <c r="C8" s="114"/>
      <c r="D8" s="114"/>
      <c r="E8" s="114"/>
      <c r="F8" s="114"/>
      <c r="G8" s="114"/>
      <c r="H8" s="114"/>
      <c r="I8" s="114"/>
      <c r="J8" s="114"/>
      <c r="K8" s="114"/>
      <c r="L8" s="115"/>
      <c r="N8" s="116"/>
      <c r="O8" s="116"/>
      <c r="P8" s="116"/>
      <c r="Q8" s="116"/>
      <c r="R8" s="116"/>
      <c r="S8" s="116"/>
      <c r="T8" s="116"/>
      <c r="U8" s="116"/>
      <c r="V8" s="116"/>
      <c r="W8" s="116"/>
      <c r="X8" s="116"/>
    </row>
    <row r="9" spans="1:24">
      <c r="B9" s="28"/>
      <c r="L9" s="20"/>
    </row>
    <row r="10" spans="1:24">
      <c r="B10" s="29" t="s">
        <v>46</v>
      </c>
      <c r="G10" s="30">
        <v>0</v>
      </c>
      <c r="L10" s="20"/>
      <c r="N10" s="31"/>
      <c r="S10" s="30"/>
    </row>
    <row r="11" spans="1:24">
      <c r="B11" s="29" t="s">
        <v>47</v>
      </c>
      <c r="G11" s="33">
        <v>189.59</v>
      </c>
      <c r="L11" s="20"/>
      <c r="N11" s="31"/>
      <c r="S11" s="32"/>
    </row>
    <row r="12" spans="1:24">
      <c r="B12" s="29" t="s">
        <v>48</v>
      </c>
      <c r="G12" s="33">
        <f>ROUND(G11*G10,2)</f>
        <v>0</v>
      </c>
      <c r="L12" s="20"/>
      <c r="N12" s="31"/>
      <c r="S12" s="33"/>
    </row>
    <row r="13" spans="1:24">
      <c r="B13" s="29" t="s">
        <v>49</v>
      </c>
      <c r="G13" s="34">
        <v>6101.06</v>
      </c>
      <c r="H13" s="18">
        <v>951.62</v>
      </c>
      <c r="L13" s="20"/>
      <c r="N13" s="31"/>
      <c r="S13" s="34"/>
    </row>
    <row r="14" spans="1:24">
      <c r="B14" s="29" t="s">
        <v>50</v>
      </c>
      <c r="G14" s="34">
        <f>ROUND((H20*0.6)-G12-H25,2)</f>
        <v>6097.52</v>
      </c>
      <c r="H14" s="88">
        <v>4</v>
      </c>
      <c r="L14" s="20"/>
      <c r="N14" s="31"/>
      <c r="S14" s="34"/>
    </row>
    <row r="15" spans="1:24">
      <c r="B15" s="35" t="s">
        <v>51</v>
      </c>
      <c r="C15" s="36"/>
      <c r="D15" s="36"/>
      <c r="E15" s="36"/>
      <c r="F15" s="36"/>
      <c r="G15" s="37">
        <f>ROUND(H20*0.2,2)</f>
        <v>2109.87</v>
      </c>
      <c r="H15" s="36"/>
      <c r="I15" s="38" t="s">
        <v>52</v>
      </c>
      <c r="J15" s="36"/>
      <c r="K15" s="37">
        <f>Geral!G10</f>
        <v>2.5499999999999998</v>
      </c>
      <c r="L15" s="39"/>
      <c r="N15" s="31"/>
      <c r="S15" s="34"/>
    </row>
    <row r="17" spans="2:22" ht="15.6">
      <c r="B17" s="40"/>
      <c r="C17" s="41"/>
      <c r="D17" s="42" t="s">
        <v>53</v>
      </c>
      <c r="E17" s="41"/>
      <c r="F17" s="41"/>
      <c r="G17" s="41"/>
      <c r="H17" s="41"/>
      <c r="I17" s="41"/>
      <c r="J17" s="41"/>
      <c r="K17" s="41"/>
      <c r="L17" s="43"/>
      <c r="P17" s="44"/>
    </row>
    <row r="18" spans="2:22">
      <c r="B18" s="28"/>
      <c r="L18" s="20"/>
    </row>
    <row r="19" spans="2:22">
      <c r="B19" s="29" t="s">
        <v>54</v>
      </c>
      <c r="H19" s="45">
        <f>Geral!F10</f>
        <v>4137</v>
      </c>
      <c r="L19" s="20"/>
      <c r="N19" s="31"/>
      <c r="T19" s="45"/>
    </row>
    <row r="20" spans="2:22">
      <c r="B20" s="29" t="s">
        <v>55</v>
      </c>
      <c r="H20" s="34">
        <f>ROUND(H19*K15,2)</f>
        <v>10549.35</v>
      </c>
      <c r="I20" s="46"/>
      <c r="L20" s="20"/>
      <c r="N20" s="31"/>
      <c r="T20" s="34"/>
    </row>
    <row r="21" spans="2:22">
      <c r="B21" s="29" t="s">
        <v>56</v>
      </c>
      <c r="H21" s="47">
        <f>IF(H14="",0,IF(H14=1,(G14*(D54/100))-E54,IF(H14=2,(G14*(D55/100))-E55,IF(H14=3,(G14*(D56/100))-E56,(G14*(D57/100))-E57))))</f>
        <v>780.81800000000021</v>
      </c>
      <c r="J21" s="48"/>
      <c r="L21" s="20"/>
      <c r="N21" s="31"/>
      <c r="T21" s="49"/>
      <c r="V21" s="48"/>
    </row>
    <row r="22" spans="2:22">
      <c r="B22" s="29" t="s">
        <v>57</v>
      </c>
      <c r="F22" s="50" t="s">
        <v>58</v>
      </c>
      <c r="G22" s="51">
        <v>0.03</v>
      </c>
      <c r="H22" s="34">
        <f>ROUND($G$15*G22,2)</f>
        <v>63.3</v>
      </c>
      <c r="L22" s="20"/>
      <c r="N22" s="31"/>
      <c r="R22" s="50"/>
      <c r="T22" s="34"/>
    </row>
    <row r="23" spans="2:22" ht="14.4">
      <c r="B23" s="29" t="s">
        <v>4</v>
      </c>
      <c r="F23" s="50" t="s">
        <v>58</v>
      </c>
      <c r="G23" s="52">
        <v>1.4999999999999999E-2</v>
      </c>
      <c r="H23" s="34">
        <f t="shared" ref="H23:H24" si="0">ROUND($G$15*G23,2)</f>
        <v>31.65</v>
      </c>
      <c r="L23" s="20"/>
      <c r="N23" s="31"/>
      <c r="T23" s="34"/>
    </row>
    <row r="24" spans="2:22" ht="14.4">
      <c r="B24" s="29" t="s">
        <v>5</v>
      </c>
      <c r="F24" s="50" t="s">
        <v>58</v>
      </c>
      <c r="G24" s="52">
        <v>0.01</v>
      </c>
      <c r="H24" s="34">
        <f t="shared" si="0"/>
        <v>21.1</v>
      </c>
      <c r="L24" s="20"/>
      <c r="N24" s="31"/>
      <c r="T24" s="34"/>
    </row>
    <row r="25" spans="2:22" ht="14.4">
      <c r="B25" s="29" t="s">
        <v>59</v>
      </c>
      <c r="F25" s="50" t="s">
        <v>58</v>
      </c>
      <c r="G25" s="52">
        <v>0.11</v>
      </c>
      <c r="H25" s="34">
        <f>IF((G15*0.11)&lt;H13,ROUND(G15*G25,2),H13)</f>
        <v>232.09</v>
      </c>
      <c r="L25" s="20"/>
      <c r="N25" s="31"/>
      <c r="T25" s="34"/>
    </row>
    <row r="26" spans="2:22">
      <c r="B26" s="29" t="s">
        <v>60</v>
      </c>
      <c r="H26" s="53">
        <f>SUM(H21:H25)</f>
        <v>1128.9580000000001</v>
      </c>
      <c r="L26" s="20"/>
      <c r="N26" s="31"/>
      <c r="T26" s="34"/>
    </row>
    <row r="27" spans="2:22">
      <c r="B27" s="29"/>
      <c r="H27" s="34"/>
      <c r="L27" s="20"/>
      <c r="N27" s="31"/>
      <c r="T27" s="34"/>
    </row>
    <row r="28" spans="2:22">
      <c r="B28" s="54" t="s">
        <v>61</v>
      </c>
      <c r="C28" s="55"/>
      <c r="D28" s="55"/>
      <c r="E28" s="55"/>
      <c r="F28" s="55"/>
      <c r="G28" s="55"/>
      <c r="H28" s="56">
        <f>+H20-H26</f>
        <v>9420.3919999999998</v>
      </c>
      <c r="L28" s="20"/>
      <c r="N28" s="31"/>
      <c r="T28" s="34"/>
    </row>
    <row r="29" spans="2:22">
      <c r="B29" s="57"/>
      <c r="C29" s="36"/>
      <c r="D29" s="36"/>
      <c r="E29" s="36"/>
      <c r="F29" s="36"/>
      <c r="G29" s="36"/>
      <c r="H29" s="36"/>
      <c r="I29" s="36"/>
      <c r="J29" s="36"/>
      <c r="K29" s="36"/>
      <c r="L29" s="39"/>
    </row>
    <row r="31" spans="2:22">
      <c r="B31" s="31" t="s">
        <v>62</v>
      </c>
      <c r="C31" s="117" t="str">
        <f>Geral!B10</f>
        <v>VERONICE ALVES DE OLIVEIRA</v>
      </c>
      <c r="D31" s="117"/>
      <c r="E31" s="117"/>
      <c r="F31" s="117"/>
      <c r="G31" s="117"/>
      <c r="H31" s="117"/>
      <c r="I31" s="58" t="s">
        <v>63</v>
      </c>
      <c r="J31" s="118" t="s">
        <v>89</v>
      </c>
      <c r="K31" s="119"/>
      <c r="L31" s="59"/>
    </row>
    <row r="32" spans="2:22">
      <c r="B32" s="31"/>
      <c r="C32" s="117" t="s">
        <v>82</v>
      </c>
      <c r="D32" s="117"/>
      <c r="E32" s="117"/>
      <c r="F32" s="117"/>
      <c r="G32" s="117"/>
      <c r="H32" s="117"/>
      <c r="I32" s="58"/>
      <c r="J32" s="19"/>
      <c r="K32" s="19"/>
      <c r="L32" s="19"/>
    </row>
    <row r="33" spans="2:12">
      <c r="D33" s="124"/>
      <c r="E33" s="124"/>
      <c r="F33" s="124"/>
      <c r="G33" s="124"/>
    </row>
    <row r="35" spans="2:12">
      <c r="B35" s="125"/>
      <c r="C35" s="125"/>
      <c r="D35" s="125"/>
      <c r="E35" s="125"/>
      <c r="F35" s="125"/>
      <c r="G35" s="125"/>
      <c r="H35" s="125"/>
      <c r="I35" s="125"/>
      <c r="J35" s="125"/>
      <c r="K35" s="125"/>
      <c r="L35" s="125"/>
    </row>
    <row r="36" spans="2:12">
      <c r="B36" s="85"/>
      <c r="C36" s="85"/>
      <c r="D36" s="85"/>
      <c r="F36" s="86" t="s">
        <v>81</v>
      </c>
      <c r="G36" s="87">
        <f>Geral!C33</f>
        <v>45782</v>
      </c>
      <c r="H36" s="85"/>
      <c r="I36" s="85"/>
      <c r="J36" s="85"/>
      <c r="K36" s="85"/>
      <c r="L36" s="85"/>
    </row>
    <row r="38" spans="2:12">
      <c r="B38" s="126"/>
      <c r="C38" s="126"/>
      <c r="D38" s="126"/>
      <c r="E38" s="126"/>
      <c r="F38" s="126"/>
      <c r="G38" s="126"/>
      <c r="H38" s="126"/>
      <c r="I38" s="126"/>
      <c r="J38" s="126"/>
      <c r="K38" s="126"/>
      <c r="L38" s="126"/>
    </row>
    <row r="39" spans="2:12">
      <c r="B39" s="127" t="s">
        <v>64</v>
      </c>
      <c r="C39" s="127"/>
      <c r="D39" s="127"/>
      <c r="E39" s="127"/>
      <c r="F39" s="127"/>
      <c r="G39" s="127"/>
      <c r="H39" s="127"/>
      <c r="I39" s="127"/>
      <c r="J39" s="127"/>
      <c r="K39" s="127"/>
      <c r="L39" s="127"/>
    </row>
    <row r="40" spans="2:12">
      <c r="F40" s="60"/>
      <c r="G40" s="60"/>
    </row>
    <row r="41" spans="2:12">
      <c r="B41" s="113" t="s">
        <v>65</v>
      </c>
      <c r="C41" s="114"/>
      <c r="D41" s="114"/>
      <c r="E41" s="114"/>
      <c r="F41" s="114"/>
      <c r="G41" s="114"/>
      <c r="H41" s="114"/>
      <c r="I41" s="114"/>
      <c r="J41" s="114"/>
      <c r="K41" s="114"/>
      <c r="L41" s="43"/>
    </row>
    <row r="42" spans="2:12">
      <c r="B42" s="61"/>
      <c r="C42" s="27"/>
      <c r="D42" s="27"/>
      <c r="E42" s="27"/>
      <c r="F42" s="27"/>
      <c r="G42" s="27"/>
      <c r="H42" s="27"/>
      <c r="I42" s="27"/>
      <c r="J42" s="27"/>
      <c r="K42" s="27"/>
      <c r="L42" s="20"/>
    </row>
    <row r="43" spans="2:12">
      <c r="B43" s="28" t="s">
        <v>66</v>
      </c>
      <c r="L43" s="20"/>
    </row>
    <row r="44" spans="2:12">
      <c r="B44" s="28" t="s">
        <v>67</v>
      </c>
      <c r="L44" s="20"/>
    </row>
    <row r="45" spans="2:12">
      <c r="B45" s="28" t="s">
        <v>68</v>
      </c>
      <c r="L45" s="20"/>
    </row>
    <row r="46" spans="2:12">
      <c r="B46" s="28" t="s">
        <v>69</v>
      </c>
      <c r="L46" s="20"/>
    </row>
    <row r="47" spans="2:12">
      <c r="B47" s="28" t="s">
        <v>70</v>
      </c>
      <c r="L47" s="20"/>
    </row>
    <row r="48" spans="2:12">
      <c r="B48" s="28" t="s">
        <v>71</v>
      </c>
      <c r="L48" s="20"/>
    </row>
    <row r="49" spans="1:12">
      <c r="B49" s="57" t="s">
        <v>72</v>
      </c>
      <c r="C49" s="36"/>
      <c r="D49" s="36"/>
      <c r="E49" s="36"/>
      <c r="F49" s="36"/>
      <c r="G49" s="36"/>
      <c r="H49" s="36"/>
      <c r="I49" s="36"/>
      <c r="J49" s="36"/>
      <c r="K49" s="36"/>
      <c r="L49" s="39"/>
    </row>
    <row r="50" spans="1:12" ht="15.6">
      <c r="B50" s="120" t="s">
        <v>73</v>
      </c>
      <c r="C50" s="120"/>
      <c r="D50" s="120"/>
      <c r="E50" s="120"/>
      <c r="F50" s="44"/>
      <c r="G50" s="44"/>
      <c r="H50" s="44"/>
      <c r="I50" s="44"/>
    </row>
    <row r="51" spans="1:12">
      <c r="B51" s="121" t="s">
        <v>74</v>
      </c>
      <c r="C51" s="121"/>
      <c r="D51" s="63" t="s">
        <v>75</v>
      </c>
      <c r="E51" s="62" t="s">
        <v>76</v>
      </c>
      <c r="F51" s="64"/>
      <c r="G51" s="65" t="s">
        <v>65</v>
      </c>
      <c r="H51" s="41"/>
      <c r="I51" s="41"/>
      <c r="J51" s="41"/>
      <c r="K51" s="41"/>
      <c r="L51" s="43"/>
    </row>
    <row r="52" spans="1:12">
      <c r="B52" s="122"/>
      <c r="C52" s="123"/>
      <c r="D52" s="67"/>
      <c r="E52" s="68"/>
      <c r="G52" s="69"/>
      <c r="L52" s="20"/>
    </row>
    <row r="53" spans="1:12">
      <c r="B53" s="70" t="s">
        <v>77</v>
      </c>
      <c r="C53" s="71">
        <v>2259.1999999999998</v>
      </c>
      <c r="D53" s="72">
        <v>0</v>
      </c>
      <c r="E53" s="72">
        <v>0</v>
      </c>
      <c r="G53" s="69"/>
      <c r="L53" s="20"/>
    </row>
    <row r="54" spans="1:12" ht="12.75" customHeight="1">
      <c r="A54" s="18">
        <v>1</v>
      </c>
      <c r="B54" s="73">
        <f>C53</f>
        <v>2259.1999999999998</v>
      </c>
      <c r="C54" s="74">
        <v>2826.65</v>
      </c>
      <c r="D54" s="75">
        <v>7.5</v>
      </c>
      <c r="E54" s="75">
        <v>169.44</v>
      </c>
      <c r="G54" s="69"/>
      <c r="L54" s="20"/>
    </row>
    <row r="55" spans="1:12">
      <c r="A55" s="18">
        <v>2</v>
      </c>
      <c r="B55" s="76">
        <f>C54</f>
        <v>2826.65</v>
      </c>
      <c r="C55" s="77">
        <v>3751.05</v>
      </c>
      <c r="D55" s="72">
        <v>15</v>
      </c>
      <c r="E55" s="72">
        <v>381.44</v>
      </c>
      <c r="G55" s="69"/>
      <c r="I55" s="26"/>
      <c r="J55" s="26"/>
      <c r="K55" s="26"/>
      <c r="L55" s="20"/>
    </row>
    <row r="56" spans="1:12">
      <c r="A56" s="18">
        <v>3</v>
      </c>
      <c r="B56" s="78">
        <f>C55</f>
        <v>3751.05</v>
      </c>
      <c r="C56" s="79">
        <v>4664.66</v>
      </c>
      <c r="D56" s="80">
        <v>22.5</v>
      </c>
      <c r="E56" s="80">
        <v>662.77</v>
      </c>
      <c r="G56" s="69"/>
      <c r="I56" s="26"/>
      <c r="K56" s="26"/>
      <c r="L56" s="20"/>
    </row>
    <row r="57" spans="1:12">
      <c r="A57" s="18">
        <v>4</v>
      </c>
      <c r="B57" s="66" t="s">
        <v>78</v>
      </c>
      <c r="C57" s="79">
        <v>4664.66</v>
      </c>
      <c r="D57" s="80">
        <v>27.5</v>
      </c>
      <c r="E57" s="80">
        <v>896</v>
      </c>
      <c r="G57" s="81"/>
      <c r="H57" s="36"/>
      <c r="I57" s="24"/>
      <c r="J57" s="82"/>
      <c r="K57" s="82"/>
      <c r="L57" s="39"/>
    </row>
  </sheetData>
  <sheetProtection algorithmName="SHA-512" hashValue="Sk5R4swRP8wbSXBaa8uamtn8hkKgMN+KUO7FC5BbtvbhSby2YtQUtpaEhtAE6QX64wJXXnt9MGQROmydxtm6RA==" saltValue="X9rdQAeCsL2CtQC82ReQYw==" spinCount="100000" sheet="1" objects="1" scenarios="1"/>
  <mergeCells count="15">
    <mergeCell ref="B50:E50"/>
    <mergeCell ref="B51:C51"/>
    <mergeCell ref="B52:C52"/>
    <mergeCell ref="C32:H32"/>
    <mergeCell ref="D33:G33"/>
    <mergeCell ref="B35:L35"/>
    <mergeCell ref="B38:L38"/>
    <mergeCell ref="B39:L39"/>
    <mergeCell ref="B41:K41"/>
    <mergeCell ref="B2:L2"/>
    <mergeCell ref="B3:L3"/>
    <mergeCell ref="B8:L8"/>
    <mergeCell ref="N8:X8"/>
    <mergeCell ref="C31:H31"/>
    <mergeCell ref="J31:K31"/>
  </mergeCells>
  <printOptions horizontalCentered="1"/>
  <pageMargins left="0.39370078740157483" right="0.39370078740157483" top="0.59055118110236227" bottom="0.59055118110236227" header="0.51181102362204722" footer="0.51181102362204722"/>
  <pageSetup paperSize="9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BC40E7-AE4B-4B7C-8887-79180D0ACEA2}">
  <dimension ref="A1:X57"/>
  <sheetViews>
    <sheetView topLeftCell="A10" zoomScale="90" zoomScaleNormal="90" workbookViewId="0">
      <selection activeCell="G14" sqref="G14"/>
    </sheetView>
  </sheetViews>
  <sheetFormatPr defaultColWidth="9.109375" defaultRowHeight="13.2"/>
  <cols>
    <col min="1" max="1" width="0.88671875" style="18" customWidth="1"/>
    <col min="2" max="2" width="13.44140625" style="18" customWidth="1"/>
    <col min="3" max="3" width="7.88671875" style="18" customWidth="1"/>
    <col min="4" max="4" width="5.5546875" style="18" customWidth="1"/>
    <col min="5" max="5" width="6.5546875" style="18" customWidth="1"/>
    <col min="6" max="6" width="11" style="18" customWidth="1"/>
    <col min="7" max="7" width="10.6640625" style="18" customWidth="1"/>
    <col min="8" max="8" width="14.6640625" style="18" bestFit="1" customWidth="1"/>
    <col min="9" max="9" width="5.33203125" style="18" customWidth="1"/>
    <col min="10" max="10" width="8.44140625" style="18" customWidth="1"/>
    <col min="11" max="11" width="9.109375" style="18"/>
    <col min="12" max="12" width="0.6640625" style="18" customWidth="1"/>
    <col min="13" max="16384" width="9.109375" style="18"/>
  </cols>
  <sheetData>
    <row r="1" spans="1:24">
      <c r="B1" s="18" t="s">
        <v>41</v>
      </c>
    </row>
    <row r="2" spans="1:24" ht="15.6">
      <c r="B2" s="107" t="s">
        <v>42</v>
      </c>
      <c r="C2" s="108"/>
      <c r="D2" s="108"/>
      <c r="E2" s="108"/>
      <c r="F2" s="108"/>
      <c r="G2" s="108"/>
      <c r="H2" s="108"/>
      <c r="I2" s="108"/>
      <c r="J2" s="108"/>
      <c r="K2" s="108"/>
      <c r="L2" s="109"/>
    </row>
    <row r="3" spans="1:24" ht="15">
      <c r="B3" s="110" t="s">
        <v>43</v>
      </c>
      <c r="C3" s="111"/>
      <c r="D3" s="111"/>
      <c r="E3" s="111"/>
      <c r="F3" s="111"/>
      <c r="G3" s="111"/>
      <c r="H3" s="111"/>
      <c r="I3" s="111"/>
      <c r="J3" s="111"/>
      <c r="K3" s="111"/>
      <c r="L3" s="112"/>
    </row>
    <row r="4" spans="1:24">
      <c r="B4" s="19"/>
      <c r="C4" s="19"/>
      <c r="D4" s="19"/>
      <c r="E4" s="19"/>
      <c r="F4" s="19"/>
      <c r="G4" s="19"/>
      <c r="H4" s="19"/>
      <c r="I4" s="19"/>
    </row>
    <row r="5" spans="1:24">
      <c r="A5" s="20"/>
      <c r="B5" s="21" t="s">
        <v>44</v>
      </c>
      <c r="C5" s="21"/>
      <c r="D5" s="21"/>
      <c r="E5" s="21"/>
      <c r="F5" s="21"/>
      <c r="G5" s="21"/>
      <c r="H5" s="21"/>
      <c r="I5" s="21"/>
      <c r="J5" s="21"/>
      <c r="K5" s="21"/>
      <c r="L5" s="22"/>
    </row>
    <row r="6" spans="1:24">
      <c r="A6" s="20"/>
      <c r="B6" s="23">
        <f>H28</f>
        <v>5472.5684999999994</v>
      </c>
      <c r="C6" s="24" t="str">
        <f>CONCATENATE("relativo ao mês de ",Geral!C1,", conforme demonstrativo abaixo:")</f>
        <v>relativo ao mês de Abril/2025, conforme demonstrativo abaixo:</v>
      </c>
      <c r="D6" s="24"/>
      <c r="E6" s="24"/>
      <c r="F6" s="24"/>
      <c r="G6" s="24"/>
      <c r="H6" s="24"/>
      <c r="I6" s="24"/>
      <c r="J6" s="24"/>
      <c r="K6" s="24"/>
      <c r="L6" s="25"/>
    </row>
    <row r="7" spans="1:24"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</row>
    <row r="8" spans="1:24">
      <c r="B8" s="113" t="s">
        <v>45</v>
      </c>
      <c r="C8" s="114"/>
      <c r="D8" s="114"/>
      <c r="E8" s="114"/>
      <c r="F8" s="114"/>
      <c r="G8" s="114"/>
      <c r="H8" s="114"/>
      <c r="I8" s="114"/>
      <c r="J8" s="114"/>
      <c r="K8" s="114"/>
      <c r="L8" s="115"/>
      <c r="N8" s="116"/>
      <c r="O8" s="116"/>
      <c r="P8" s="116"/>
      <c r="Q8" s="116"/>
      <c r="R8" s="116"/>
      <c r="S8" s="116"/>
      <c r="T8" s="116"/>
      <c r="U8" s="116"/>
      <c r="V8" s="116"/>
      <c r="W8" s="116"/>
      <c r="X8" s="116"/>
    </row>
    <row r="9" spans="1:24">
      <c r="B9" s="28"/>
      <c r="L9" s="20"/>
    </row>
    <row r="10" spans="1:24">
      <c r="B10" s="29" t="s">
        <v>46</v>
      </c>
      <c r="G10" s="30">
        <v>0</v>
      </c>
      <c r="L10" s="20"/>
      <c r="N10" s="31"/>
      <c r="S10" s="30"/>
    </row>
    <row r="11" spans="1:24">
      <c r="B11" s="29" t="s">
        <v>47</v>
      </c>
      <c r="G11" s="33">
        <v>189.59</v>
      </c>
      <c r="L11" s="20"/>
      <c r="N11" s="31"/>
      <c r="S11" s="32"/>
    </row>
    <row r="12" spans="1:24">
      <c r="B12" s="29" t="s">
        <v>48</v>
      </c>
      <c r="G12" s="33">
        <f>ROUND(G11*G10,2)</f>
        <v>0</v>
      </c>
      <c r="L12" s="20"/>
      <c r="N12" s="31"/>
      <c r="S12" s="33"/>
    </row>
    <row r="13" spans="1:24">
      <c r="B13" s="29" t="s">
        <v>49</v>
      </c>
      <c r="G13" s="34">
        <v>6101.06</v>
      </c>
      <c r="H13" s="18">
        <v>951.62</v>
      </c>
      <c r="L13" s="20"/>
      <c r="N13" s="31"/>
      <c r="S13" s="34"/>
    </row>
    <row r="14" spans="1:24">
      <c r="B14" s="29" t="s">
        <v>50</v>
      </c>
      <c r="G14" s="34">
        <f>ROUND((H20*0.6)-G12-H25,2)</f>
        <v>3342.81</v>
      </c>
      <c r="H14" s="88">
        <v>2</v>
      </c>
      <c r="L14" s="20"/>
      <c r="N14" s="31"/>
      <c r="S14" s="34"/>
    </row>
    <row r="15" spans="1:24">
      <c r="B15" s="35" t="s">
        <v>51</v>
      </c>
      <c r="C15" s="36"/>
      <c r="D15" s="36"/>
      <c r="E15" s="36"/>
      <c r="F15" s="36"/>
      <c r="G15" s="37">
        <f>ROUND(H20*0.2,2)</f>
        <v>1156.68</v>
      </c>
      <c r="H15" s="36"/>
      <c r="I15" s="38" t="s">
        <v>52</v>
      </c>
      <c r="J15" s="36"/>
      <c r="K15" s="37">
        <f>Geral!G11</f>
        <v>2.5499999999999998</v>
      </c>
      <c r="L15" s="39"/>
      <c r="N15" s="31"/>
      <c r="S15" s="34"/>
    </row>
    <row r="17" spans="2:22" ht="15.6">
      <c r="B17" s="40"/>
      <c r="C17" s="41"/>
      <c r="D17" s="42" t="s">
        <v>53</v>
      </c>
      <c r="E17" s="41"/>
      <c r="F17" s="41"/>
      <c r="G17" s="41"/>
      <c r="H17" s="41"/>
      <c r="I17" s="41"/>
      <c r="J17" s="41"/>
      <c r="K17" s="41"/>
      <c r="L17" s="43"/>
      <c r="P17" s="44"/>
    </row>
    <row r="18" spans="2:22">
      <c r="B18" s="28"/>
      <c r="L18" s="20"/>
    </row>
    <row r="19" spans="2:22">
      <c r="B19" s="29" t="s">
        <v>54</v>
      </c>
      <c r="H19" s="45">
        <f>Geral!F11</f>
        <v>2268</v>
      </c>
      <c r="L19" s="20"/>
      <c r="N19" s="31"/>
      <c r="T19" s="45"/>
    </row>
    <row r="20" spans="2:22">
      <c r="B20" s="29" t="s">
        <v>55</v>
      </c>
      <c r="H20" s="34">
        <f>ROUND(H19*K15,2)</f>
        <v>5783.4</v>
      </c>
      <c r="I20" s="46"/>
      <c r="L20" s="20"/>
      <c r="N20" s="31"/>
      <c r="T20" s="34"/>
    </row>
    <row r="21" spans="2:22">
      <c r="B21" s="29" t="s">
        <v>56</v>
      </c>
      <c r="H21" s="47">
        <f>IF(H14="",0,IF(H14=1,(G14*(D54/100))-E54,IF(H14=2,(G14*(D55/100))-E55,IF(H14=3,(G14*(D56/100))-E56,(G14*(D57/100))-E57))))</f>
        <v>119.98149999999998</v>
      </c>
      <c r="J21" s="48"/>
      <c r="L21" s="20"/>
      <c r="N21" s="31"/>
      <c r="T21" s="49"/>
      <c r="V21" s="48"/>
    </row>
    <row r="22" spans="2:22">
      <c r="B22" s="29" t="s">
        <v>57</v>
      </c>
      <c r="F22" s="50" t="s">
        <v>58</v>
      </c>
      <c r="G22" s="51">
        <v>0.03</v>
      </c>
      <c r="H22" s="34">
        <f>ROUND($G$15*G22,2)</f>
        <v>34.700000000000003</v>
      </c>
      <c r="L22" s="20"/>
      <c r="N22" s="31"/>
      <c r="R22" s="50"/>
      <c r="T22" s="34"/>
    </row>
    <row r="23" spans="2:22" ht="14.4">
      <c r="B23" s="29" t="s">
        <v>4</v>
      </c>
      <c r="F23" s="50" t="s">
        <v>58</v>
      </c>
      <c r="G23" s="52">
        <v>1.4999999999999999E-2</v>
      </c>
      <c r="H23" s="34">
        <f t="shared" ref="H23:H24" si="0">ROUND($G$15*G23,2)</f>
        <v>17.350000000000001</v>
      </c>
      <c r="L23" s="20"/>
      <c r="N23" s="31"/>
      <c r="T23" s="34"/>
    </row>
    <row r="24" spans="2:22" ht="14.4">
      <c r="B24" s="29" t="s">
        <v>5</v>
      </c>
      <c r="F24" s="50" t="s">
        <v>58</v>
      </c>
      <c r="G24" s="52">
        <v>0.01</v>
      </c>
      <c r="H24" s="34">
        <f t="shared" si="0"/>
        <v>11.57</v>
      </c>
      <c r="L24" s="20"/>
      <c r="N24" s="31"/>
      <c r="T24" s="34"/>
    </row>
    <row r="25" spans="2:22" ht="14.4">
      <c r="B25" s="29" t="s">
        <v>59</v>
      </c>
      <c r="F25" s="50" t="s">
        <v>58</v>
      </c>
      <c r="G25" s="52">
        <v>0.11</v>
      </c>
      <c r="H25" s="34">
        <f>IF((G15*0.11)&lt;H13,ROUND(G15*G25,2),H13)</f>
        <v>127.23</v>
      </c>
      <c r="L25" s="20"/>
      <c r="N25" s="31"/>
      <c r="T25" s="34"/>
    </row>
    <row r="26" spans="2:22">
      <c r="B26" s="29" t="s">
        <v>60</v>
      </c>
      <c r="H26" s="53">
        <f>SUM(H21:H25)</f>
        <v>310.83149999999995</v>
      </c>
      <c r="L26" s="20"/>
      <c r="N26" s="31"/>
      <c r="T26" s="34"/>
    </row>
    <row r="27" spans="2:22">
      <c r="B27" s="29"/>
      <c r="H27" s="34"/>
      <c r="L27" s="20"/>
      <c r="N27" s="31"/>
      <c r="T27" s="34"/>
    </row>
    <row r="28" spans="2:22">
      <c r="B28" s="54" t="s">
        <v>61</v>
      </c>
      <c r="C28" s="55"/>
      <c r="D28" s="55"/>
      <c r="E28" s="55"/>
      <c r="F28" s="55"/>
      <c r="G28" s="55"/>
      <c r="H28" s="56">
        <f>+H20-H26</f>
        <v>5472.5684999999994</v>
      </c>
      <c r="L28" s="20"/>
      <c r="N28" s="31"/>
      <c r="T28" s="34"/>
    </row>
    <row r="29" spans="2:22">
      <c r="B29" s="57"/>
      <c r="C29" s="36"/>
      <c r="D29" s="36"/>
      <c r="E29" s="36"/>
      <c r="F29" s="36"/>
      <c r="G29" s="36"/>
      <c r="H29" s="36"/>
      <c r="I29" s="36"/>
      <c r="J29" s="36"/>
      <c r="K29" s="36"/>
      <c r="L29" s="39"/>
    </row>
    <row r="31" spans="2:22">
      <c r="B31" s="31" t="s">
        <v>62</v>
      </c>
      <c r="C31" s="117" t="str">
        <f>Geral!B11</f>
        <v>LUANA APARECIDA FERREIRA</v>
      </c>
      <c r="D31" s="117"/>
      <c r="E31" s="117"/>
      <c r="F31" s="117"/>
      <c r="G31" s="117"/>
      <c r="H31" s="117"/>
      <c r="I31" s="58" t="s">
        <v>63</v>
      </c>
      <c r="J31" s="118" t="s">
        <v>90</v>
      </c>
      <c r="K31" s="119"/>
      <c r="L31" s="59"/>
    </row>
    <row r="32" spans="2:22">
      <c r="B32" s="31"/>
      <c r="C32" s="117"/>
      <c r="D32" s="117"/>
      <c r="E32" s="117"/>
      <c r="F32" s="117"/>
      <c r="G32" s="117"/>
      <c r="H32" s="117"/>
      <c r="I32" s="58"/>
      <c r="J32" s="19"/>
      <c r="K32" s="19"/>
      <c r="L32" s="19"/>
    </row>
    <row r="33" spans="2:12">
      <c r="D33" s="124"/>
      <c r="E33" s="124"/>
      <c r="F33" s="124"/>
      <c r="G33" s="124"/>
    </row>
    <row r="35" spans="2:12">
      <c r="B35" s="125"/>
      <c r="C35" s="125"/>
      <c r="D35" s="125"/>
      <c r="E35" s="125"/>
      <c r="F35" s="125"/>
      <c r="G35" s="125"/>
      <c r="H35" s="125"/>
      <c r="I35" s="125"/>
      <c r="J35" s="125"/>
      <c r="K35" s="125"/>
      <c r="L35" s="125"/>
    </row>
    <row r="36" spans="2:12">
      <c r="B36" s="85"/>
      <c r="C36" s="85"/>
      <c r="D36" s="85"/>
      <c r="F36" s="86" t="s">
        <v>81</v>
      </c>
      <c r="G36" s="87">
        <f>Geral!C33</f>
        <v>45782</v>
      </c>
      <c r="H36" s="85"/>
      <c r="I36" s="85"/>
      <c r="J36" s="85"/>
      <c r="K36" s="85"/>
      <c r="L36" s="85"/>
    </row>
    <row r="38" spans="2:12">
      <c r="B38" s="126"/>
      <c r="C38" s="126"/>
      <c r="D38" s="126"/>
      <c r="E38" s="126"/>
      <c r="F38" s="126"/>
      <c r="G38" s="126"/>
      <c r="H38" s="126"/>
      <c r="I38" s="126"/>
      <c r="J38" s="126"/>
      <c r="K38" s="126"/>
      <c r="L38" s="126"/>
    </row>
    <row r="39" spans="2:12">
      <c r="B39" s="127" t="s">
        <v>64</v>
      </c>
      <c r="C39" s="127"/>
      <c r="D39" s="127"/>
      <c r="E39" s="127"/>
      <c r="F39" s="127"/>
      <c r="G39" s="127"/>
      <c r="H39" s="127"/>
      <c r="I39" s="127"/>
      <c r="J39" s="127"/>
      <c r="K39" s="127"/>
      <c r="L39" s="127"/>
    </row>
    <row r="40" spans="2:12">
      <c r="F40" s="60"/>
      <c r="G40" s="60"/>
    </row>
    <row r="41" spans="2:12">
      <c r="B41" s="113" t="s">
        <v>65</v>
      </c>
      <c r="C41" s="114"/>
      <c r="D41" s="114"/>
      <c r="E41" s="114"/>
      <c r="F41" s="114"/>
      <c r="G41" s="114"/>
      <c r="H41" s="114"/>
      <c r="I41" s="114"/>
      <c r="J41" s="114"/>
      <c r="K41" s="114"/>
      <c r="L41" s="43"/>
    </row>
    <row r="42" spans="2:12">
      <c r="B42" s="61"/>
      <c r="C42" s="27"/>
      <c r="D42" s="27"/>
      <c r="E42" s="27"/>
      <c r="F42" s="27"/>
      <c r="G42" s="27"/>
      <c r="H42" s="27"/>
      <c r="I42" s="27"/>
      <c r="J42" s="27"/>
      <c r="K42" s="27"/>
      <c r="L42" s="20"/>
    </row>
    <row r="43" spans="2:12">
      <c r="B43" s="28" t="s">
        <v>66</v>
      </c>
      <c r="L43" s="20"/>
    </row>
    <row r="44" spans="2:12">
      <c r="B44" s="28" t="s">
        <v>67</v>
      </c>
      <c r="L44" s="20"/>
    </row>
    <row r="45" spans="2:12">
      <c r="B45" s="28" t="s">
        <v>68</v>
      </c>
      <c r="L45" s="20"/>
    </row>
    <row r="46" spans="2:12">
      <c r="B46" s="28" t="s">
        <v>69</v>
      </c>
      <c r="L46" s="20"/>
    </row>
    <row r="47" spans="2:12">
      <c r="B47" s="28" t="s">
        <v>70</v>
      </c>
      <c r="L47" s="20"/>
    </row>
    <row r="48" spans="2:12">
      <c r="B48" s="28" t="s">
        <v>71</v>
      </c>
      <c r="L48" s="20"/>
    </row>
    <row r="49" spans="1:12">
      <c r="B49" s="57" t="s">
        <v>72</v>
      </c>
      <c r="C49" s="36"/>
      <c r="D49" s="36"/>
      <c r="E49" s="36"/>
      <c r="F49" s="36"/>
      <c r="G49" s="36"/>
      <c r="H49" s="36"/>
      <c r="I49" s="36"/>
      <c r="J49" s="36"/>
      <c r="K49" s="36"/>
      <c r="L49" s="39"/>
    </row>
    <row r="50" spans="1:12" ht="15.6">
      <c r="B50" s="120" t="s">
        <v>73</v>
      </c>
      <c r="C50" s="120"/>
      <c r="D50" s="120"/>
      <c r="E50" s="120"/>
      <c r="F50" s="44"/>
      <c r="G50" s="44"/>
      <c r="H50" s="44"/>
      <c r="I50" s="44"/>
    </row>
    <row r="51" spans="1:12">
      <c r="B51" s="121" t="s">
        <v>74</v>
      </c>
      <c r="C51" s="121"/>
      <c r="D51" s="63" t="s">
        <v>75</v>
      </c>
      <c r="E51" s="62" t="s">
        <v>76</v>
      </c>
      <c r="F51" s="64"/>
      <c r="G51" s="65" t="s">
        <v>65</v>
      </c>
      <c r="H51" s="41"/>
      <c r="I51" s="41"/>
      <c r="J51" s="41"/>
      <c r="K51" s="41"/>
      <c r="L51" s="43"/>
    </row>
    <row r="52" spans="1:12">
      <c r="B52" s="122"/>
      <c r="C52" s="123"/>
      <c r="D52" s="67"/>
      <c r="E52" s="68"/>
      <c r="G52" s="69"/>
      <c r="L52" s="20"/>
    </row>
    <row r="53" spans="1:12">
      <c r="B53" s="70" t="s">
        <v>77</v>
      </c>
      <c r="C53" s="71">
        <v>2259.1999999999998</v>
      </c>
      <c r="D53" s="72">
        <v>0</v>
      </c>
      <c r="E53" s="72">
        <v>0</v>
      </c>
      <c r="G53" s="69"/>
      <c r="L53" s="20"/>
    </row>
    <row r="54" spans="1:12" ht="12.75" customHeight="1">
      <c r="A54" s="18">
        <v>1</v>
      </c>
      <c r="B54" s="73">
        <f>C53</f>
        <v>2259.1999999999998</v>
      </c>
      <c r="C54" s="74">
        <v>2826.65</v>
      </c>
      <c r="D54" s="75">
        <v>7.5</v>
      </c>
      <c r="E54" s="75">
        <v>169.44</v>
      </c>
      <c r="G54" s="69"/>
      <c r="L54" s="20"/>
    </row>
    <row r="55" spans="1:12">
      <c r="A55" s="18">
        <v>2</v>
      </c>
      <c r="B55" s="76">
        <f>C54</f>
        <v>2826.65</v>
      </c>
      <c r="C55" s="77">
        <v>3751.05</v>
      </c>
      <c r="D55" s="72">
        <v>15</v>
      </c>
      <c r="E55" s="72">
        <v>381.44</v>
      </c>
      <c r="G55" s="69"/>
      <c r="I55" s="26"/>
      <c r="J55" s="26"/>
      <c r="K55" s="26"/>
      <c r="L55" s="20"/>
    </row>
    <row r="56" spans="1:12">
      <c r="A56" s="18">
        <v>3</v>
      </c>
      <c r="B56" s="78">
        <f>C55</f>
        <v>3751.05</v>
      </c>
      <c r="C56" s="79">
        <v>4664.66</v>
      </c>
      <c r="D56" s="80">
        <v>22.5</v>
      </c>
      <c r="E56" s="80">
        <v>662.77</v>
      </c>
      <c r="G56" s="69"/>
      <c r="I56" s="26"/>
      <c r="K56" s="26"/>
      <c r="L56" s="20"/>
    </row>
    <row r="57" spans="1:12">
      <c r="A57" s="18">
        <v>4</v>
      </c>
      <c r="B57" s="66" t="s">
        <v>78</v>
      </c>
      <c r="C57" s="79">
        <v>4664.66</v>
      </c>
      <c r="D57" s="80">
        <v>27.5</v>
      </c>
      <c r="E57" s="80">
        <v>896</v>
      </c>
      <c r="G57" s="81"/>
      <c r="H57" s="36"/>
      <c r="I57" s="24"/>
      <c r="J57" s="82"/>
      <c r="K57" s="82"/>
      <c r="L57" s="39"/>
    </row>
  </sheetData>
  <sheetProtection algorithmName="SHA-512" hashValue="N+O/op5iVJmh/+SKPoIKYzblM9fTvcxtEOeSpg86VfqnUgDYTEVsWQ8r7RbJTX4CvNJVm0AcYYtDtjRWtu8Qog==" saltValue="7+6D6KFrcmsnK7fwyp2Yfg==" spinCount="100000" sheet="1" objects="1" scenarios="1"/>
  <mergeCells count="15">
    <mergeCell ref="B50:E50"/>
    <mergeCell ref="B51:C51"/>
    <mergeCell ref="B52:C52"/>
    <mergeCell ref="C32:H32"/>
    <mergeCell ref="D33:G33"/>
    <mergeCell ref="B35:L35"/>
    <mergeCell ref="B38:L38"/>
    <mergeCell ref="B39:L39"/>
    <mergeCell ref="B41:K41"/>
    <mergeCell ref="B2:L2"/>
    <mergeCell ref="B3:L3"/>
    <mergeCell ref="B8:L8"/>
    <mergeCell ref="N8:X8"/>
    <mergeCell ref="C31:H31"/>
    <mergeCell ref="J31:K31"/>
  </mergeCells>
  <printOptions horizontalCentered="1"/>
  <pageMargins left="0.39370078740157483" right="0.39370078740157483" top="0.59055118110236227" bottom="0.59055118110236227" header="0.51181102362204722" footer="0.51181102362204722"/>
  <pageSetup paperSize="9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A1EE2-FEE4-477A-B71E-ED298D980C18}">
  <dimension ref="A1:X57"/>
  <sheetViews>
    <sheetView topLeftCell="A7" zoomScale="90" zoomScaleNormal="90" workbookViewId="0">
      <selection activeCell="J32" sqref="J32"/>
    </sheetView>
  </sheetViews>
  <sheetFormatPr defaultColWidth="9.109375" defaultRowHeight="13.2"/>
  <cols>
    <col min="1" max="1" width="0.88671875" style="18" customWidth="1"/>
    <col min="2" max="2" width="13.44140625" style="18" customWidth="1"/>
    <col min="3" max="3" width="7.88671875" style="18" customWidth="1"/>
    <col min="4" max="4" width="5.5546875" style="18" customWidth="1"/>
    <col min="5" max="5" width="6.5546875" style="18" customWidth="1"/>
    <col min="6" max="6" width="11" style="18" customWidth="1"/>
    <col min="7" max="7" width="10.6640625" style="18" customWidth="1"/>
    <col min="8" max="8" width="14.6640625" style="18" bestFit="1" customWidth="1"/>
    <col min="9" max="9" width="5.33203125" style="18" customWidth="1"/>
    <col min="10" max="10" width="8.44140625" style="18" customWidth="1"/>
    <col min="11" max="11" width="9.109375" style="18"/>
    <col min="12" max="12" width="0.6640625" style="18" customWidth="1"/>
    <col min="13" max="16384" width="9.109375" style="18"/>
  </cols>
  <sheetData>
    <row r="1" spans="1:24">
      <c r="B1" s="18" t="s">
        <v>41</v>
      </c>
    </row>
    <row r="2" spans="1:24" ht="15.6">
      <c r="B2" s="107" t="s">
        <v>42</v>
      </c>
      <c r="C2" s="108"/>
      <c r="D2" s="108"/>
      <c r="E2" s="108"/>
      <c r="F2" s="108"/>
      <c r="G2" s="108"/>
      <c r="H2" s="108"/>
      <c r="I2" s="108"/>
      <c r="J2" s="108"/>
      <c r="K2" s="108"/>
      <c r="L2" s="109"/>
    </row>
    <row r="3" spans="1:24" ht="15">
      <c r="B3" s="110" t="s">
        <v>43</v>
      </c>
      <c r="C3" s="111"/>
      <c r="D3" s="111"/>
      <c r="E3" s="111"/>
      <c r="F3" s="111"/>
      <c r="G3" s="111"/>
      <c r="H3" s="111"/>
      <c r="I3" s="111"/>
      <c r="J3" s="111"/>
      <c r="K3" s="111"/>
      <c r="L3" s="112"/>
    </row>
    <row r="4" spans="1:24">
      <c r="B4" s="19"/>
      <c r="C4" s="19"/>
      <c r="D4" s="19"/>
      <c r="E4" s="19"/>
      <c r="F4" s="19"/>
      <c r="G4" s="19"/>
      <c r="H4" s="19"/>
      <c r="I4" s="19"/>
    </row>
    <row r="5" spans="1:24">
      <c r="A5" s="20"/>
      <c r="B5" s="21" t="s">
        <v>44</v>
      </c>
      <c r="C5" s="21"/>
      <c r="D5" s="21"/>
      <c r="E5" s="21"/>
      <c r="F5" s="21"/>
      <c r="G5" s="21"/>
      <c r="H5" s="21"/>
      <c r="I5" s="21"/>
      <c r="J5" s="21"/>
      <c r="K5" s="21"/>
      <c r="L5" s="22"/>
    </row>
    <row r="6" spans="1:24">
      <c r="A6" s="20"/>
      <c r="B6" s="23">
        <f>H28</f>
        <v>8901.1525000000001</v>
      </c>
      <c r="C6" s="24" t="str">
        <f>CONCATENATE("relativo ao mês de ",Geral!C1,", conforme demonstrativo abaixo:")</f>
        <v>relativo ao mês de Abril/2025, conforme demonstrativo abaixo:</v>
      </c>
      <c r="D6" s="24"/>
      <c r="E6" s="24"/>
      <c r="F6" s="24"/>
      <c r="G6" s="24"/>
      <c r="H6" s="24"/>
      <c r="I6" s="24"/>
      <c r="J6" s="24"/>
      <c r="K6" s="24"/>
      <c r="L6" s="25"/>
    </row>
    <row r="7" spans="1:24"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</row>
    <row r="8" spans="1:24">
      <c r="B8" s="113" t="s">
        <v>45</v>
      </c>
      <c r="C8" s="114"/>
      <c r="D8" s="114"/>
      <c r="E8" s="114"/>
      <c r="F8" s="114"/>
      <c r="G8" s="114"/>
      <c r="H8" s="114"/>
      <c r="I8" s="114"/>
      <c r="J8" s="114"/>
      <c r="K8" s="114"/>
      <c r="L8" s="115"/>
      <c r="N8" s="116"/>
      <c r="O8" s="116"/>
      <c r="P8" s="116"/>
      <c r="Q8" s="116"/>
      <c r="R8" s="116"/>
      <c r="S8" s="116"/>
      <c r="T8" s="116"/>
      <c r="U8" s="116"/>
      <c r="V8" s="116"/>
      <c r="W8" s="116"/>
      <c r="X8" s="116"/>
    </row>
    <row r="9" spans="1:24">
      <c r="B9" s="28"/>
      <c r="L9" s="20"/>
    </row>
    <row r="10" spans="1:24">
      <c r="B10" s="29" t="s">
        <v>46</v>
      </c>
      <c r="G10" s="34">
        <v>0</v>
      </c>
      <c r="L10" s="20"/>
      <c r="N10" s="31"/>
      <c r="S10" s="30"/>
    </row>
    <row r="11" spans="1:24">
      <c r="B11" s="29" t="s">
        <v>47</v>
      </c>
      <c r="G11" s="33">
        <v>189.59</v>
      </c>
      <c r="L11" s="20"/>
      <c r="N11" s="31"/>
      <c r="S11" s="32"/>
    </row>
    <row r="12" spans="1:24">
      <c r="B12" s="29" t="s">
        <v>48</v>
      </c>
      <c r="G12" s="33">
        <f>ROUND(G11*G10,2)</f>
        <v>0</v>
      </c>
      <c r="L12" s="20"/>
      <c r="N12" s="31"/>
      <c r="S12" s="33"/>
    </row>
    <row r="13" spans="1:24">
      <c r="B13" s="29" t="s">
        <v>49</v>
      </c>
      <c r="G13" s="34">
        <v>6101.06</v>
      </c>
      <c r="H13" s="18">
        <v>951.62</v>
      </c>
      <c r="L13" s="20"/>
      <c r="N13" s="31"/>
      <c r="S13" s="34"/>
    </row>
    <row r="14" spans="1:24">
      <c r="B14" s="29" t="s">
        <v>50</v>
      </c>
      <c r="G14" s="34">
        <f>ROUND((H20*0.6)-G12-H25,2)</f>
        <v>5726.1</v>
      </c>
      <c r="H14" s="88">
        <v>4</v>
      </c>
      <c r="L14" s="20"/>
      <c r="N14" s="31"/>
      <c r="S14" s="34"/>
    </row>
    <row r="15" spans="1:24">
      <c r="B15" s="35" t="s">
        <v>51</v>
      </c>
      <c r="C15" s="36"/>
      <c r="D15" s="36"/>
      <c r="E15" s="36"/>
      <c r="F15" s="36"/>
      <c r="G15" s="37">
        <f>ROUND(H20*0.2,2)</f>
        <v>1981.35</v>
      </c>
      <c r="H15" s="36"/>
      <c r="I15" s="38" t="s">
        <v>52</v>
      </c>
      <c r="J15" s="36"/>
      <c r="K15" s="37">
        <f>Geral!G14</f>
        <v>2.5499999999999998</v>
      </c>
      <c r="L15" s="39"/>
      <c r="N15" s="31"/>
      <c r="S15" s="34"/>
    </row>
    <row r="17" spans="2:22" ht="15.6">
      <c r="B17" s="40"/>
      <c r="C17" s="41"/>
      <c r="D17" s="42" t="s">
        <v>53</v>
      </c>
      <c r="E17" s="41"/>
      <c r="F17" s="41"/>
      <c r="G17" s="41"/>
      <c r="H17" s="41"/>
      <c r="I17" s="41"/>
      <c r="J17" s="41"/>
      <c r="K17" s="41"/>
      <c r="L17" s="43"/>
      <c r="P17" s="44"/>
    </row>
    <row r="18" spans="2:22">
      <c r="B18" s="28"/>
      <c r="L18" s="20"/>
    </row>
    <row r="19" spans="2:22">
      <c r="B19" s="29" t="s">
        <v>54</v>
      </c>
      <c r="H19" s="45">
        <f>Geral!F14</f>
        <v>3885</v>
      </c>
      <c r="L19" s="20"/>
      <c r="N19" s="31"/>
      <c r="T19" s="45"/>
    </row>
    <row r="20" spans="2:22">
      <c r="B20" s="29" t="s">
        <v>55</v>
      </c>
      <c r="H20" s="34">
        <f>ROUND(H19*K15,2)</f>
        <v>9906.75</v>
      </c>
      <c r="I20" s="46"/>
      <c r="L20" s="20"/>
      <c r="N20" s="31"/>
      <c r="T20" s="34"/>
    </row>
    <row r="21" spans="2:22">
      <c r="B21" s="29" t="s">
        <v>56</v>
      </c>
      <c r="H21" s="47">
        <f>IF(H14="",0,IF(H14=1,(G14*(D54/100))-E54,IF(H14=2,(G14*(D55/100))-E55,IF(H14=3,(G14*(D56/100))-E56,(G14*(D57/100))-E57))))</f>
        <v>678.67750000000024</v>
      </c>
      <c r="J21" s="48"/>
      <c r="L21" s="20"/>
      <c r="N21" s="31"/>
      <c r="T21" s="49"/>
      <c r="V21" s="48"/>
    </row>
    <row r="22" spans="2:22">
      <c r="B22" s="29" t="s">
        <v>57</v>
      </c>
      <c r="F22" s="50" t="s">
        <v>58</v>
      </c>
      <c r="G22" s="51">
        <v>0.03</v>
      </c>
      <c r="H22" s="34">
        <f>ROUND($G$15*G22,2)</f>
        <v>59.44</v>
      </c>
      <c r="L22" s="20"/>
      <c r="N22" s="31"/>
      <c r="R22" s="50"/>
      <c r="T22" s="34"/>
    </row>
    <row r="23" spans="2:22" ht="14.4">
      <c r="B23" s="29" t="s">
        <v>4</v>
      </c>
      <c r="F23" s="50" t="s">
        <v>58</v>
      </c>
      <c r="G23" s="52">
        <v>1.4999999999999999E-2</v>
      </c>
      <c r="H23" s="34">
        <f t="shared" ref="H23:H24" si="0">ROUND($G$15*G23,2)</f>
        <v>29.72</v>
      </c>
      <c r="L23" s="20"/>
      <c r="N23" s="31"/>
      <c r="T23" s="34"/>
    </row>
    <row r="24" spans="2:22" ht="14.4">
      <c r="B24" s="29" t="s">
        <v>5</v>
      </c>
      <c r="F24" s="50" t="s">
        <v>58</v>
      </c>
      <c r="G24" s="52">
        <v>0.01</v>
      </c>
      <c r="H24" s="34">
        <f t="shared" si="0"/>
        <v>19.809999999999999</v>
      </c>
      <c r="L24" s="20"/>
      <c r="N24" s="31"/>
      <c r="T24" s="34"/>
    </row>
    <row r="25" spans="2:22" ht="14.4">
      <c r="B25" s="29" t="s">
        <v>59</v>
      </c>
      <c r="F25" s="50" t="s">
        <v>58</v>
      </c>
      <c r="G25" s="52">
        <v>0.11</v>
      </c>
      <c r="H25" s="34">
        <f>IF((G15*0.11)&lt;H13,ROUND(G15*G25,2),H13)</f>
        <v>217.95</v>
      </c>
      <c r="L25" s="20"/>
      <c r="N25" s="31"/>
      <c r="T25" s="34"/>
    </row>
    <row r="26" spans="2:22">
      <c r="B26" s="29" t="s">
        <v>60</v>
      </c>
      <c r="H26" s="53">
        <f>SUM(H21:H25)</f>
        <v>1005.5975000000003</v>
      </c>
      <c r="L26" s="20"/>
      <c r="N26" s="31"/>
      <c r="T26" s="34"/>
    </row>
    <row r="27" spans="2:22">
      <c r="B27" s="29"/>
      <c r="H27" s="34"/>
      <c r="L27" s="20"/>
      <c r="N27" s="31"/>
      <c r="T27" s="34"/>
    </row>
    <row r="28" spans="2:22">
      <c r="B28" s="54" t="s">
        <v>61</v>
      </c>
      <c r="C28" s="55"/>
      <c r="D28" s="55"/>
      <c r="E28" s="55"/>
      <c r="F28" s="55"/>
      <c r="G28" s="55"/>
      <c r="H28" s="56">
        <f>+H20-H26</f>
        <v>8901.1525000000001</v>
      </c>
      <c r="L28" s="20"/>
      <c r="N28" s="31"/>
      <c r="T28" s="34"/>
    </row>
    <row r="29" spans="2:22">
      <c r="B29" s="57"/>
      <c r="C29" s="36"/>
      <c r="D29" s="36"/>
      <c r="E29" s="36"/>
      <c r="F29" s="36"/>
      <c r="G29" s="36"/>
      <c r="H29" s="36"/>
      <c r="I29" s="36"/>
      <c r="J29" s="36"/>
      <c r="K29" s="36"/>
      <c r="L29" s="39"/>
    </row>
    <row r="31" spans="2:22">
      <c r="B31" s="31" t="s">
        <v>62</v>
      </c>
      <c r="C31" s="117" t="str">
        <f>Geral!B14</f>
        <v>JOAQUIM JOSÉ FERREIRA</v>
      </c>
      <c r="D31" s="117"/>
      <c r="E31" s="117"/>
      <c r="F31" s="117"/>
      <c r="G31" s="117"/>
      <c r="H31" s="117"/>
      <c r="I31" s="58" t="s">
        <v>63</v>
      </c>
      <c r="J31" s="118" t="s">
        <v>91</v>
      </c>
      <c r="K31" s="119"/>
      <c r="L31" s="59"/>
    </row>
    <row r="32" spans="2:22">
      <c r="B32" s="31"/>
      <c r="C32" s="117"/>
      <c r="D32" s="117"/>
      <c r="E32" s="117"/>
      <c r="F32" s="117"/>
      <c r="G32" s="117"/>
      <c r="H32" s="117"/>
      <c r="I32" s="58"/>
      <c r="J32" s="19"/>
      <c r="K32" s="19"/>
      <c r="L32" s="19"/>
    </row>
    <row r="33" spans="2:12">
      <c r="D33" s="124"/>
      <c r="E33" s="124"/>
      <c r="F33" s="124"/>
      <c r="G33" s="124"/>
    </row>
    <row r="35" spans="2:12">
      <c r="B35" s="125"/>
      <c r="C35" s="125"/>
      <c r="D35" s="125"/>
      <c r="E35" s="125"/>
      <c r="F35" s="125"/>
      <c r="G35" s="125"/>
      <c r="H35" s="125"/>
      <c r="I35" s="125"/>
      <c r="J35" s="125"/>
      <c r="K35" s="125"/>
      <c r="L35" s="125"/>
    </row>
    <row r="36" spans="2:12">
      <c r="B36" s="85"/>
      <c r="C36" s="85"/>
      <c r="D36" s="85"/>
      <c r="F36" s="86" t="s">
        <v>81</v>
      </c>
      <c r="G36" s="87">
        <f>Geral!C33</f>
        <v>45782</v>
      </c>
      <c r="H36" s="85"/>
      <c r="I36" s="85"/>
      <c r="J36" s="85"/>
      <c r="K36" s="85"/>
      <c r="L36" s="85"/>
    </row>
    <row r="38" spans="2:12">
      <c r="B38" s="126"/>
      <c r="C38" s="126"/>
      <c r="D38" s="126"/>
      <c r="E38" s="126"/>
      <c r="F38" s="126"/>
      <c r="G38" s="126"/>
      <c r="H38" s="126"/>
      <c r="I38" s="126"/>
      <c r="J38" s="126"/>
      <c r="K38" s="126"/>
      <c r="L38" s="126"/>
    </row>
    <row r="39" spans="2:12">
      <c r="B39" s="127" t="s">
        <v>64</v>
      </c>
      <c r="C39" s="127"/>
      <c r="D39" s="127"/>
      <c r="E39" s="127"/>
      <c r="F39" s="127"/>
      <c r="G39" s="127"/>
      <c r="H39" s="127"/>
      <c r="I39" s="127"/>
      <c r="J39" s="127"/>
      <c r="K39" s="127"/>
      <c r="L39" s="127"/>
    </row>
    <row r="40" spans="2:12">
      <c r="F40" s="60"/>
      <c r="G40" s="60"/>
    </row>
    <row r="41" spans="2:12">
      <c r="B41" s="113" t="s">
        <v>65</v>
      </c>
      <c r="C41" s="114"/>
      <c r="D41" s="114"/>
      <c r="E41" s="114"/>
      <c r="F41" s="114"/>
      <c r="G41" s="114"/>
      <c r="H41" s="114"/>
      <c r="I41" s="114"/>
      <c r="J41" s="114"/>
      <c r="K41" s="114"/>
      <c r="L41" s="43"/>
    </row>
    <row r="42" spans="2:12">
      <c r="B42" s="61"/>
      <c r="C42" s="27"/>
      <c r="D42" s="27"/>
      <c r="E42" s="27"/>
      <c r="F42" s="27"/>
      <c r="G42" s="27"/>
      <c r="H42" s="27"/>
      <c r="I42" s="27"/>
      <c r="J42" s="27"/>
      <c r="K42" s="27"/>
      <c r="L42" s="20"/>
    </row>
    <row r="43" spans="2:12">
      <c r="B43" s="28" t="s">
        <v>66</v>
      </c>
      <c r="L43" s="20"/>
    </row>
    <row r="44" spans="2:12">
      <c r="B44" s="28" t="s">
        <v>67</v>
      </c>
      <c r="L44" s="20"/>
    </row>
    <row r="45" spans="2:12">
      <c r="B45" s="28" t="s">
        <v>68</v>
      </c>
      <c r="L45" s="20"/>
    </row>
    <row r="46" spans="2:12">
      <c r="B46" s="28" t="s">
        <v>69</v>
      </c>
      <c r="L46" s="20"/>
    </row>
    <row r="47" spans="2:12">
      <c r="B47" s="28" t="s">
        <v>70</v>
      </c>
      <c r="L47" s="20"/>
    </row>
    <row r="48" spans="2:12">
      <c r="B48" s="28" t="s">
        <v>71</v>
      </c>
      <c r="L48" s="20"/>
    </row>
    <row r="49" spans="1:12">
      <c r="B49" s="57" t="s">
        <v>72</v>
      </c>
      <c r="C49" s="36"/>
      <c r="D49" s="36"/>
      <c r="E49" s="36"/>
      <c r="F49" s="36"/>
      <c r="G49" s="36"/>
      <c r="H49" s="36"/>
      <c r="I49" s="36"/>
      <c r="J49" s="36"/>
      <c r="K49" s="36"/>
      <c r="L49" s="39"/>
    </row>
    <row r="50" spans="1:12" ht="15.6">
      <c r="B50" s="120" t="s">
        <v>73</v>
      </c>
      <c r="C50" s="120"/>
      <c r="D50" s="120"/>
      <c r="E50" s="120"/>
      <c r="F50" s="44"/>
      <c r="G50" s="44"/>
      <c r="H50" s="44"/>
      <c r="I50" s="44"/>
    </row>
    <row r="51" spans="1:12">
      <c r="B51" s="121" t="s">
        <v>74</v>
      </c>
      <c r="C51" s="121"/>
      <c r="D51" s="63" t="s">
        <v>75</v>
      </c>
      <c r="E51" s="62" t="s">
        <v>76</v>
      </c>
      <c r="F51" s="64"/>
      <c r="G51" s="65" t="s">
        <v>65</v>
      </c>
      <c r="H51" s="41"/>
      <c r="I51" s="41"/>
      <c r="J51" s="41"/>
      <c r="K51" s="41"/>
      <c r="L51" s="43"/>
    </row>
    <row r="52" spans="1:12">
      <c r="B52" s="122"/>
      <c r="C52" s="123"/>
      <c r="D52" s="67"/>
      <c r="E52" s="68"/>
      <c r="G52" s="69"/>
      <c r="L52" s="20"/>
    </row>
    <row r="53" spans="1:12">
      <c r="B53" s="70" t="s">
        <v>77</v>
      </c>
      <c r="C53" s="71">
        <v>2259.1999999999998</v>
      </c>
      <c r="D53" s="72">
        <v>0</v>
      </c>
      <c r="E53" s="72">
        <v>0</v>
      </c>
      <c r="G53" s="69"/>
      <c r="L53" s="20"/>
    </row>
    <row r="54" spans="1:12" ht="12.75" customHeight="1">
      <c r="A54" s="18">
        <v>1</v>
      </c>
      <c r="B54" s="73">
        <f>C53</f>
        <v>2259.1999999999998</v>
      </c>
      <c r="C54" s="74">
        <v>2826.65</v>
      </c>
      <c r="D54" s="75">
        <v>7.5</v>
      </c>
      <c r="E54" s="75">
        <v>169.44</v>
      </c>
      <c r="G54" s="69"/>
      <c r="L54" s="20"/>
    </row>
    <row r="55" spans="1:12">
      <c r="A55" s="18">
        <v>2</v>
      </c>
      <c r="B55" s="76">
        <f>C54</f>
        <v>2826.65</v>
      </c>
      <c r="C55" s="77">
        <v>3751.05</v>
      </c>
      <c r="D55" s="72">
        <v>15</v>
      </c>
      <c r="E55" s="72">
        <v>381.44</v>
      </c>
      <c r="G55" s="69"/>
      <c r="I55" s="26"/>
      <c r="J55" s="26"/>
      <c r="K55" s="26"/>
      <c r="L55" s="20"/>
    </row>
    <row r="56" spans="1:12">
      <c r="A56" s="18">
        <v>3</v>
      </c>
      <c r="B56" s="78">
        <f>C55</f>
        <v>3751.05</v>
      </c>
      <c r="C56" s="79">
        <v>4664.66</v>
      </c>
      <c r="D56" s="80">
        <v>22.5</v>
      </c>
      <c r="E56" s="80">
        <v>662.77</v>
      </c>
      <c r="G56" s="69"/>
      <c r="I56" s="26"/>
      <c r="K56" s="26"/>
      <c r="L56" s="20"/>
    </row>
    <row r="57" spans="1:12">
      <c r="A57" s="18">
        <v>4</v>
      </c>
      <c r="B57" s="66" t="s">
        <v>78</v>
      </c>
      <c r="C57" s="79">
        <v>4664.66</v>
      </c>
      <c r="D57" s="80">
        <v>27.5</v>
      </c>
      <c r="E57" s="80">
        <v>896</v>
      </c>
      <c r="G57" s="81"/>
      <c r="H57" s="36"/>
      <c r="I57" s="24"/>
      <c r="J57" s="82"/>
      <c r="K57" s="82"/>
      <c r="L57" s="39"/>
    </row>
  </sheetData>
  <sheetProtection algorithmName="SHA-512" hashValue="b50821heXu2eBV7usYh049dzZ2RWsopsUuy7EJ/sLz+FnxpA5qAqfvkOKeicB95nZTjMFOXKg3MLJgBcB0McPA==" saltValue="lhrFXPOF2MAmVBNyKHtRNQ==" spinCount="100000" sheet="1" objects="1" scenarios="1"/>
  <mergeCells count="15">
    <mergeCell ref="B50:E50"/>
    <mergeCell ref="B51:C51"/>
    <mergeCell ref="B52:C52"/>
    <mergeCell ref="C32:H32"/>
    <mergeCell ref="D33:G33"/>
    <mergeCell ref="B35:L35"/>
    <mergeCell ref="B38:L38"/>
    <mergeCell ref="B39:L39"/>
    <mergeCell ref="B41:K41"/>
    <mergeCell ref="B2:L2"/>
    <mergeCell ref="B3:L3"/>
    <mergeCell ref="B8:L8"/>
    <mergeCell ref="N8:X8"/>
    <mergeCell ref="C31:H31"/>
    <mergeCell ref="J31:K31"/>
  </mergeCells>
  <printOptions horizontalCentered="1"/>
  <pageMargins left="0.39370078740157483" right="0.39370078740157483" top="0.59055118110236227" bottom="0.59055118110236227" header="0.51181102362204722" footer="0.51181102362204722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18</vt:i4>
      </vt:variant>
      <vt:variant>
        <vt:lpstr>Intervalos Nomeados</vt:lpstr>
      </vt:variant>
      <vt:variant>
        <vt:i4>18</vt:i4>
      </vt:variant>
    </vt:vector>
  </HeadingPairs>
  <TitlesOfParts>
    <vt:vector size="36" baseType="lpstr">
      <vt:lpstr>Geral</vt:lpstr>
      <vt:lpstr>Elpídio</vt:lpstr>
      <vt:lpstr>Antonio Carlos</vt:lpstr>
      <vt:lpstr>Walter</vt:lpstr>
      <vt:lpstr>Amarildo</vt:lpstr>
      <vt:lpstr>Sebastião</vt:lpstr>
      <vt:lpstr>Veronice</vt:lpstr>
      <vt:lpstr>Luana</vt:lpstr>
      <vt:lpstr>Joaquim</vt:lpstr>
      <vt:lpstr>Eliomar</vt:lpstr>
      <vt:lpstr>Juliana</vt:lpstr>
      <vt:lpstr>Eliene</vt:lpstr>
      <vt:lpstr>Cleonir</vt:lpstr>
      <vt:lpstr>Daiton</vt:lpstr>
      <vt:lpstr>Jose Anderson</vt:lpstr>
      <vt:lpstr>Valdivino</vt:lpstr>
      <vt:lpstr>Devanice</vt:lpstr>
      <vt:lpstr>Luis Dionésio</vt:lpstr>
      <vt:lpstr>Amarildo!Area_de_impressao</vt:lpstr>
      <vt:lpstr>'Antonio Carlos'!Area_de_impressao</vt:lpstr>
      <vt:lpstr>Cleonir!Area_de_impressao</vt:lpstr>
      <vt:lpstr>Daiton!Area_de_impressao</vt:lpstr>
      <vt:lpstr>Devanice!Area_de_impressao</vt:lpstr>
      <vt:lpstr>Eliene!Area_de_impressao</vt:lpstr>
      <vt:lpstr>Eliomar!Area_de_impressao</vt:lpstr>
      <vt:lpstr>Elpídio!Area_de_impressao</vt:lpstr>
      <vt:lpstr>Geral!Area_de_impressao</vt:lpstr>
      <vt:lpstr>Joaquim!Area_de_impressao</vt:lpstr>
      <vt:lpstr>'Jose Anderson'!Area_de_impressao</vt:lpstr>
      <vt:lpstr>Juliana!Area_de_impressao</vt:lpstr>
      <vt:lpstr>Luana!Area_de_impressao</vt:lpstr>
      <vt:lpstr>'Luis Dionésio'!Area_de_impressao</vt:lpstr>
      <vt:lpstr>Sebastião!Area_de_impressao</vt:lpstr>
      <vt:lpstr>Valdivino!Area_de_impressao</vt:lpstr>
      <vt:lpstr>Veronice!Area_de_impressao</vt:lpstr>
      <vt:lpstr>Walter!Area_de_impressao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Marcio Antonio Ferreira</dc:creator>
  <cp:lastModifiedBy>euzebio olivertino borges</cp:lastModifiedBy>
  <cp:lastPrinted>2025-05-05T11:38:02Z</cp:lastPrinted>
  <dcterms:created xsi:type="dcterms:W3CDTF">2025-03-06T19:42:27Z</dcterms:created>
  <dcterms:modified xsi:type="dcterms:W3CDTF">2025-05-07T17:56:27Z</dcterms:modified>
</cp:coreProperties>
</file>