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46e0ae8a0688c5/Studium/Master/Semester3/Advanced Process Mining/Group Project/"/>
    </mc:Choice>
  </mc:AlternateContent>
  <xr:revisionPtr revIDLastSave="1051" documentId="8_{7B27DD55-C863-41F8-9450-E3302EFE2D1D}" xr6:coauthVersionLast="47" xr6:coauthVersionMax="47" xr10:uidLastSave="{E0CD3E4B-34C2-42D1-94F6-0A52683E9418}"/>
  <bookViews>
    <workbookView xWindow="-120" yWindow="-120" windowWidth="29040" windowHeight="15840" xr2:uid="{8A247EA6-140D-43A9-8477-6FCB39B2FCAD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3" i="1" l="1"/>
  <c r="S33" i="1"/>
  <c r="U32" i="1"/>
  <c r="T32" i="1"/>
  <c r="S32" i="1"/>
  <c r="F33" i="1"/>
  <c r="F34" i="1" s="1"/>
  <c r="N33" i="1"/>
  <c r="N34" i="1" s="1"/>
  <c r="F32" i="1"/>
  <c r="G32" i="1"/>
  <c r="C32" i="1"/>
  <c r="J32" i="1"/>
  <c r="C33" i="1"/>
  <c r="C34" i="1" s="1"/>
  <c r="K33" i="1"/>
  <c r="K34" i="1" s="1"/>
  <c r="H33" i="1"/>
  <c r="H34" i="1" s="1"/>
  <c r="D33" i="1"/>
  <c r="D34" i="1" s="1"/>
  <c r="G33" i="1"/>
  <c r="G34" i="1" s="1"/>
  <c r="L33" i="1"/>
  <c r="L34" i="1" s="1"/>
  <c r="O33" i="1"/>
  <c r="O34" i="1" s="1"/>
  <c r="J33" i="1"/>
  <c r="J34" i="1" s="1"/>
  <c r="L32" i="1"/>
  <c r="K32" i="1"/>
  <c r="D32" i="1"/>
  <c r="E11" i="1"/>
  <c r="I4" i="1"/>
  <c r="O32" i="1"/>
  <c r="N32" i="1"/>
  <c r="H32" i="1"/>
  <c r="Z4" i="1"/>
  <c r="Z27" i="1"/>
  <c r="Z5" i="1"/>
  <c r="Z6" i="1"/>
  <c r="Z7" i="1"/>
  <c r="Z15" i="1"/>
  <c r="Z16" i="1"/>
  <c r="Z17" i="1"/>
  <c r="Z18" i="1"/>
  <c r="Z20" i="1"/>
  <c r="Z23" i="1"/>
  <c r="Z25" i="1"/>
  <c r="Z26" i="1"/>
  <c r="Z29" i="1"/>
  <c r="Z30" i="1"/>
  <c r="V29" i="1"/>
  <c r="V27" i="1"/>
  <c r="V23" i="1"/>
  <c r="V5" i="1"/>
  <c r="V6" i="1"/>
  <c r="V7" i="1"/>
  <c r="V15" i="1"/>
  <c r="V16" i="1"/>
  <c r="V17" i="1"/>
  <c r="V18" i="1"/>
  <c r="V20" i="1"/>
  <c r="V25" i="1"/>
  <c r="V26" i="1"/>
  <c r="V4" i="1"/>
  <c r="W30" i="1"/>
  <c r="W29" i="1"/>
  <c r="W27" i="1"/>
  <c r="W5" i="1"/>
  <c r="W6" i="1"/>
  <c r="W7" i="1"/>
  <c r="W15" i="1"/>
  <c r="W16" i="1"/>
  <c r="W17" i="1"/>
  <c r="W18" i="1"/>
  <c r="W20" i="1"/>
  <c r="W23" i="1"/>
  <c r="W25" i="1"/>
  <c r="W26" i="1"/>
  <c r="W4" i="1"/>
  <c r="W32" i="1"/>
  <c r="X20" i="1"/>
  <c r="X23" i="1"/>
  <c r="X25" i="1"/>
  <c r="X26" i="1"/>
  <c r="X27" i="1"/>
  <c r="X29" i="1"/>
  <c r="X15" i="1"/>
  <c r="X16" i="1"/>
  <c r="X17" i="1"/>
  <c r="X18" i="1"/>
  <c r="X5" i="1"/>
  <c r="X6" i="1"/>
  <c r="X7" i="1"/>
  <c r="Q4" i="1"/>
  <c r="Q5" i="1"/>
  <c r="V30" i="1"/>
  <c r="X30" i="1" s="1"/>
  <c r="Q6" i="1"/>
  <c r="Q7" i="1"/>
  <c r="Q15" i="1"/>
  <c r="Q16" i="1"/>
  <c r="Q17" i="1"/>
  <c r="Q18" i="1"/>
  <c r="Q20" i="1"/>
  <c r="Q23" i="1"/>
  <c r="M27" i="1"/>
  <c r="M30" i="1"/>
  <c r="M29" i="1"/>
  <c r="M26" i="1"/>
  <c r="M25" i="1"/>
  <c r="M23" i="1"/>
  <c r="M20" i="1"/>
  <c r="M16" i="1"/>
  <c r="M17" i="1"/>
  <c r="M18" i="1"/>
  <c r="M15" i="1"/>
  <c r="M5" i="1"/>
  <c r="M6" i="1"/>
  <c r="M7" i="1"/>
  <c r="M4" i="1"/>
  <c r="I27" i="1"/>
  <c r="I30" i="1"/>
  <c r="I29" i="1"/>
  <c r="I26" i="1"/>
  <c r="I25" i="1"/>
  <c r="I23" i="1"/>
  <c r="I22" i="1"/>
  <c r="I21" i="1"/>
  <c r="I20" i="1"/>
  <c r="I18" i="1"/>
  <c r="I17" i="1"/>
  <c r="I16" i="1"/>
  <c r="I15" i="1"/>
  <c r="I6" i="1"/>
  <c r="I7" i="1"/>
  <c r="I5" i="1"/>
  <c r="E29" i="1"/>
  <c r="E30" i="1"/>
  <c r="E5" i="1"/>
  <c r="R5" i="1" s="1"/>
  <c r="E6" i="1"/>
  <c r="R6" i="1" s="1"/>
  <c r="E7" i="1"/>
  <c r="R7" i="1" s="1"/>
  <c r="E8" i="1"/>
  <c r="E9" i="1"/>
  <c r="E10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  <c r="R4" i="1" l="1"/>
  <c r="X4" i="1"/>
  <c r="X32" i="1" s="1"/>
  <c r="V32" i="1"/>
  <c r="Z32" i="1"/>
</calcChain>
</file>

<file path=xl/sharedStrings.xml><?xml version="1.0" encoding="utf-8"?>
<sst xmlns="http://schemas.openxmlformats.org/spreadsheetml/2006/main" count="164" uniqueCount="70">
  <si>
    <t>Paper: Intel Core i7-10510U @ 1.80GHz, 16GB RAM</t>
  </si>
  <si>
    <t>Natalie: AMD Ryzen 5 2600X, 16 GB RAM</t>
  </si>
  <si>
    <t>Eva: Intel Core i5-1155G7 @ 2.50GHz, 16GB RAM</t>
  </si>
  <si>
    <t>Yi：Intel Core i7-7500U CPU@2.70GHz,8.00 GB RAM</t>
  </si>
  <si>
    <t>MAE</t>
  </si>
  <si>
    <t>MAE (Eva)</t>
  </si>
  <si>
    <t>Error</t>
  </si>
  <si>
    <t>Difference</t>
  </si>
  <si>
    <t>Minimum Difference</t>
  </si>
  <si>
    <t>Min of Our calculated MAEs</t>
  </si>
  <si>
    <t>Proxy behav.</t>
  </si>
  <si>
    <t>Runtime</t>
  </si>
  <si>
    <t>first RuntimeTree</t>
  </si>
  <si>
    <t>Runtime baseline</t>
  </si>
  <si>
    <t>Tree random</t>
  </si>
  <si>
    <t>Tree</t>
  </si>
  <si>
    <t xml:space="preserve">Tree </t>
  </si>
  <si>
    <t>Results</t>
  </si>
  <si>
    <t>Random stateful</t>
  </si>
  <si>
    <t>Paper</t>
  </si>
  <si>
    <t>baseline</t>
  </si>
  <si>
    <t>random</t>
  </si>
  <si>
    <t>Min. diff.</t>
  </si>
  <si>
    <t>Random</t>
  </si>
  <si>
    <t>Random_Stateful</t>
  </si>
  <si>
    <t>BPI 2012</t>
  </si>
  <si>
    <t>Sim.</t>
  </si>
  <si>
    <t>Clust.</t>
  </si>
  <si>
    <t>Freq.</t>
  </si>
  <si>
    <t>Reduced</t>
  </si>
  <si>
    <t>*</t>
  </si>
  <si>
    <t>BPI 2015</t>
  </si>
  <si>
    <t>**</t>
  </si>
  <si>
    <t>BPI 2017</t>
  </si>
  <si>
    <t>BPI 2019</t>
  </si>
  <si>
    <t>OOME</t>
  </si>
  <si>
    <t>Sepsis</t>
  </si>
  <si>
    <t>Runtime Sum 
(all running approaches incl. Sepsis)</t>
  </si>
  <si>
    <t>Average All</t>
  </si>
  <si>
    <t>Runtime Sum 
(only values that run for both approaches)</t>
  </si>
  <si>
    <t>Average MAE (only values that run for both approaches)</t>
  </si>
  <si>
    <t>Row 33 in minutes</t>
  </si>
  <si>
    <t>Explanation:</t>
  </si>
  <si>
    <t>IndexOutOfBoundsException</t>
  </si>
  <si>
    <t>NullPointerException</t>
  </si>
  <si>
    <t>Green Numbers</t>
  </si>
  <si>
    <t>Fixed NullPointerException. Works fine.</t>
  </si>
  <si>
    <t>Orange Numbers</t>
  </si>
  <si>
    <t>Fixed NullPointerException. but computes same traces &gt; 1x (buggy)</t>
  </si>
  <si>
    <t>Out Of Memory Exception</t>
  </si>
  <si>
    <t>Comparison of our CPUs to the CPU of the paper:</t>
  </si>
  <si>
    <t>https://www.cpubenchmark.net/compare/3549vs4582vs3235vs2863/Intel-i7-10510U-vs-Intel-i5-1155G7-vs-AMD-Ryzen-5-2600X-vs-Intel-i7-7500U</t>
  </si>
  <si>
    <t>Additional
Investigation</t>
  </si>
  <si>
    <t>Proxy Log</t>
  </si>
  <si>
    <t>Input Log</t>
  </si>
  <si>
    <t>Runtime Distance</t>
  </si>
  <si>
    <t>Runtime Tree 
RANDOM</t>
  </si>
  <si>
    <t>Alignment
Cost Distance</t>
  </si>
  <si>
    <t>Alignment Cost
Tree</t>
  </si>
  <si>
    <t>PrepaidTravelCost</t>
  </si>
  <si>
    <t>Sample2019</t>
  </si>
  <si>
    <t>1.0</t>
  </si>
  <si>
    <t>ReviewExampleLarge</t>
  </si>
  <si>
    <t>Sample2017</t>
  </si>
  <si>
    <t>Lfull</t>
  </si>
  <si>
    <t>Hospital_log</t>
  </si>
  <si>
    <t>Sample2012</t>
  </si>
  <si>
    <t>OOM: Java heap space</t>
  </si>
  <si>
    <t>OOM</t>
  </si>
  <si>
    <t>BPI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</si>
</sst>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459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6" xfId="0" applyFont="1" applyBorder="1" applyAlignment="1">
      <alignment vertical="center" wrapText="1"/>
    </xf>
    <xf numFmtId="3" fontId="0" fillId="0" borderId="0" xfId="0" applyNumberFormat="1"/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3" fontId="0" fillId="2" borderId="6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 wrapText="1"/>
    </xf>
    <xf numFmtId="3" fontId="0" fillId="2" borderId="19" xfId="0" applyNumberFormat="1" applyFill="1" applyBorder="1" applyAlignment="1">
      <alignment vertical="center" wrapText="1"/>
    </xf>
    <xf numFmtId="3" fontId="0" fillId="2" borderId="1" xfId="0" applyNumberFormat="1" applyFill="1" applyBorder="1" applyAlignment="1">
      <alignment vertical="center" wrapText="1"/>
    </xf>
    <xf numFmtId="3" fontId="1" fillId="2" borderId="12" xfId="0" applyNumberFormat="1" applyFont="1" applyFill="1" applyBorder="1" applyAlignment="1">
      <alignment vertical="center" wrapText="1"/>
    </xf>
    <xf numFmtId="3" fontId="1" fillId="2" borderId="19" xfId="0" applyNumberFormat="1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3" fontId="0" fillId="2" borderId="12" xfId="0" applyNumberFormat="1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3" fontId="0" fillId="2" borderId="9" xfId="0" applyNumberFormat="1" applyFill="1" applyBorder="1" applyAlignment="1">
      <alignment vertical="center" wrapText="1"/>
    </xf>
    <xf numFmtId="3" fontId="0" fillId="2" borderId="10" xfId="0" applyNumberFormat="1" applyFill="1" applyBorder="1" applyAlignment="1">
      <alignment vertical="center" wrapText="1"/>
    </xf>
    <xf numFmtId="3" fontId="0" fillId="2" borderId="8" xfId="0" applyNumberFormat="1" applyFill="1" applyBorder="1" applyAlignment="1">
      <alignment vertical="center" wrapText="1"/>
    </xf>
    <xf numFmtId="3" fontId="2" fillId="2" borderId="3" xfId="0" applyNumberFormat="1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vertical="center" wrapText="1"/>
    </xf>
    <xf numFmtId="3" fontId="4" fillId="2" borderId="6" xfId="0" applyNumberFormat="1" applyFont="1" applyFill="1" applyBorder="1" applyAlignment="1">
      <alignment vertical="center" wrapText="1"/>
    </xf>
    <xf numFmtId="3" fontId="0" fillId="3" borderId="12" xfId="0" applyNumberFormat="1" applyFill="1" applyBorder="1" applyAlignment="1">
      <alignment vertical="center" wrapText="1"/>
    </xf>
    <xf numFmtId="3" fontId="0" fillId="3" borderId="21" xfId="0" applyNumberFormat="1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3" fontId="0" fillId="3" borderId="6" xfId="0" applyNumberFormat="1" applyFill="1" applyBorder="1" applyAlignment="1">
      <alignment vertical="center" wrapText="1"/>
    </xf>
    <xf numFmtId="3" fontId="0" fillId="3" borderId="7" xfId="0" applyNumberFormat="1" applyFill="1" applyBorder="1" applyAlignment="1">
      <alignment vertical="center" wrapText="1"/>
    </xf>
    <xf numFmtId="3" fontId="0" fillId="3" borderId="19" xfId="0" applyNumberFormat="1" applyFill="1" applyBorder="1" applyAlignment="1">
      <alignment vertical="center" wrapText="1"/>
    </xf>
    <xf numFmtId="3" fontId="2" fillId="3" borderId="3" xfId="0" applyNumberFormat="1" applyFont="1" applyFill="1" applyBorder="1" applyAlignment="1">
      <alignment vertical="center" wrapText="1"/>
    </xf>
    <xf numFmtId="3" fontId="4" fillId="3" borderId="6" xfId="0" applyNumberFormat="1" applyFont="1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3" fontId="0" fillId="3" borderId="9" xfId="0" applyNumberFormat="1" applyFill="1" applyBorder="1" applyAlignment="1">
      <alignment vertical="center" wrapText="1"/>
    </xf>
    <xf numFmtId="3" fontId="0" fillId="3" borderId="10" xfId="0" applyNumberFormat="1" applyFill="1" applyBorder="1" applyAlignment="1">
      <alignment vertical="center" wrapText="1"/>
    </xf>
    <xf numFmtId="3" fontId="0" fillId="3" borderId="8" xfId="0" applyNumberFormat="1" applyFill="1" applyBorder="1" applyAlignment="1">
      <alignment vertical="center" wrapText="1"/>
    </xf>
    <xf numFmtId="3" fontId="1" fillId="3" borderId="19" xfId="0" applyNumberFormat="1" applyFont="1" applyFill="1" applyBorder="1" applyAlignment="1">
      <alignment vertical="center" wrapText="1"/>
    </xf>
    <xf numFmtId="3" fontId="0" fillId="3" borderId="14" xfId="0" applyNumberFormat="1" applyFill="1" applyBorder="1" applyAlignment="1">
      <alignment vertical="center" wrapText="1"/>
    </xf>
    <xf numFmtId="3" fontId="0" fillId="3" borderId="3" xfId="0" applyNumberFormat="1" applyFill="1" applyBorder="1" applyAlignment="1">
      <alignment vertical="center" wrapText="1"/>
    </xf>
    <xf numFmtId="3" fontId="3" fillId="3" borderId="6" xfId="0" applyNumberFormat="1" applyFont="1" applyFill="1" applyBorder="1" applyAlignment="1">
      <alignment vertical="center" wrapText="1"/>
    </xf>
    <xf numFmtId="3" fontId="3" fillId="3" borderId="3" xfId="0" applyNumberFormat="1" applyFont="1" applyFill="1" applyBorder="1" applyAlignment="1">
      <alignment vertical="center" wrapText="1"/>
    </xf>
    <xf numFmtId="4" fontId="0" fillId="0" borderId="0" xfId="0" applyNumberFormat="1"/>
    <xf numFmtId="4" fontId="0" fillId="2" borderId="14" xfId="0" applyNumberFormat="1" applyFill="1" applyBorder="1" applyAlignment="1">
      <alignment vertical="center" wrapText="1"/>
    </xf>
    <xf numFmtId="4" fontId="2" fillId="3" borderId="14" xfId="0" applyNumberFormat="1" applyFont="1" applyFill="1" applyBorder="1" applyAlignment="1">
      <alignment vertical="center" wrapText="1"/>
    </xf>
    <xf numFmtId="4" fontId="2" fillId="3" borderId="6" xfId="0" applyNumberFormat="1" applyFont="1" applyFill="1" applyBorder="1" applyAlignment="1">
      <alignment vertical="center" wrapText="1"/>
    </xf>
    <xf numFmtId="4" fontId="2" fillId="2" borderId="14" xfId="0" applyNumberFormat="1" applyFont="1" applyFill="1" applyBorder="1" applyAlignment="1">
      <alignment vertical="center" wrapText="1"/>
    </xf>
    <xf numFmtId="4" fontId="2" fillId="2" borderId="6" xfId="0" applyNumberFormat="1" applyFont="1" applyFill="1" applyBorder="1" applyAlignment="1">
      <alignment vertical="center" wrapText="1"/>
    </xf>
    <xf numFmtId="4" fontId="0" fillId="3" borderId="14" xfId="0" applyNumberFormat="1" applyFill="1" applyBorder="1" applyAlignment="1">
      <alignment vertical="center" wrapText="1"/>
    </xf>
    <xf numFmtId="4" fontId="0" fillId="2" borderId="13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0" fontId="1" fillId="0" borderId="15" xfId="0" applyFont="1" applyBorder="1" applyAlignment="1">
      <alignment vertical="center" wrapText="1"/>
    </xf>
    <xf numFmtId="3" fontId="1" fillId="0" borderId="0" xfId="0" applyNumberFormat="1" applyFont="1"/>
    <xf numFmtId="4" fontId="4" fillId="2" borderId="14" xfId="0" applyNumberFormat="1" applyFont="1" applyFill="1" applyBorder="1" applyAlignment="1">
      <alignment vertical="center" wrapText="1"/>
    </xf>
    <xf numFmtId="4" fontId="4" fillId="2" borderId="6" xfId="0" applyNumberFormat="1" applyFont="1" applyFill="1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3" borderId="19" xfId="0" applyFill="1" applyBorder="1" applyAlignment="1">
      <alignment vertical="center" wrapText="1"/>
    </xf>
    <xf numFmtId="4" fontId="4" fillId="2" borderId="19" xfId="0" applyNumberFormat="1" applyFont="1" applyFill="1" applyBorder="1" applyAlignment="1">
      <alignment vertical="center" wrapText="1"/>
    </xf>
    <xf numFmtId="4" fontId="2" fillId="3" borderId="19" xfId="0" applyNumberFormat="1" applyFont="1" applyFill="1" applyBorder="1" applyAlignment="1">
      <alignment vertical="center" wrapText="1"/>
    </xf>
    <xf numFmtId="4" fontId="2" fillId="2" borderId="19" xfId="0" applyNumberFormat="1" applyFont="1" applyFill="1" applyBorder="1" applyAlignment="1">
      <alignment vertical="center" wrapText="1"/>
    </xf>
    <xf numFmtId="0" fontId="0" fillId="0" borderId="24" xfId="0" applyBorder="1"/>
    <xf numFmtId="4" fontId="0" fillId="0" borderId="24" xfId="0" applyNumberFormat="1" applyBorder="1"/>
    <xf numFmtId="0" fontId="1" fillId="0" borderId="24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6" fillId="0" borderId="0" xfId="0" applyFont="1"/>
    <xf numFmtId="4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3" fontId="0" fillId="2" borderId="2" xfId="0" applyNumberForma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2" borderId="23" xfId="0" applyFill="1" applyBorder="1" applyAlignment="1">
      <alignment vertical="center" wrapText="1"/>
    </xf>
    <xf numFmtId="4" fontId="2" fillId="2" borderId="22" xfId="0" applyNumberFormat="1" applyFont="1" applyFill="1" applyBorder="1" applyAlignment="1">
      <alignment vertical="center" wrapText="1"/>
    </xf>
    <xf numFmtId="4" fontId="2" fillId="2" borderId="23" xfId="0" applyNumberFormat="1" applyFont="1" applyFill="1" applyBorder="1" applyAlignment="1">
      <alignment vertical="center" wrapText="1"/>
    </xf>
    <xf numFmtId="4" fontId="2" fillId="2" borderId="2" xfId="0" applyNumberFormat="1" applyFont="1" applyFill="1" applyBorder="1" applyAlignment="1">
      <alignment vertical="center" wrapText="1"/>
    </xf>
    <xf numFmtId="4" fontId="2" fillId="2" borderId="3" xfId="0" applyNumberFormat="1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3" fontId="2" fillId="2" borderId="2" xfId="0" applyNumberFormat="1" applyFont="1" applyFill="1" applyBorder="1" applyAlignment="1">
      <alignment vertical="center" wrapText="1"/>
    </xf>
    <xf numFmtId="3" fontId="2" fillId="2" borderId="3" xfId="0" applyNumberFormat="1" applyFont="1" applyFill="1" applyBorder="1" applyAlignment="1">
      <alignment vertical="center" wrapText="1"/>
    </xf>
    <xf numFmtId="3" fontId="4" fillId="2" borderId="2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5" fillId="2" borderId="11" xfId="0" applyNumberFormat="1" applyFont="1" applyFill="1" applyBorder="1" applyAlignment="1">
      <alignment horizontal="right" vertical="center" wrapText="1"/>
    </xf>
    <xf numFmtId="3" fontId="5" fillId="2" borderId="12" xfId="0" applyNumberFormat="1" applyFont="1" applyFill="1" applyBorder="1" applyAlignment="1">
      <alignment horizontal="right" vertical="center" wrapText="1"/>
    </xf>
    <xf numFmtId="3" fontId="0" fillId="2" borderId="13" xfId="0" applyNumberFormat="1" applyFill="1" applyBorder="1" applyAlignment="1">
      <alignment horizontal="right" vertical="center" wrapText="1"/>
    </xf>
    <xf numFmtId="3" fontId="0" fillId="2" borderId="14" xfId="0" applyNumberFormat="1" applyFill="1" applyBorder="1" applyAlignment="1">
      <alignment horizontal="right" vertical="center" wrapText="1"/>
    </xf>
    <xf numFmtId="3" fontId="0" fillId="2" borderId="11" xfId="0" applyNumberFormat="1" applyFill="1" applyBorder="1" applyAlignment="1">
      <alignment vertical="center" wrapText="1"/>
    </xf>
    <xf numFmtId="3" fontId="0" fillId="2" borderId="12" xfId="0" applyNumberForma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3" fontId="0" fillId="0" borderId="0" xfId="0" applyNumberFormat="1" applyFont="1"/>
    <xf numFmtId="2" fontId="1" fillId="0" borderId="0" xfId="0" applyNumberFormat="1" applyFont="1"/>
    <xf numFmtId="3" fontId="7" fillId="2" borderId="2" xfId="0" applyNumberFormat="1" applyFont="1" applyFill="1" applyBorder="1" applyAlignment="1">
      <alignment vertical="center" wrapText="1"/>
    </xf>
    <xf numFmtId="3" fontId="8" fillId="2" borderId="11" xfId="0" applyNumberFormat="1" applyFont="1" applyFill="1" applyBorder="1" applyAlignment="1">
      <alignment horizontal="center" vertical="center" wrapText="1"/>
    </xf>
    <xf numFmtId="3" fontId="7" fillId="2" borderId="13" xfId="0" applyNumberFormat="1" applyFont="1" applyFill="1" applyBorder="1" applyAlignment="1">
      <alignment vertical="center" wrapText="1"/>
    </xf>
    <xf numFmtId="3" fontId="7" fillId="2" borderId="3" xfId="0" applyNumberFormat="1" applyFont="1" applyFill="1" applyBorder="1" applyAlignment="1">
      <alignment vertical="center" wrapText="1"/>
    </xf>
    <xf numFmtId="3" fontId="8" fillId="2" borderId="12" xfId="0" applyNumberFormat="1" applyFont="1" applyFill="1" applyBorder="1" applyAlignment="1">
      <alignment horizontal="center" vertical="center" wrapText="1"/>
    </xf>
    <xf numFmtId="3" fontId="7" fillId="2" borderId="14" xfId="0" applyNumberFormat="1" applyFont="1" applyFill="1" applyBorder="1" applyAlignment="1">
      <alignment vertical="center" wrapText="1"/>
    </xf>
    <xf numFmtId="3" fontId="7" fillId="2" borderId="6" xfId="0" applyNumberFormat="1" applyFont="1" applyFill="1" applyBorder="1" applyAlignment="1">
      <alignment vertical="center" wrapText="1"/>
    </xf>
    <xf numFmtId="3" fontId="7" fillId="2" borderId="14" xfId="0" applyNumberFormat="1" applyFont="1" applyFill="1" applyBorder="1" applyAlignment="1">
      <alignment vertical="center" wrapText="1"/>
    </xf>
    <xf numFmtId="3" fontId="7" fillId="3" borderId="6" xfId="0" applyNumberFormat="1" applyFont="1" applyFill="1" applyBorder="1" applyAlignment="1">
      <alignment vertical="center" wrapText="1"/>
    </xf>
    <xf numFmtId="3" fontId="7" fillId="3" borderId="14" xfId="0" applyNumberFormat="1" applyFont="1" applyFill="1" applyBorder="1" applyAlignment="1">
      <alignment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5" xfId="0" applyNumberFormat="1" applyFont="1" applyFill="1" applyBorder="1" applyAlignment="1">
      <alignment vertical="center" wrapText="1"/>
    </xf>
    <xf numFmtId="3" fontId="4" fillId="2" borderId="12" xfId="0" applyNumberFormat="1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vertical="center" wrapText="1"/>
    </xf>
    <xf numFmtId="0" fontId="9" fillId="0" borderId="0" xfId="0" applyFont="1"/>
    <xf numFmtId="3" fontId="10" fillId="2" borderId="2" xfId="0" applyNumberFormat="1" applyFont="1" applyFill="1" applyBorder="1" applyAlignment="1">
      <alignment vertical="center" wrapText="1"/>
    </xf>
    <xf numFmtId="3" fontId="10" fillId="2" borderId="3" xfId="0" applyNumberFormat="1" applyFont="1" applyFill="1" applyBorder="1" applyAlignment="1">
      <alignment vertical="center" wrapText="1"/>
    </xf>
    <xf numFmtId="3" fontId="10" fillId="2" borderId="6" xfId="0" applyNumberFormat="1" applyFont="1" applyFill="1" applyBorder="1" applyAlignment="1">
      <alignment vertical="center" wrapText="1"/>
    </xf>
    <xf numFmtId="3" fontId="10" fillId="3" borderId="6" xfId="0" applyNumberFormat="1" applyFont="1" applyFill="1" applyBorder="1" applyAlignment="1">
      <alignment vertical="center" wrapText="1"/>
    </xf>
    <xf numFmtId="3" fontId="5" fillId="2" borderId="12" xfId="0" applyNumberFormat="1" applyFont="1" applyFill="1" applyBorder="1" applyAlignment="1">
      <alignment vertical="center" wrapText="1"/>
    </xf>
    <xf numFmtId="3" fontId="5" fillId="3" borderId="12" xfId="0" applyNumberFormat="1" applyFont="1" applyFill="1" applyBorder="1" applyAlignment="1">
      <alignment vertical="center" wrapText="1"/>
    </xf>
    <xf numFmtId="4" fontId="2" fillId="2" borderId="13" xfId="0" applyNumberFormat="1" applyFont="1" applyFill="1" applyBorder="1" applyAlignment="1">
      <alignment horizontal="right" vertical="center" wrapText="1"/>
    </xf>
    <xf numFmtId="4" fontId="2" fillId="2" borderId="14" xfId="0" applyNumberFormat="1" applyFont="1" applyFill="1" applyBorder="1" applyAlignment="1">
      <alignment horizontal="right" vertical="center" wrapText="1"/>
    </xf>
    <xf numFmtId="4" fontId="0" fillId="0" borderId="0" xfId="0" applyNumberFormat="1" applyFont="1"/>
    <xf numFmtId="0" fontId="0" fillId="0" borderId="0" xfId="0" applyFont="1"/>
    <xf numFmtId="3" fontId="1" fillId="3" borderId="12" xfId="0" applyNumberFormat="1" applyFont="1" applyFill="1" applyBorder="1" applyAlignment="1">
      <alignment vertical="center" wrapText="1"/>
    </xf>
    <xf numFmtId="4" fontId="0" fillId="3" borderId="24" xfId="0" applyNumberFormat="1" applyFill="1" applyBorder="1"/>
    <xf numFmtId="3" fontId="0" fillId="2" borderId="12" xfId="0" applyNumberFormat="1" applyFill="1" applyBorder="1" applyAlignment="1">
      <alignment horizontal="center" vertical="center" wrapText="1"/>
    </xf>
    <xf numFmtId="3" fontId="0" fillId="2" borderId="11" xfId="0" applyNumberForma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20C5-3271-48D6-8FA8-4A1589E37D6E}">
  <dimension ref="A1:AA56"/>
  <sheetViews>
    <sheetView tabSelected="1" topLeftCell="F30" zoomScale="85" zoomScaleNormal="85" workbookViewId="0">
      <selection activeCell="S36" sqref="S36"/>
    </sheetView>
  </sheetViews>
  <sheetFormatPr defaultColWidth="11.42578125" defaultRowHeight="15"/>
  <cols>
    <col min="2" max="2" width="14.140625" customWidth="1"/>
    <col min="4" max="4" width="16.7109375" bestFit="1" customWidth="1"/>
    <col min="5" max="5" width="18" customWidth="1"/>
    <col min="18" max="18" width="12.42578125" customWidth="1"/>
    <col min="20" max="20" width="14.28515625" customWidth="1"/>
    <col min="21" max="21" width="9.140625"/>
    <col min="23" max="23" width="16" customWidth="1"/>
    <col min="27" max="27" width="13.7109375" customWidth="1"/>
    <col min="16384" max="16384" width="11.42578125" bestFit="1" customWidth="1"/>
  </cols>
  <sheetData>
    <row r="1" spans="1:27">
      <c r="A1" s="7"/>
      <c r="B1" s="8"/>
      <c r="C1" s="95" t="s">
        <v>0</v>
      </c>
      <c r="D1" s="96"/>
      <c r="E1" s="97"/>
      <c r="F1" s="95" t="s">
        <v>1</v>
      </c>
      <c r="G1" s="96"/>
      <c r="H1" s="96"/>
      <c r="I1" s="97"/>
      <c r="J1" s="95" t="s">
        <v>2</v>
      </c>
      <c r="K1" s="96"/>
      <c r="L1" s="96"/>
      <c r="M1" s="97"/>
      <c r="N1" s="95" t="s">
        <v>3</v>
      </c>
      <c r="O1" s="96"/>
      <c r="P1" s="96"/>
      <c r="Q1" s="97"/>
      <c r="R1" s="9"/>
      <c r="S1" s="9" t="s">
        <v>4</v>
      </c>
      <c r="T1" s="9" t="s">
        <v>5</v>
      </c>
      <c r="U1" s="57" t="s">
        <v>6</v>
      </c>
      <c r="V1" s="68" t="s">
        <v>7</v>
      </c>
      <c r="W1" s="68" t="s">
        <v>7</v>
      </c>
      <c r="X1" s="68" t="s">
        <v>8</v>
      </c>
      <c r="Y1" s="68"/>
      <c r="Z1" s="68" t="s">
        <v>9</v>
      </c>
      <c r="AA1" s="68"/>
    </row>
    <row r="2" spans="1:27" ht="15" customHeight="1">
      <c r="A2" s="93"/>
      <c r="B2" s="76" t="s">
        <v>10</v>
      </c>
      <c r="C2" s="10" t="s">
        <v>11</v>
      </c>
      <c r="D2" s="91" t="s">
        <v>12</v>
      </c>
      <c r="E2" s="13"/>
      <c r="F2" s="74" t="s">
        <v>13</v>
      </c>
      <c r="G2" s="76" t="s">
        <v>14</v>
      </c>
      <c r="H2" s="10" t="s">
        <v>15</v>
      </c>
      <c r="I2" s="3"/>
      <c r="J2" s="108" t="s">
        <v>13</v>
      </c>
      <c r="K2" s="10" t="s">
        <v>16</v>
      </c>
      <c r="L2" s="10" t="s">
        <v>15</v>
      </c>
      <c r="M2" s="11"/>
      <c r="N2" s="74" t="s">
        <v>13</v>
      </c>
      <c r="O2" s="10" t="s">
        <v>16</v>
      </c>
      <c r="P2" s="10" t="s">
        <v>15</v>
      </c>
      <c r="Q2" s="11"/>
      <c r="R2" s="3" t="s">
        <v>17</v>
      </c>
      <c r="S2" s="5"/>
      <c r="T2" s="76" t="s">
        <v>18</v>
      </c>
      <c r="U2" s="80" t="s">
        <v>19</v>
      </c>
      <c r="V2" s="68" t="s">
        <v>19</v>
      </c>
      <c r="W2" s="68" t="s">
        <v>19</v>
      </c>
      <c r="X2" s="68"/>
      <c r="Y2" s="68"/>
      <c r="Z2" s="68"/>
      <c r="AA2" s="68"/>
    </row>
    <row r="3" spans="1:27" ht="30.75">
      <c r="A3" s="94"/>
      <c r="B3" s="77"/>
      <c r="C3" s="1" t="s">
        <v>20</v>
      </c>
      <c r="D3" s="92"/>
      <c r="E3" s="12" t="s">
        <v>7</v>
      </c>
      <c r="F3" s="75"/>
      <c r="G3" s="77"/>
      <c r="H3" s="1" t="s">
        <v>18</v>
      </c>
      <c r="I3" s="4" t="s">
        <v>7</v>
      </c>
      <c r="J3" s="109"/>
      <c r="K3" s="1" t="s">
        <v>21</v>
      </c>
      <c r="L3" s="1" t="s">
        <v>18</v>
      </c>
      <c r="M3" s="12" t="s">
        <v>7</v>
      </c>
      <c r="N3" s="75"/>
      <c r="O3" s="1" t="s">
        <v>21</v>
      </c>
      <c r="P3" s="1" t="s">
        <v>18</v>
      </c>
      <c r="Q3" s="12" t="s">
        <v>7</v>
      </c>
      <c r="R3" s="4" t="s">
        <v>22</v>
      </c>
      <c r="S3" s="6" t="s">
        <v>23</v>
      </c>
      <c r="T3" s="77"/>
      <c r="U3" s="81"/>
      <c r="V3" s="68" t="s">
        <v>23</v>
      </c>
      <c r="W3" s="68" t="s">
        <v>24</v>
      </c>
      <c r="X3" s="68"/>
      <c r="Y3" s="68"/>
      <c r="Z3" s="68"/>
      <c r="AA3" s="68"/>
    </row>
    <row r="4" spans="1:27">
      <c r="A4" s="76" t="s">
        <v>25</v>
      </c>
      <c r="B4" s="14" t="s">
        <v>26</v>
      </c>
      <c r="C4" s="15">
        <v>354887</v>
      </c>
      <c r="D4" s="16">
        <v>24750</v>
      </c>
      <c r="E4" s="17">
        <f>ABS(C4-D4)</f>
        <v>330137</v>
      </c>
      <c r="F4" s="18">
        <v>223544</v>
      </c>
      <c r="G4" s="15">
        <v>34940</v>
      </c>
      <c r="H4" s="15">
        <v>23345</v>
      </c>
      <c r="I4" s="23">
        <f>F4-L7</f>
        <v>222984</v>
      </c>
      <c r="J4" s="15">
        <v>241898</v>
      </c>
      <c r="K4" s="15">
        <v>23551</v>
      </c>
      <c r="L4" s="15">
        <v>17422</v>
      </c>
      <c r="M4" s="23">
        <f>J4-IF(ABS(D4-K4)&lt;ABS(D4-L4),K4,L4)</f>
        <v>218347</v>
      </c>
      <c r="N4" s="21">
        <v>446741</v>
      </c>
      <c r="O4" s="15">
        <v>30108</v>
      </c>
      <c r="P4" s="15"/>
      <c r="Q4" s="23">
        <f>N4-IF(ABS(D4-O4)&lt;ABS(D4-P4),O4,P4)</f>
        <v>416633</v>
      </c>
      <c r="R4" s="17">
        <f>MIN(ABS(E4-M4),ABS(E4-Q4),ABS(E4-I4))</f>
        <v>86496</v>
      </c>
      <c r="S4" s="49">
        <v>-1</v>
      </c>
      <c r="T4" s="14">
        <v>-1</v>
      </c>
      <c r="U4" s="61">
        <v>0.98</v>
      </c>
      <c r="V4" s="67">
        <f>ABS(U4-ABS(S4))</f>
        <v>2.0000000000000018E-2</v>
      </c>
      <c r="W4" s="66">
        <f>ABS(U4-ABS(T4))</f>
        <v>2.0000000000000018E-2</v>
      </c>
      <c r="X4" s="67">
        <f>MIN(ABS(V4),(ABS(W4)))</f>
        <v>2.0000000000000018E-2</v>
      </c>
      <c r="Y4" s="66"/>
      <c r="Z4" s="66">
        <f>MIN(ABS(S4),(ABS(T4)))</f>
        <v>1</v>
      </c>
      <c r="AA4" s="66"/>
    </row>
    <row r="5" spans="1:27">
      <c r="A5" s="90"/>
      <c r="B5" s="33" t="s">
        <v>27</v>
      </c>
      <c r="C5" s="34">
        <v>337212</v>
      </c>
      <c r="D5" s="35">
        <v>5526</v>
      </c>
      <c r="E5" s="36">
        <f t="shared" ref="E5:E30" si="0">ABS(C5-D5)</f>
        <v>331686</v>
      </c>
      <c r="F5" s="45">
        <v>190177</v>
      </c>
      <c r="G5" s="34">
        <v>4478</v>
      </c>
      <c r="H5" s="34">
        <v>4137</v>
      </c>
      <c r="I5" s="31">
        <f>F5-IF(ABS(D5-G5)&lt;ABS(D5-H5),G5,H5)</f>
        <v>185699</v>
      </c>
      <c r="J5" s="34">
        <v>215058</v>
      </c>
      <c r="K5" s="34">
        <v>3046</v>
      </c>
      <c r="L5" s="34">
        <v>2725</v>
      </c>
      <c r="M5" s="31">
        <f t="shared" ref="M5:M7" si="1">J5-IF(ABS(D5-K5)&lt;ABS(D5-L5),K5,L5)</f>
        <v>212012</v>
      </c>
      <c r="N5" s="44">
        <v>418001</v>
      </c>
      <c r="O5" s="34">
        <v>4779</v>
      </c>
      <c r="P5" s="34"/>
      <c r="Q5" s="31">
        <f>N5-IF(ABS(D5-O5)&lt;ABS(D5-P5),O5,P5)</f>
        <v>413222</v>
      </c>
      <c r="R5" s="36">
        <f t="shared" ref="R5:R7" si="2">MIN(ABS(E5-M5),ABS(E5-Q5),ABS(E5-I5))</f>
        <v>81536</v>
      </c>
      <c r="S5" s="54">
        <v>-3.61</v>
      </c>
      <c r="T5" s="33">
        <v>-4.1500000000000004</v>
      </c>
      <c r="U5" s="62">
        <v>4.3</v>
      </c>
      <c r="V5" s="67">
        <f t="shared" ref="V5:V26" si="3">ABS(U5-ABS(S5))</f>
        <v>0.69</v>
      </c>
      <c r="W5" s="66">
        <f t="shared" ref="W5:W26" si="4">ABS(U5-ABS(T5))</f>
        <v>0.14999999999999947</v>
      </c>
      <c r="X5" s="67">
        <f>MIN(ABS(V5),(ABS(W5)))</f>
        <v>0.14999999999999947</v>
      </c>
      <c r="Y5" s="66"/>
      <c r="Z5" s="66">
        <f t="shared" ref="Z5:Z30" si="5">MIN(ABS(S5),(ABS(T5)))</f>
        <v>3.61</v>
      </c>
      <c r="AA5" s="66"/>
    </row>
    <row r="6" spans="1:27">
      <c r="A6" s="90"/>
      <c r="B6" s="14" t="s">
        <v>23</v>
      </c>
      <c r="C6" s="15">
        <v>44748</v>
      </c>
      <c r="D6" s="16">
        <v>531</v>
      </c>
      <c r="E6" s="17">
        <f t="shared" si="0"/>
        <v>44217</v>
      </c>
      <c r="F6" s="22">
        <v>32408</v>
      </c>
      <c r="G6" s="15">
        <v>662</v>
      </c>
      <c r="H6" s="15">
        <v>687</v>
      </c>
      <c r="I6" s="23">
        <f t="shared" ref="I6:I7" si="6">F6-IF(ABS(D6-G6)&lt;ABS(D6-H6),G6,H6)</f>
        <v>31746</v>
      </c>
      <c r="J6" s="15">
        <v>35498</v>
      </c>
      <c r="K6" s="15">
        <v>496</v>
      </c>
      <c r="L6" s="15">
        <v>479</v>
      </c>
      <c r="M6" s="23">
        <f t="shared" si="1"/>
        <v>35002</v>
      </c>
      <c r="N6" s="21">
        <v>69384</v>
      </c>
      <c r="O6" s="15">
        <v>1292</v>
      </c>
      <c r="P6" s="15"/>
      <c r="Q6" s="23">
        <f t="shared" ref="Q6:Q30" si="7">N6-IF(ABS(D6-O6)&lt;ABS(D6-P6),O6,P6)</f>
        <v>69384</v>
      </c>
      <c r="R6" s="17">
        <f t="shared" si="2"/>
        <v>9215</v>
      </c>
      <c r="S6" s="49">
        <v>-0.27</v>
      </c>
      <c r="T6" s="14">
        <v>-0.27</v>
      </c>
      <c r="U6" s="61">
        <v>0.6</v>
      </c>
      <c r="V6" s="67">
        <f t="shared" si="3"/>
        <v>0.32999999999999996</v>
      </c>
      <c r="W6" s="66">
        <f t="shared" si="4"/>
        <v>0.32999999999999996</v>
      </c>
      <c r="X6" s="67">
        <f>MIN(ABS(V6),(ABS(W6)))</f>
        <v>0.32999999999999996</v>
      </c>
      <c r="Y6" s="66"/>
      <c r="Z6" s="66">
        <f t="shared" si="5"/>
        <v>0.27</v>
      </c>
      <c r="AA6" s="66"/>
    </row>
    <row r="7" spans="1:27">
      <c r="A7" s="90"/>
      <c r="B7" s="33" t="s">
        <v>28</v>
      </c>
      <c r="C7" s="34">
        <v>5319</v>
      </c>
      <c r="D7" s="35">
        <v>1885</v>
      </c>
      <c r="E7" s="36">
        <f t="shared" si="0"/>
        <v>3434</v>
      </c>
      <c r="F7" s="45">
        <v>3894</v>
      </c>
      <c r="G7" s="34">
        <v>454</v>
      </c>
      <c r="H7" s="34">
        <v>438</v>
      </c>
      <c r="I7" s="31">
        <f t="shared" si="6"/>
        <v>3440</v>
      </c>
      <c r="J7" s="34">
        <v>4602</v>
      </c>
      <c r="K7" s="34">
        <v>319</v>
      </c>
      <c r="L7" s="34">
        <v>560</v>
      </c>
      <c r="M7" s="31">
        <f t="shared" si="1"/>
        <v>4042</v>
      </c>
      <c r="N7" s="44">
        <v>10899</v>
      </c>
      <c r="O7" s="34">
        <v>1385</v>
      </c>
      <c r="P7" s="34"/>
      <c r="Q7" s="31">
        <f t="shared" si="7"/>
        <v>9514</v>
      </c>
      <c r="R7" s="36">
        <f t="shared" si="2"/>
        <v>6</v>
      </c>
      <c r="S7" s="54">
        <v>-0.54</v>
      </c>
      <c r="T7" s="33">
        <v>-0.75</v>
      </c>
      <c r="U7" s="62">
        <v>0.88</v>
      </c>
      <c r="V7" s="67">
        <f t="shared" si="3"/>
        <v>0.33999999999999997</v>
      </c>
      <c r="W7" s="66">
        <f t="shared" si="4"/>
        <v>0.13</v>
      </c>
      <c r="X7" s="67">
        <f>MIN(ABS(V7),(ABS(W7)))</f>
        <v>0.13</v>
      </c>
      <c r="Y7" s="66"/>
      <c r="Z7" s="66">
        <f t="shared" si="5"/>
        <v>0.54</v>
      </c>
      <c r="AA7" s="66"/>
    </row>
    <row r="8" spans="1:27">
      <c r="A8" s="77"/>
      <c r="B8" s="24" t="s">
        <v>29</v>
      </c>
      <c r="C8" s="25">
        <v>25045</v>
      </c>
      <c r="D8" s="26">
        <v>32</v>
      </c>
      <c r="E8" s="17">
        <f t="shared" si="0"/>
        <v>25013</v>
      </c>
      <c r="F8" s="27" t="s">
        <v>30</v>
      </c>
      <c r="G8" s="25">
        <v>37</v>
      </c>
      <c r="H8" s="25">
        <v>28</v>
      </c>
      <c r="I8" s="19"/>
      <c r="J8" s="15" t="s">
        <v>30</v>
      </c>
      <c r="K8" s="15">
        <v>55</v>
      </c>
      <c r="L8" s="15">
        <v>29</v>
      </c>
      <c r="M8" s="20"/>
      <c r="N8" s="21" t="s">
        <v>30</v>
      </c>
      <c r="O8" s="15">
        <v>44</v>
      </c>
      <c r="P8" s="15"/>
      <c r="Q8" s="23"/>
      <c r="R8" s="17"/>
      <c r="S8" s="49" t="s">
        <v>30</v>
      </c>
      <c r="T8" s="14" t="s">
        <v>30</v>
      </c>
      <c r="U8" s="61">
        <v>0</v>
      </c>
      <c r="V8" s="67"/>
      <c r="W8" s="66"/>
      <c r="X8" s="67"/>
      <c r="Y8" s="66"/>
      <c r="Z8" s="66"/>
      <c r="AA8" s="66"/>
    </row>
    <row r="9" spans="1:27">
      <c r="A9" s="76" t="s">
        <v>31</v>
      </c>
      <c r="B9" s="33" t="s">
        <v>26</v>
      </c>
      <c r="C9" s="34">
        <v>136903</v>
      </c>
      <c r="D9" s="35">
        <v>1936</v>
      </c>
      <c r="E9" s="36">
        <f t="shared" si="0"/>
        <v>134967</v>
      </c>
      <c r="F9" s="45" t="s">
        <v>32</v>
      </c>
      <c r="G9" s="34">
        <v>16474</v>
      </c>
      <c r="H9" s="34">
        <v>2828</v>
      </c>
      <c r="I9" s="139"/>
      <c r="J9" s="34" t="s">
        <v>32</v>
      </c>
      <c r="K9" s="34">
        <v>9492</v>
      </c>
      <c r="L9" s="34">
        <v>2021</v>
      </c>
      <c r="M9" s="43"/>
      <c r="N9" s="44" t="s">
        <v>32</v>
      </c>
      <c r="O9" s="34">
        <v>3011</v>
      </c>
      <c r="P9" s="34"/>
      <c r="Q9" s="31"/>
      <c r="R9" s="36"/>
      <c r="S9" s="54" t="s">
        <v>32</v>
      </c>
      <c r="T9" s="33" t="s">
        <v>32</v>
      </c>
      <c r="U9" s="62">
        <v>9.56</v>
      </c>
      <c r="V9" s="67"/>
      <c r="W9" s="66"/>
      <c r="X9" s="67"/>
      <c r="Y9" s="66"/>
      <c r="Z9" s="66"/>
      <c r="AA9" s="66"/>
    </row>
    <row r="10" spans="1:27">
      <c r="A10" s="90"/>
      <c r="B10" s="14" t="s">
        <v>27</v>
      </c>
      <c r="C10" s="15">
        <v>3088</v>
      </c>
      <c r="D10" s="16">
        <v>2141</v>
      </c>
      <c r="E10" s="17">
        <f t="shared" si="0"/>
        <v>947</v>
      </c>
      <c r="F10" s="22" t="s">
        <v>32</v>
      </c>
      <c r="G10" s="15">
        <v>24069</v>
      </c>
      <c r="H10" s="15">
        <v>3677</v>
      </c>
      <c r="I10" s="23"/>
      <c r="J10" s="15" t="s">
        <v>32</v>
      </c>
      <c r="K10" s="15">
        <v>12574</v>
      </c>
      <c r="L10" s="15">
        <v>2022</v>
      </c>
      <c r="M10" s="20"/>
      <c r="N10" s="21" t="s">
        <v>32</v>
      </c>
      <c r="O10" s="15">
        <v>5412</v>
      </c>
      <c r="P10" s="15"/>
      <c r="Q10" s="23"/>
      <c r="R10" s="17"/>
      <c r="S10" s="49" t="s">
        <v>32</v>
      </c>
      <c r="T10" s="14" t="s">
        <v>32</v>
      </c>
      <c r="U10" s="61">
        <v>12.75</v>
      </c>
      <c r="V10" s="67"/>
      <c r="W10" s="66"/>
      <c r="X10" s="67"/>
      <c r="Y10" s="66"/>
      <c r="Z10" s="66"/>
      <c r="AA10" s="66"/>
    </row>
    <row r="11" spans="1:27">
      <c r="A11" s="90"/>
      <c r="B11" s="33" t="s">
        <v>23</v>
      </c>
      <c r="C11" s="34">
        <v>701</v>
      </c>
      <c r="D11" s="35">
        <v>38</v>
      </c>
      <c r="E11" s="36">
        <f>ABS(C11-D11)</f>
        <v>663</v>
      </c>
      <c r="F11" s="45" t="s">
        <v>32</v>
      </c>
      <c r="G11" s="34">
        <v>53</v>
      </c>
      <c r="H11" s="34">
        <v>20</v>
      </c>
      <c r="I11" s="31"/>
      <c r="J11" s="34" t="s">
        <v>32</v>
      </c>
      <c r="K11" s="34">
        <v>41</v>
      </c>
      <c r="L11" s="34">
        <v>32</v>
      </c>
      <c r="M11" s="43"/>
      <c r="N11" s="44" t="s">
        <v>32</v>
      </c>
      <c r="O11" s="34">
        <v>32</v>
      </c>
      <c r="P11" s="34"/>
      <c r="Q11" s="31"/>
      <c r="R11" s="36"/>
      <c r="S11" s="54" t="s">
        <v>32</v>
      </c>
      <c r="T11" s="33" t="s">
        <v>32</v>
      </c>
      <c r="U11" s="62">
        <v>0</v>
      </c>
      <c r="V11" s="67"/>
      <c r="W11" s="66"/>
      <c r="X11" s="67"/>
      <c r="Y11" s="66"/>
      <c r="Z11" s="66"/>
      <c r="AA11" s="66"/>
    </row>
    <row r="12" spans="1:27">
      <c r="A12" s="90"/>
      <c r="B12" s="88" t="s">
        <v>28</v>
      </c>
      <c r="C12" s="78">
        <v>476</v>
      </c>
      <c r="D12" s="106">
        <v>209</v>
      </c>
      <c r="E12" s="104">
        <f t="shared" si="0"/>
        <v>267</v>
      </c>
      <c r="F12" s="100" t="s">
        <v>32</v>
      </c>
      <c r="G12" s="129">
        <v>5486</v>
      </c>
      <c r="H12" s="129">
        <v>998</v>
      </c>
      <c r="I12" s="124"/>
      <c r="J12" s="125" t="s">
        <v>30</v>
      </c>
      <c r="K12" s="129">
        <v>523</v>
      </c>
      <c r="L12" s="129">
        <v>1067</v>
      </c>
      <c r="M12" s="115"/>
      <c r="N12" s="116" t="s">
        <v>30</v>
      </c>
      <c r="O12" s="114" t="s">
        <v>30</v>
      </c>
      <c r="P12" s="78"/>
      <c r="Q12" s="142"/>
      <c r="R12" s="56"/>
      <c r="S12" s="55"/>
      <c r="T12" s="88" t="s">
        <v>32</v>
      </c>
      <c r="U12" s="82">
        <v>8.1</v>
      </c>
      <c r="V12" s="67"/>
      <c r="W12" s="66"/>
      <c r="X12" s="67"/>
      <c r="Y12" s="66"/>
      <c r="Z12" s="66"/>
      <c r="AA12" s="66"/>
    </row>
    <row r="13" spans="1:27">
      <c r="A13" s="90"/>
      <c r="B13" s="89"/>
      <c r="C13" s="79"/>
      <c r="D13" s="107"/>
      <c r="E13" s="105"/>
      <c r="F13" s="101"/>
      <c r="G13" s="130"/>
      <c r="H13" s="130"/>
      <c r="I13" s="126"/>
      <c r="J13" s="127"/>
      <c r="K13" s="130"/>
      <c r="L13" s="130"/>
      <c r="M13" s="118"/>
      <c r="N13" s="119"/>
      <c r="O13" s="117"/>
      <c r="P13" s="79"/>
      <c r="Q13" s="141"/>
      <c r="R13" s="17"/>
      <c r="S13" s="49" t="s">
        <v>32</v>
      </c>
      <c r="T13" s="89"/>
      <c r="U13" s="83"/>
      <c r="V13" s="67"/>
      <c r="W13" s="66"/>
      <c r="X13" s="67"/>
      <c r="Y13" s="66"/>
      <c r="Z13" s="66"/>
      <c r="AA13" s="66"/>
    </row>
    <row r="14" spans="1:27">
      <c r="A14" s="77"/>
      <c r="B14" s="39" t="s">
        <v>29</v>
      </c>
      <c r="C14" s="40">
        <v>743</v>
      </c>
      <c r="D14" s="41">
        <v>17</v>
      </c>
      <c r="E14" s="36">
        <f t="shared" si="0"/>
        <v>726</v>
      </c>
      <c r="F14" s="42" t="s">
        <v>32</v>
      </c>
      <c r="G14" s="40">
        <v>52</v>
      </c>
      <c r="H14" s="40">
        <v>18</v>
      </c>
      <c r="I14" s="32"/>
      <c r="J14" s="34" t="s">
        <v>32</v>
      </c>
      <c r="K14" s="34">
        <v>46</v>
      </c>
      <c r="L14" s="34">
        <v>16</v>
      </c>
      <c r="M14" s="43"/>
      <c r="N14" s="44" t="s">
        <v>32</v>
      </c>
      <c r="O14" s="34">
        <v>27</v>
      </c>
      <c r="P14" s="34"/>
      <c r="Q14" s="31"/>
      <c r="R14" s="36"/>
      <c r="S14" s="54" t="s">
        <v>32</v>
      </c>
      <c r="T14" s="33" t="s">
        <v>32</v>
      </c>
      <c r="U14" s="62">
        <v>0</v>
      </c>
      <c r="V14" s="67"/>
      <c r="W14" s="66"/>
      <c r="X14" s="67"/>
      <c r="Y14" s="66"/>
      <c r="Z14" s="66"/>
      <c r="AA14" s="66"/>
    </row>
    <row r="15" spans="1:27">
      <c r="A15" s="76" t="s">
        <v>33</v>
      </c>
      <c r="B15" s="14" t="s">
        <v>26</v>
      </c>
      <c r="C15" s="15">
        <v>468457</v>
      </c>
      <c r="D15" s="16">
        <v>15876</v>
      </c>
      <c r="E15" s="17">
        <f t="shared" si="0"/>
        <v>452581</v>
      </c>
      <c r="F15" s="22">
        <v>480700</v>
      </c>
      <c r="G15" s="15">
        <v>30088</v>
      </c>
      <c r="H15" s="15">
        <v>28215</v>
      </c>
      <c r="I15" s="23">
        <f t="shared" ref="I15:I18" si="8">F15-IF(ABS(D15-G15)&lt;ABS(D15-H15),G15,H15)</f>
        <v>452485</v>
      </c>
      <c r="J15" s="15">
        <v>558625</v>
      </c>
      <c r="K15" s="15">
        <v>19206</v>
      </c>
      <c r="L15" s="15">
        <v>18654</v>
      </c>
      <c r="M15" s="23">
        <f t="shared" ref="M15:M26" si="9">J15-IF(ABS(D15-K15)&lt;ABS(D15-L15),K15,L15)</f>
        <v>539971</v>
      </c>
      <c r="N15" s="21">
        <v>800447</v>
      </c>
      <c r="O15" s="15">
        <v>7794</v>
      </c>
      <c r="P15" s="15"/>
      <c r="Q15" s="23">
        <f t="shared" si="7"/>
        <v>792653</v>
      </c>
      <c r="R15" s="17"/>
      <c r="S15" s="49">
        <v>-1</v>
      </c>
      <c r="T15" s="14">
        <v>-1</v>
      </c>
      <c r="U15" s="61">
        <v>0</v>
      </c>
      <c r="V15" s="67">
        <f t="shared" si="3"/>
        <v>1</v>
      </c>
      <c r="W15" s="66">
        <f t="shared" si="4"/>
        <v>1</v>
      </c>
      <c r="X15" s="67">
        <f>MIN(ABS(V15),(ABS(W15)))</f>
        <v>1</v>
      </c>
      <c r="Y15" s="66"/>
      <c r="Z15" s="66">
        <f t="shared" si="5"/>
        <v>1</v>
      </c>
      <c r="AA15" s="66"/>
    </row>
    <row r="16" spans="1:27">
      <c r="A16" s="90"/>
      <c r="B16" s="33" t="s">
        <v>27</v>
      </c>
      <c r="C16" s="46">
        <v>1169135</v>
      </c>
      <c r="D16" s="35">
        <v>3120</v>
      </c>
      <c r="E16" s="36">
        <f t="shared" si="0"/>
        <v>1166015</v>
      </c>
      <c r="F16" s="47">
        <v>1044067</v>
      </c>
      <c r="G16" s="34">
        <v>6731</v>
      </c>
      <c r="H16" s="34">
        <v>5708</v>
      </c>
      <c r="I16" s="31">
        <f t="shared" si="8"/>
        <v>1038359</v>
      </c>
      <c r="J16" s="34">
        <v>1350061</v>
      </c>
      <c r="K16" s="34">
        <v>5662</v>
      </c>
      <c r="L16" s="34">
        <v>3954</v>
      </c>
      <c r="M16" s="31">
        <f t="shared" si="9"/>
        <v>1346107</v>
      </c>
      <c r="N16" s="44">
        <v>2180807</v>
      </c>
      <c r="O16" s="34">
        <v>10107</v>
      </c>
      <c r="P16" s="34"/>
      <c r="Q16" s="31">
        <f t="shared" si="7"/>
        <v>2180807</v>
      </c>
      <c r="R16" s="36"/>
      <c r="S16" s="54">
        <v>-2.65</v>
      </c>
      <c r="T16" s="33">
        <v>-4.76</v>
      </c>
      <c r="U16" s="62">
        <v>6.89</v>
      </c>
      <c r="V16" s="67">
        <f t="shared" si="3"/>
        <v>4.24</v>
      </c>
      <c r="W16" s="66">
        <f t="shared" si="4"/>
        <v>2.13</v>
      </c>
      <c r="X16" s="67">
        <f>MIN(ABS(V16),(ABS(W16)))</f>
        <v>2.13</v>
      </c>
      <c r="Y16" s="66"/>
      <c r="Z16" s="66">
        <f t="shared" si="5"/>
        <v>2.65</v>
      </c>
      <c r="AA16" s="66"/>
    </row>
    <row r="17" spans="1:27">
      <c r="A17" s="90"/>
      <c r="B17" s="14" t="s">
        <v>23</v>
      </c>
      <c r="C17" s="15">
        <v>250833</v>
      </c>
      <c r="D17" s="16">
        <v>868</v>
      </c>
      <c r="E17" s="17">
        <f t="shared" si="0"/>
        <v>249965</v>
      </c>
      <c r="F17" s="22">
        <v>177869</v>
      </c>
      <c r="G17" s="15">
        <v>923</v>
      </c>
      <c r="H17" s="15">
        <v>901</v>
      </c>
      <c r="I17" s="23">
        <f t="shared" si="8"/>
        <v>176968</v>
      </c>
      <c r="J17" s="15">
        <v>225726</v>
      </c>
      <c r="K17" s="15">
        <v>1071</v>
      </c>
      <c r="L17" s="15">
        <v>762</v>
      </c>
      <c r="M17" s="23">
        <f t="shared" si="9"/>
        <v>224964</v>
      </c>
      <c r="N17" s="21">
        <v>376866</v>
      </c>
      <c r="O17" s="15">
        <v>2366</v>
      </c>
      <c r="P17" s="15"/>
      <c r="Q17" s="23">
        <f t="shared" si="7"/>
        <v>376866</v>
      </c>
      <c r="R17" s="17"/>
      <c r="S17" s="49">
        <v>-0.11</v>
      </c>
      <c r="T17" s="14">
        <v>-0.62</v>
      </c>
      <c r="U17" s="61">
        <v>0.35</v>
      </c>
      <c r="V17" s="67">
        <f t="shared" si="3"/>
        <v>0.24</v>
      </c>
      <c r="W17" s="66">
        <f t="shared" si="4"/>
        <v>0.27</v>
      </c>
      <c r="X17" s="67">
        <f>MIN(ABS(V17),(ABS(W17)))</f>
        <v>0.24</v>
      </c>
      <c r="Y17" s="66"/>
      <c r="Z17" s="66">
        <f t="shared" si="5"/>
        <v>0.11</v>
      </c>
      <c r="AA17" s="66"/>
    </row>
    <row r="18" spans="1:27">
      <c r="A18" s="90"/>
      <c r="B18" s="33" t="s">
        <v>28</v>
      </c>
      <c r="C18" s="34">
        <v>29298</v>
      </c>
      <c r="D18" s="35">
        <v>817</v>
      </c>
      <c r="E18" s="36">
        <f t="shared" si="0"/>
        <v>28481</v>
      </c>
      <c r="F18" s="45">
        <v>19376</v>
      </c>
      <c r="G18" s="34">
        <v>697</v>
      </c>
      <c r="H18" s="34">
        <v>1271</v>
      </c>
      <c r="I18" s="31">
        <f t="shared" si="8"/>
        <v>18679</v>
      </c>
      <c r="J18" s="34">
        <v>24863</v>
      </c>
      <c r="K18" s="34">
        <v>536</v>
      </c>
      <c r="L18" s="34">
        <v>2162</v>
      </c>
      <c r="M18" s="31">
        <f t="shared" si="9"/>
        <v>24327</v>
      </c>
      <c r="N18" s="44">
        <v>42837</v>
      </c>
      <c r="O18" s="34">
        <v>5160</v>
      </c>
      <c r="P18" s="34"/>
      <c r="Q18" s="31">
        <f t="shared" si="7"/>
        <v>42837</v>
      </c>
      <c r="R18" s="36"/>
      <c r="S18" s="54">
        <v>-0.16</v>
      </c>
      <c r="T18" s="33">
        <v>-1.01</v>
      </c>
      <c r="U18" s="62">
        <v>1.0900000000000001</v>
      </c>
      <c r="V18" s="67">
        <f t="shared" si="3"/>
        <v>0.93</v>
      </c>
      <c r="W18" s="66">
        <f t="shared" si="4"/>
        <v>8.0000000000000071E-2</v>
      </c>
      <c r="X18" s="67">
        <f>MIN(ABS(V18),(ABS(W18)))</f>
        <v>8.0000000000000071E-2</v>
      </c>
      <c r="Y18" s="66"/>
      <c r="Z18" s="66">
        <f t="shared" si="5"/>
        <v>0.16</v>
      </c>
      <c r="AA18" s="66"/>
    </row>
    <row r="19" spans="1:27">
      <c r="A19" s="77"/>
      <c r="B19" s="24" t="s">
        <v>29</v>
      </c>
      <c r="C19" s="25">
        <v>272785</v>
      </c>
      <c r="D19" s="26">
        <v>1572</v>
      </c>
      <c r="E19" s="17">
        <f t="shared" si="0"/>
        <v>271213</v>
      </c>
      <c r="F19" s="27" t="s">
        <v>30</v>
      </c>
      <c r="G19" s="25">
        <v>571</v>
      </c>
      <c r="H19" s="25">
        <v>62</v>
      </c>
      <c r="I19" s="32"/>
      <c r="J19" s="15"/>
      <c r="K19" s="15">
        <v>1072</v>
      </c>
      <c r="L19" s="15">
        <v>210</v>
      </c>
      <c r="M19" s="20"/>
      <c r="N19" s="21" t="s">
        <v>30</v>
      </c>
      <c r="O19" s="15">
        <v>449</v>
      </c>
      <c r="P19" s="15"/>
      <c r="Q19" s="23"/>
      <c r="R19" s="17"/>
      <c r="S19" s="49" t="s">
        <v>30</v>
      </c>
      <c r="T19" s="14" t="s">
        <v>30</v>
      </c>
      <c r="U19" s="61">
        <v>0</v>
      </c>
      <c r="V19" s="67"/>
      <c r="W19" s="66"/>
      <c r="X19" s="67"/>
      <c r="Y19" s="66"/>
      <c r="Z19" s="66"/>
      <c r="AA19" s="66"/>
    </row>
    <row r="20" spans="1:27">
      <c r="A20" s="76" t="s">
        <v>34</v>
      </c>
      <c r="B20" s="33" t="s">
        <v>26</v>
      </c>
      <c r="C20" s="34">
        <v>632717</v>
      </c>
      <c r="D20" s="35">
        <v>10065</v>
      </c>
      <c r="E20" s="36">
        <f t="shared" si="0"/>
        <v>622652</v>
      </c>
      <c r="F20" s="45">
        <v>250612</v>
      </c>
      <c r="G20" s="34">
        <v>22872</v>
      </c>
      <c r="H20" s="34">
        <v>16025</v>
      </c>
      <c r="I20" s="31">
        <f t="shared" ref="I20:I23" si="10">F20-IF(ABS(D20-G20)&lt;ABS(D20-H20),G20,H20)</f>
        <v>234587</v>
      </c>
      <c r="J20" s="34">
        <v>322342</v>
      </c>
      <c r="K20" s="34">
        <v>15620</v>
      </c>
      <c r="L20" s="34">
        <v>11049</v>
      </c>
      <c r="M20" s="31">
        <f t="shared" si="9"/>
        <v>311293</v>
      </c>
      <c r="N20" s="44">
        <v>534085</v>
      </c>
      <c r="O20" s="34">
        <v>22533</v>
      </c>
      <c r="P20" s="34"/>
      <c r="Q20" s="31">
        <f t="shared" si="7"/>
        <v>534085</v>
      </c>
      <c r="R20" s="36"/>
      <c r="S20" s="44">
        <v>-1</v>
      </c>
      <c r="T20" s="33">
        <v>-1</v>
      </c>
      <c r="U20" s="62">
        <v>0</v>
      </c>
      <c r="V20" s="67">
        <f t="shared" si="3"/>
        <v>1</v>
      </c>
      <c r="W20" s="66">
        <f t="shared" si="4"/>
        <v>1</v>
      </c>
      <c r="X20" s="67">
        <f>MIN(ABS(V20),(ABS(W20)))</f>
        <v>1</v>
      </c>
      <c r="Y20" s="66"/>
      <c r="Z20" s="66">
        <f t="shared" si="5"/>
        <v>1</v>
      </c>
      <c r="AA20" s="66"/>
    </row>
    <row r="21" spans="1:27">
      <c r="A21" s="90"/>
      <c r="B21" s="14" t="s">
        <v>27</v>
      </c>
      <c r="C21" s="29">
        <v>2100000</v>
      </c>
      <c r="D21" s="16">
        <v>4682</v>
      </c>
      <c r="E21" s="17">
        <f t="shared" si="0"/>
        <v>2095318</v>
      </c>
      <c r="F21" s="22">
        <v>1411165</v>
      </c>
      <c r="G21" s="15">
        <v>10466</v>
      </c>
      <c r="H21" s="15">
        <v>4141</v>
      </c>
      <c r="I21" s="23">
        <f t="shared" si="10"/>
        <v>1407024</v>
      </c>
      <c r="J21" s="15" t="s">
        <v>35</v>
      </c>
      <c r="K21" s="15">
        <v>7208</v>
      </c>
      <c r="L21" s="15">
        <v>2447</v>
      </c>
      <c r="M21" s="23"/>
      <c r="N21" s="21" t="s">
        <v>30</v>
      </c>
      <c r="O21" s="15">
        <v>4428</v>
      </c>
      <c r="P21" s="15"/>
      <c r="Q21" s="23"/>
      <c r="R21" s="17"/>
      <c r="S21" s="49">
        <v>-9.6</v>
      </c>
      <c r="T21" s="14" t="s">
        <v>35</v>
      </c>
      <c r="U21" s="61">
        <v>9</v>
      </c>
      <c r="V21" s="67"/>
      <c r="W21" s="66"/>
      <c r="X21" s="67"/>
      <c r="Y21" s="66"/>
      <c r="Z21" s="66"/>
      <c r="AA21" s="66"/>
    </row>
    <row r="22" spans="1:27">
      <c r="A22" s="90"/>
      <c r="B22" s="33" t="s">
        <v>23</v>
      </c>
      <c r="C22" s="34">
        <v>720000</v>
      </c>
      <c r="D22" s="35">
        <v>533</v>
      </c>
      <c r="E22" s="36">
        <f t="shared" si="0"/>
        <v>719467</v>
      </c>
      <c r="F22" s="45">
        <v>456926</v>
      </c>
      <c r="G22" s="34">
        <v>1595</v>
      </c>
      <c r="H22" s="34">
        <v>1142</v>
      </c>
      <c r="I22" s="31">
        <f t="shared" si="10"/>
        <v>455784</v>
      </c>
      <c r="J22" s="34" t="s">
        <v>35</v>
      </c>
      <c r="K22" s="34">
        <v>1085</v>
      </c>
      <c r="L22" s="34">
        <v>887</v>
      </c>
      <c r="M22" s="43"/>
      <c r="N22" s="44" t="s">
        <v>30</v>
      </c>
      <c r="O22" s="34">
        <v>2154</v>
      </c>
      <c r="P22" s="34"/>
      <c r="Q22" s="31"/>
      <c r="R22" s="36"/>
      <c r="S22" s="54">
        <v>-2.69</v>
      </c>
      <c r="T22" s="33" t="s">
        <v>35</v>
      </c>
      <c r="U22" s="62">
        <v>1.3</v>
      </c>
      <c r="V22" s="67"/>
      <c r="W22" s="66"/>
      <c r="X22" s="67"/>
      <c r="Y22" s="66"/>
      <c r="Z22" s="66"/>
      <c r="AA22" s="66"/>
    </row>
    <row r="23" spans="1:27">
      <c r="A23" s="90"/>
      <c r="B23" s="14" t="s">
        <v>28</v>
      </c>
      <c r="C23" s="15">
        <v>27940</v>
      </c>
      <c r="D23" s="16">
        <v>390</v>
      </c>
      <c r="E23" s="17">
        <f t="shared" si="0"/>
        <v>27550</v>
      </c>
      <c r="F23" s="22">
        <v>18901</v>
      </c>
      <c r="G23" s="15">
        <v>700</v>
      </c>
      <c r="H23" s="15">
        <v>668</v>
      </c>
      <c r="I23" s="23">
        <f t="shared" si="10"/>
        <v>18233</v>
      </c>
      <c r="J23" s="15">
        <v>23753</v>
      </c>
      <c r="K23" s="15">
        <v>607</v>
      </c>
      <c r="L23" s="15">
        <v>504</v>
      </c>
      <c r="M23" s="23">
        <f t="shared" si="9"/>
        <v>23249</v>
      </c>
      <c r="N23" s="21">
        <v>50851</v>
      </c>
      <c r="O23" s="15">
        <v>1046</v>
      </c>
      <c r="P23" s="15"/>
      <c r="Q23" s="23">
        <f t="shared" si="7"/>
        <v>50851</v>
      </c>
      <c r="R23" s="17"/>
      <c r="S23" s="49">
        <v>-0.31</v>
      </c>
      <c r="T23" s="14">
        <v>-0.4</v>
      </c>
      <c r="U23" s="61">
        <v>0.3</v>
      </c>
      <c r="V23" s="67">
        <f t="shared" si="3"/>
        <v>1.0000000000000009E-2</v>
      </c>
      <c r="W23" s="66">
        <f t="shared" si="4"/>
        <v>0.10000000000000003</v>
      </c>
      <c r="X23" s="67">
        <f>MIN(ABS(V23),(ABS(W23)))</f>
        <v>1.0000000000000009E-2</v>
      </c>
      <c r="Y23" s="66"/>
      <c r="Z23" s="66">
        <f t="shared" si="5"/>
        <v>0.31</v>
      </c>
      <c r="AA23" s="66"/>
    </row>
    <row r="24" spans="1:27">
      <c r="A24" s="77"/>
      <c r="B24" s="39" t="s">
        <v>29</v>
      </c>
      <c r="C24" s="40">
        <v>48312</v>
      </c>
      <c r="D24" s="41">
        <v>15</v>
      </c>
      <c r="E24" s="36">
        <f t="shared" si="0"/>
        <v>48297</v>
      </c>
      <c r="F24" s="42" t="s">
        <v>30</v>
      </c>
      <c r="G24" s="40">
        <v>33</v>
      </c>
      <c r="H24" s="40">
        <v>41</v>
      </c>
      <c r="I24" s="32"/>
      <c r="J24" s="34" t="s">
        <v>30</v>
      </c>
      <c r="K24" s="34">
        <v>30</v>
      </c>
      <c r="L24" s="34">
        <v>31</v>
      </c>
      <c r="M24" s="43"/>
      <c r="N24" s="44" t="s">
        <v>30</v>
      </c>
      <c r="O24" s="34">
        <v>271</v>
      </c>
      <c r="P24" s="34"/>
      <c r="Q24" s="31"/>
      <c r="R24" s="36"/>
      <c r="S24" s="44" t="s">
        <v>30</v>
      </c>
      <c r="T24" s="33" t="s">
        <v>30</v>
      </c>
      <c r="U24" s="62">
        <v>0</v>
      </c>
      <c r="V24" s="67"/>
      <c r="W24" s="66"/>
      <c r="X24" s="67"/>
      <c r="Y24" s="66"/>
      <c r="Z24" s="66"/>
      <c r="AA24" s="66"/>
    </row>
    <row r="25" spans="1:27">
      <c r="A25" s="76" t="s">
        <v>36</v>
      </c>
      <c r="B25" s="14" t="s">
        <v>26</v>
      </c>
      <c r="C25" s="15">
        <v>16370</v>
      </c>
      <c r="D25" s="16">
        <v>6162</v>
      </c>
      <c r="E25" s="17">
        <f t="shared" si="0"/>
        <v>10208</v>
      </c>
      <c r="F25" s="28">
        <v>12960</v>
      </c>
      <c r="G25" s="131">
        <v>6812</v>
      </c>
      <c r="H25" s="131">
        <v>946</v>
      </c>
      <c r="I25" s="133">
        <f t="shared" ref="I25:I26" si="11">F25-IF(ABS(D25-G25)&lt;ABS(D25-H25),G25,H25)</f>
        <v>6148</v>
      </c>
      <c r="J25" s="30">
        <v>10456</v>
      </c>
      <c r="K25" s="131">
        <v>5055</v>
      </c>
      <c r="L25" s="131">
        <v>782</v>
      </c>
      <c r="M25" s="133">
        <f t="shared" si="9"/>
        <v>5401</v>
      </c>
      <c r="N25" s="121"/>
      <c r="O25" s="120"/>
      <c r="P25" s="120"/>
      <c r="Q25" s="23"/>
      <c r="R25" s="17"/>
      <c r="S25" s="59">
        <v>-0.2</v>
      </c>
      <c r="T25" s="60">
        <v>-1.1599999999999999</v>
      </c>
      <c r="U25" s="63">
        <v>0.09</v>
      </c>
      <c r="V25" s="67">
        <f t="shared" si="3"/>
        <v>0.11000000000000001</v>
      </c>
      <c r="W25" s="66">
        <f t="shared" si="4"/>
        <v>1.0699999999999998</v>
      </c>
      <c r="X25" s="67">
        <f>MIN(ABS(V25),(ABS(W25)))</f>
        <v>0.11000000000000001</v>
      </c>
      <c r="Y25" s="66"/>
      <c r="Z25" s="66">
        <f t="shared" si="5"/>
        <v>0.2</v>
      </c>
      <c r="AA25" s="66"/>
    </row>
    <row r="26" spans="1:27">
      <c r="A26" s="90"/>
      <c r="B26" s="33" t="s">
        <v>27</v>
      </c>
      <c r="C26" s="34">
        <v>346</v>
      </c>
      <c r="D26" s="35">
        <v>24</v>
      </c>
      <c r="E26" s="36">
        <f t="shared" si="0"/>
        <v>322</v>
      </c>
      <c r="F26" s="37">
        <v>293</v>
      </c>
      <c r="G26" s="132">
        <v>787</v>
      </c>
      <c r="H26" s="132">
        <v>320</v>
      </c>
      <c r="I26" s="134">
        <f t="shared" si="11"/>
        <v>-27</v>
      </c>
      <c r="J26" s="38">
        <v>377</v>
      </c>
      <c r="K26" s="132">
        <v>975</v>
      </c>
      <c r="L26" s="132">
        <v>281</v>
      </c>
      <c r="M26" s="134">
        <f t="shared" si="9"/>
        <v>96</v>
      </c>
      <c r="N26" s="123"/>
      <c r="O26" s="122"/>
      <c r="P26" s="122"/>
      <c r="Q26" s="31"/>
      <c r="R26" s="36"/>
      <c r="S26" s="50">
        <v>-0.32</v>
      </c>
      <c r="T26" s="51">
        <v>-0.75</v>
      </c>
      <c r="U26" s="64">
        <v>0</v>
      </c>
      <c r="V26" s="67">
        <f t="shared" si="3"/>
        <v>0.32</v>
      </c>
      <c r="W26" s="66">
        <f t="shared" si="4"/>
        <v>0.75</v>
      </c>
      <c r="X26" s="67">
        <f>MIN(ABS(V26),(ABS(W26)))</f>
        <v>0.32</v>
      </c>
      <c r="Y26" s="66"/>
      <c r="Z26" s="66">
        <f t="shared" si="5"/>
        <v>0.32</v>
      </c>
      <c r="AA26" s="66"/>
    </row>
    <row r="27" spans="1:27">
      <c r="A27" s="90"/>
      <c r="B27" s="88" t="s">
        <v>23</v>
      </c>
      <c r="C27" s="78">
        <v>1756</v>
      </c>
      <c r="D27" s="106">
        <v>44</v>
      </c>
      <c r="E27" s="104">
        <f t="shared" si="0"/>
        <v>1712</v>
      </c>
      <c r="F27" s="98">
        <v>1537</v>
      </c>
      <c r="G27" s="129">
        <v>30</v>
      </c>
      <c r="H27" s="129">
        <v>23</v>
      </c>
      <c r="I27" s="102">
        <f>F27-IF(ABS(D27-G27)&lt;ABS(D27-H27),G27,H27)</f>
        <v>1507</v>
      </c>
      <c r="J27" s="125">
        <v>1571</v>
      </c>
      <c r="K27" s="129">
        <v>25</v>
      </c>
      <c r="L27" s="129">
        <v>20</v>
      </c>
      <c r="M27" s="102">
        <f>J27-IF(ABS(D27-K27)&lt;ABS(D27-L27),K27,L27)</f>
        <v>1546</v>
      </c>
      <c r="N27" s="116"/>
      <c r="O27" s="114"/>
      <c r="P27" s="114"/>
      <c r="Q27" s="142"/>
      <c r="R27" s="56"/>
      <c r="S27" s="135">
        <v>0</v>
      </c>
      <c r="T27" s="86">
        <v>-0.15</v>
      </c>
      <c r="U27" s="84">
        <v>0.01</v>
      </c>
      <c r="V27" s="72">
        <f>ABS(U27-ABS(S27))</f>
        <v>0.01</v>
      </c>
      <c r="W27" s="72">
        <f>ABS(U27-ABS(T27))</f>
        <v>0.13999999999999999</v>
      </c>
      <c r="X27" s="67">
        <f>MIN(ABS(V27),(ABS(W27)))</f>
        <v>0.01</v>
      </c>
      <c r="Y27" s="66"/>
      <c r="Z27" s="66">
        <f>MIN(ABS(S27),(ABS(T27)))</f>
        <v>0</v>
      </c>
      <c r="AA27" s="66"/>
    </row>
    <row r="28" spans="1:27">
      <c r="A28" s="90"/>
      <c r="B28" s="89"/>
      <c r="C28" s="79"/>
      <c r="D28" s="107"/>
      <c r="E28" s="105"/>
      <c r="F28" s="99"/>
      <c r="G28" s="130"/>
      <c r="H28" s="130"/>
      <c r="I28" s="103"/>
      <c r="J28" s="127"/>
      <c r="K28" s="130"/>
      <c r="L28" s="130"/>
      <c r="M28" s="103"/>
      <c r="N28" s="119"/>
      <c r="O28" s="117"/>
      <c r="P28" s="117"/>
      <c r="Q28" s="141"/>
      <c r="R28" s="17"/>
      <c r="S28" s="136"/>
      <c r="T28" s="87"/>
      <c r="U28" s="85"/>
      <c r="V28" s="72"/>
      <c r="W28" s="73"/>
      <c r="X28" s="67"/>
      <c r="Y28" s="66"/>
      <c r="Z28" s="66"/>
      <c r="AA28" s="66"/>
    </row>
    <row r="29" spans="1:27" ht="15.75" customHeight="1">
      <c r="A29" s="90"/>
      <c r="B29" s="33" t="s">
        <v>28</v>
      </c>
      <c r="C29" s="34">
        <v>348</v>
      </c>
      <c r="D29" s="35">
        <v>329</v>
      </c>
      <c r="E29" s="36">
        <f t="shared" si="0"/>
        <v>19</v>
      </c>
      <c r="F29" s="37">
        <v>275</v>
      </c>
      <c r="G29" s="132">
        <v>1056</v>
      </c>
      <c r="H29" s="132">
        <v>182</v>
      </c>
      <c r="I29" s="134">
        <f t="shared" ref="I29:I30" si="12">F29-IF(ABS(D29-G29)&lt;ABS(D29-H29),G29,H29)</f>
        <v>93</v>
      </c>
      <c r="J29" s="38">
        <v>311</v>
      </c>
      <c r="K29" s="132">
        <v>941</v>
      </c>
      <c r="L29" s="132">
        <v>151</v>
      </c>
      <c r="M29" s="134">
        <f t="shared" ref="M29:M30" si="13">J29-IF(ABS(D29-K29)&lt;ABS(D29-L29),K29,L29)</f>
        <v>160</v>
      </c>
      <c r="N29" s="123"/>
      <c r="O29" s="122"/>
      <c r="P29" s="122"/>
      <c r="Q29" s="31"/>
      <c r="R29" s="36"/>
      <c r="S29" s="50">
        <v>-0.11</v>
      </c>
      <c r="T29" s="51">
        <v>-0.59</v>
      </c>
      <c r="U29" s="64">
        <v>0.2</v>
      </c>
      <c r="V29" s="140">
        <f>ABS(U29-ABS(S29))</f>
        <v>9.0000000000000011E-2</v>
      </c>
      <c r="W29" s="66">
        <f>ABS(U29-ABS(T29))</f>
        <v>0.38999999999999996</v>
      </c>
      <c r="X29" s="67">
        <f>MIN(ABS(V29),(ABS(W29)))</f>
        <v>9.0000000000000011E-2</v>
      </c>
      <c r="Y29" s="66"/>
      <c r="Z29" s="66">
        <f t="shared" si="5"/>
        <v>0.11</v>
      </c>
      <c r="AA29" s="66"/>
    </row>
    <row r="30" spans="1:27" ht="15.75" customHeight="1">
      <c r="A30" s="77"/>
      <c r="B30" s="14" t="s">
        <v>29</v>
      </c>
      <c r="C30" s="15">
        <v>1292</v>
      </c>
      <c r="D30" s="16">
        <v>7</v>
      </c>
      <c r="E30" s="17">
        <f t="shared" si="0"/>
        <v>1285</v>
      </c>
      <c r="F30" s="28">
        <v>1576</v>
      </c>
      <c r="G30" s="131">
        <v>19</v>
      </c>
      <c r="H30" s="131">
        <v>17</v>
      </c>
      <c r="I30" s="133">
        <f t="shared" si="12"/>
        <v>1559</v>
      </c>
      <c r="J30" s="30">
        <v>1551</v>
      </c>
      <c r="K30" s="131">
        <v>16</v>
      </c>
      <c r="L30" s="131">
        <v>18</v>
      </c>
      <c r="M30" s="133">
        <f t="shared" si="13"/>
        <v>1535</v>
      </c>
      <c r="N30" s="121"/>
      <c r="O30" s="120"/>
      <c r="P30" s="120"/>
      <c r="Q30" s="23"/>
      <c r="R30" s="17"/>
      <c r="S30" s="52">
        <v>0</v>
      </c>
      <c r="T30" s="53">
        <v>0</v>
      </c>
      <c r="U30" s="65">
        <v>0</v>
      </c>
      <c r="V30" s="67">
        <f t="shared" ref="V30" si="14">U30-S30</f>
        <v>0</v>
      </c>
      <c r="W30" s="66">
        <f>ABS(U30-ABS(T30))</f>
        <v>0</v>
      </c>
      <c r="X30" s="67">
        <f>MIN(ABS(V30),(ABS(W30)))</f>
        <v>0</v>
      </c>
      <c r="Y30" s="66"/>
      <c r="Z30" s="66">
        <f t="shared" si="5"/>
        <v>0</v>
      </c>
      <c r="AA30" s="66"/>
    </row>
    <row r="31" spans="1:27">
      <c r="G31" s="2"/>
    </row>
    <row r="32" spans="1:27" ht="60.75">
      <c r="B32" s="111" t="s">
        <v>37</v>
      </c>
      <c r="C32" s="112">
        <f>SUM(C4:C7)+SUM(C15:C18)+SUM(C20:C23)+SUM(C25:C30)</f>
        <v>6160658</v>
      </c>
      <c r="D32" s="112">
        <f>SUM(D4:D30)</f>
        <v>81569</v>
      </c>
      <c r="E32" s="112"/>
      <c r="F32" s="112">
        <f>SUM(F4:F7)+SUM(F15:F18)+SUM(F20:F23)+SUM(F25:F30)</f>
        <v>4326280</v>
      </c>
      <c r="G32" s="112">
        <f>SUM(G4:G30)</f>
        <v>170085</v>
      </c>
      <c r="H32" s="112">
        <f>SUM(H4:H30)</f>
        <v>95838</v>
      </c>
      <c r="I32" s="112"/>
      <c r="J32" s="112">
        <f>SUM(J4:J30)+F21+F22</f>
        <v>4884783</v>
      </c>
      <c r="K32" s="112">
        <f>SUM(K4:K30)</f>
        <v>109252</v>
      </c>
      <c r="L32" s="112">
        <f>SUM(L4:L30)</f>
        <v>68285</v>
      </c>
      <c r="M32" s="112"/>
      <c r="N32" s="112">
        <f>SUM(N4:N30)</f>
        <v>4930918</v>
      </c>
      <c r="O32" s="112">
        <f>SUM(O4:O30)</f>
        <v>102398</v>
      </c>
      <c r="P32" s="69"/>
      <c r="Q32" s="58"/>
      <c r="R32" s="112" t="s">
        <v>38</v>
      </c>
      <c r="S32" s="137">
        <f>AVERAGE(S4:S30)</f>
        <v>-1.3864705882352939</v>
      </c>
      <c r="T32" s="138">
        <f>AVERAGE(T4:T30)</f>
        <v>-1.1739999999999997</v>
      </c>
      <c r="U32" s="138">
        <f>AVERAGE(U4:U30)</f>
        <v>2.2560000000000002</v>
      </c>
      <c r="V32" s="137">
        <f>AVERAGE(V4:V30)</f>
        <v>0.62199999999999989</v>
      </c>
      <c r="W32" s="137">
        <f>AVERAGE(W4:W30)</f>
        <v>0.50399999999999989</v>
      </c>
      <c r="X32" s="137">
        <f>AVERAGE(X4:X30)</f>
        <v>0.37466666666666659</v>
      </c>
      <c r="Y32" s="138"/>
      <c r="Z32" s="138">
        <f>AVERAGE(Z4:Z30)</f>
        <v>0.75199999999999989</v>
      </c>
      <c r="AA32" s="69"/>
    </row>
    <row r="33" spans="1:27" ht="76.5">
      <c r="B33" s="70" t="s">
        <v>39</v>
      </c>
      <c r="C33" s="58">
        <f>SUM(C4:C7)+SUM(C15:C18)+SUM(C20,C23)</f>
        <v>3320546</v>
      </c>
      <c r="D33" s="58">
        <f>SUM(D4:D7)+SUM(D15:D18)+SUM(D20,D23)</f>
        <v>63828</v>
      </c>
      <c r="E33" s="58"/>
      <c r="F33" s="58">
        <f>SUM(F4:F7)+SUM(F15:F18)+SUM(F20,F23)</f>
        <v>2441548</v>
      </c>
      <c r="G33" s="58">
        <f>SUM(G4:G7)+SUM(G15:G18)+SUM(G20,G23)</f>
        <v>102545</v>
      </c>
      <c r="H33" s="58">
        <f>SUM(H4:H7)+SUM(H15:H18)+SUM(H20,H23)</f>
        <v>81395</v>
      </c>
      <c r="I33" s="58"/>
      <c r="J33" s="58">
        <f>SUM(J4:J7)+SUM(J15:J18)+SUM(J20,J23)</f>
        <v>3002426</v>
      </c>
      <c r="K33" s="58">
        <f>SUM(K4:K7)+SUM(K15:K18)+SUM(K20,K23)</f>
        <v>70114</v>
      </c>
      <c r="L33" s="58">
        <f>SUM(L4:L7)+SUM(L15:L18)+SUM(L20,L23)</f>
        <v>58271</v>
      </c>
      <c r="M33" s="58"/>
      <c r="N33" s="58">
        <f>SUM(N4:N7)+SUM(N15:N18)+SUM(N20,N23)</f>
        <v>4930918</v>
      </c>
      <c r="O33" s="58">
        <f>SUM(O4:O7)+SUM(O15:O18)+SUM(O20,O23)</f>
        <v>86570</v>
      </c>
      <c r="P33" s="58"/>
      <c r="Q33" s="69"/>
      <c r="R33" s="110" t="s">
        <v>40</v>
      </c>
      <c r="S33" s="113">
        <f>AVERAGE(S4,S5,S6,S7,S15,S16,S17,S18,S20,S23,S21,S22)</f>
        <v>-1.9116666666666668</v>
      </c>
      <c r="T33" s="113"/>
      <c r="U33" s="113">
        <f>AVERAGE(U4,U5,U6,U7,U15,U16,U17,U18,U20,U23,U21,U22)</f>
        <v>2.1408333333333336</v>
      </c>
      <c r="V33" s="113"/>
      <c r="W33" s="69"/>
      <c r="X33" s="69"/>
      <c r="Y33" s="69"/>
      <c r="Z33" s="69"/>
      <c r="AA33" s="69"/>
    </row>
    <row r="34" spans="1:27" ht="30.75">
      <c r="B34" s="70" t="s">
        <v>41</v>
      </c>
      <c r="C34" s="113">
        <f>C33/60000</f>
        <v>55.342433333333332</v>
      </c>
      <c r="D34" s="113">
        <f>D33/60000</f>
        <v>1.0638000000000001</v>
      </c>
      <c r="E34" s="113"/>
      <c r="F34" s="113">
        <f>F33/60000</f>
        <v>40.692466666666668</v>
      </c>
      <c r="G34" s="113">
        <f>G33/60000</f>
        <v>1.7090833333333333</v>
      </c>
      <c r="H34" s="113">
        <f>H33/60000</f>
        <v>1.3565833333333333</v>
      </c>
      <c r="I34" s="113"/>
      <c r="J34" s="113">
        <f>J33/60000</f>
        <v>50.040433333333333</v>
      </c>
      <c r="K34" s="113">
        <f>K33/60000</f>
        <v>1.1685666666666668</v>
      </c>
      <c r="L34" s="113">
        <f>L33/60000</f>
        <v>0.97118333333333329</v>
      </c>
      <c r="M34" s="113"/>
      <c r="N34" s="113">
        <f>N33/60000</f>
        <v>82.181966666666668</v>
      </c>
      <c r="O34" s="113">
        <f>O33/60000</f>
        <v>1.4428333333333334</v>
      </c>
      <c r="Z34" s="48"/>
    </row>
    <row r="35" spans="1:27">
      <c r="Z35" s="48"/>
    </row>
    <row r="36" spans="1:27">
      <c r="F36" s="2"/>
      <c r="U36" s="48"/>
      <c r="Z36" s="48"/>
    </row>
    <row r="37" spans="1:27">
      <c r="A37" s="128" t="s">
        <v>42</v>
      </c>
      <c r="S37" s="48"/>
      <c r="V37" s="48"/>
    </row>
    <row r="38" spans="1:27">
      <c r="A38" t="s">
        <v>30</v>
      </c>
      <c r="B38" t="s">
        <v>43</v>
      </c>
    </row>
    <row r="39" spans="1:27">
      <c r="A39" t="s">
        <v>32</v>
      </c>
      <c r="B39" t="s">
        <v>44</v>
      </c>
    </row>
    <row r="40" spans="1:27">
      <c r="A40" t="s">
        <v>45</v>
      </c>
      <c r="B40" t="s">
        <v>46</v>
      </c>
    </row>
    <row r="41" spans="1:27">
      <c r="A41" t="s">
        <v>47</v>
      </c>
      <c r="B41" t="s">
        <v>48</v>
      </c>
    </row>
    <row r="42" spans="1:27">
      <c r="A42" t="s">
        <v>35</v>
      </c>
      <c r="B42" t="s">
        <v>49</v>
      </c>
    </row>
    <row r="44" spans="1:27">
      <c r="A44" t="s">
        <v>50</v>
      </c>
    </row>
    <row r="45" spans="1:27">
      <c r="A45" s="71" t="s">
        <v>51</v>
      </c>
    </row>
    <row r="50" spans="1:8" ht="45.75">
      <c r="A50" s="110" t="s">
        <v>52</v>
      </c>
      <c r="B50" s="69" t="s">
        <v>53</v>
      </c>
      <c r="C50" s="69" t="s">
        <v>54</v>
      </c>
      <c r="D50" s="69" t="s">
        <v>55</v>
      </c>
      <c r="E50" s="110" t="s">
        <v>56</v>
      </c>
      <c r="F50" s="110" t="s">
        <v>57</v>
      </c>
      <c r="G50" s="110" t="s">
        <v>58</v>
      </c>
      <c r="H50" s="110" t="s">
        <v>4</v>
      </c>
    </row>
    <row r="51" spans="1:8">
      <c r="B51" t="s">
        <v>59</v>
      </c>
      <c r="C51" t="s">
        <v>60</v>
      </c>
      <c r="D51">
        <v>56402</v>
      </c>
      <c r="E51">
        <v>18464</v>
      </c>
      <c r="F51">
        <v>4374</v>
      </c>
      <c r="G51">
        <v>4475</v>
      </c>
      <c r="H51" t="s">
        <v>61</v>
      </c>
    </row>
    <row r="52" spans="1:8">
      <c r="B52" t="s">
        <v>62</v>
      </c>
      <c r="C52" t="s">
        <v>63</v>
      </c>
      <c r="D52">
        <v>375298</v>
      </c>
      <c r="E52">
        <v>14186</v>
      </c>
      <c r="F52">
        <v>5335</v>
      </c>
      <c r="G52">
        <v>5435</v>
      </c>
      <c r="H52" t="s">
        <v>61</v>
      </c>
    </row>
    <row r="53" spans="1:8">
      <c r="B53" t="s">
        <v>64</v>
      </c>
      <c r="C53" t="s">
        <v>63</v>
      </c>
      <c r="D53">
        <v>10372</v>
      </c>
      <c r="E53">
        <v>13953</v>
      </c>
      <c r="F53">
        <v>4729</v>
      </c>
      <c r="G53">
        <v>4830</v>
      </c>
      <c r="H53" t="s">
        <v>61</v>
      </c>
    </row>
    <row r="54" spans="1:8">
      <c r="B54" t="s">
        <v>64</v>
      </c>
      <c r="C54" t="s">
        <v>60</v>
      </c>
      <c r="D54">
        <v>24348</v>
      </c>
      <c r="E54">
        <v>14273</v>
      </c>
      <c r="F54">
        <v>4778</v>
      </c>
      <c r="G54">
        <v>4879</v>
      </c>
      <c r="H54" t="s">
        <v>61</v>
      </c>
    </row>
    <row r="55" spans="1:8">
      <c r="B55" t="s">
        <v>65</v>
      </c>
      <c r="C55" t="s">
        <v>66</v>
      </c>
      <c r="D55" t="s">
        <v>67</v>
      </c>
      <c r="E55">
        <v>49154</v>
      </c>
      <c r="F55" t="s">
        <v>68</v>
      </c>
      <c r="G55">
        <v>3541</v>
      </c>
    </row>
    <row r="56" spans="1:8">
      <c r="B56" t="s">
        <v>69</v>
      </c>
      <c r="C56" t="s">
        <v>63</v>
      </c>
      <c r="D56" t="s">
        <v>67</v>
      </c>
      <c r="E56">
        <v>23218</v>
      </c>
      <c r="F56" t="s">
        <v>68</v>
      </c>
      <c r="G56">
        <v>6749</v>
      </c>
    </row>
  </sheetData>
  <mergeCells count="57">
    <mergeCell ref="C1:E1"/>
    <mergeCell ref="F1:I1"/>
    <mergeCell ref="M12:M13"/>
    <mergeCell ref="M27:M28"/>
    <mergeCell ref="J1:M1"/>
    <mergeCell ref="E12:E13"/>
    <mergeCell ref="D27:D28"/>
    <mergeCell ref="F27:F28"/>
    <mergeCell ref="G27:G28"/>
    <mergeCell ref="G12:G13"/>
    <mergeCell ref="J2:J3"/>
    <mergeCell ref="E27:E28"/>
    <mergeCell ref="D12:D13"/>
    <mergeCell ref="F12:F13"/>
    <mergeCell ref="G2:G3"/>
    <mergeCell ref="N1:Q1"/>
    <mergeCell ref="H27:H28"/>
    <mergeCell ref="J27:J28"/>
    <mergeCell ref="K27:K28"/>
    <mergeCell ref="L27:L28"/>
    <mergeCell ref="N27:N28"/>
    <mergeCell ref="O27:O28"/>
    <mergeCell ref="I27:I28"/>
    <mergeCell ref="P12:P13"/>
    <mergeCell ref="H12:H13"/>
    <mergeCell ref="J12:J13"/>
    <mergeCell ref="K12:K13"/>
    <mergeCell ref="L12:L13"/>
    <mergeCell ref="P27:P28"/>
    <mergeCell ref="I12:I13"/>
    <mergeCell ref="Q27:Q28"/>
    <mergeCell ref="A4:A8"/>
    <mergeCell ref="D2:D3"/>
    <mergeCell ref="F2:F3"/>
    <mergeCell ref="A2:A3"/>
    <mergeCell ref="B2:B3"/>
    <mergeCell ref="A25:A30"/>
    <mergeCell ref="B27:B28"/>
    <mergeCell ref="C27:C28"/>
    <mergeCell ref="A9:A14"/>
    <mergeCell ref="B12:B13"/>
    <mergeCell ref="C12:C13"/>
    <mergeCell ref="A15:A19"/>
    <mergeCell ref="A20:A24"/>
    <mergeCell ref="W27:W28"/>
    <mergeCell ref="S27:S28"/>
    <mergeCell ref="V27:V28"/>
    <mergeCell ref="N2:N3"/>
    <mergeCell ref="T2:T3"/>
    <mergeCell ref="N12:N13"/>
    <mergeCell ref="O12:O13"/>
    <mergeCell ref="U2:U3"/>
    <mergeCell ref="U12:U13"/>
    <mergeCell ref="U27:U28"/>
    <mergeCell ref="T27:T28"/>
    <mergeCell ref="T12:T13"/>
    <mergeCell ref="Q12:Q13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Natalie</dc:creator>
  <cp:keywords/>
  <dc:description/>
  <cp:lastModifiedBy>Eva Beha</cp:lastModifiedBy>
  <cp:revision/>
  <dcterms:created xsi:type="dcterms:W3CDTF">2023-05-05T13:59:20Z</dcterms:created>
  <dcterms:modified xsi:type="dcterms:W3CDTF">2023-05-15T12:31:19Z</dcterms:modified>
  <cp:category/>
  <cp:contentStatus/>
</cp:coreProperties>
</file>