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n\Dropbox\Projects\Heart_Rate_Monitor\"/>
    </mc:Choice>
  </mc:AlternateContent>
  <bookViews>
    <workbookView xWindow="0" yWindow="0" windowWidth="19920" windowHeight="15210"/>
  </bookViews>
  <sheets>
    <sheet name="Calcs" sheetId="1" r:id="rId1"/>
    <sheet name="Pow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B38" i="1"/>
  <c r="B36" i="1"/>
  <c r="B30" i="1" l="1"/>
  <c r="B29" i="1"/>
  <c r="B31" i="1" s="1"/>
  <c r="B25" i="1"/>
  <c r="B23" i="1"/>
  <c r="B24" i="1"/>
  <c r="B4" i="1"/>
  <c r="B19" i="1" s="1"/>
  <c r="B18" i="1"/>
  <c r="B8" i="2" l="1"/>
  <c r="B7" i="2"/>
  <c r="D15" i="1"/>
  <c r="C15" i="1"/>
  <c r="B15" i="1"/>
  <c r="D14" i="1"/>
  <c r="C14" i="1"/>
  <c r="D13" i="1"/>
  <c r="C13" i="1"/>
  <c r="B14" i="1"/>
  <c r="B13" i="1"/>
  <c r="B8" i="1"/>
  <c r="B9" i="1" s="1"/>
</calcChain>
</file>

<file path=xl/sharedStrings.xml><?xml version="1.0" encoding="utf-8"?>
<sst xmlns="http://schemas.openxmlformats.org/spreadsheetml/2006/main" count="39" uniqueCount="34">
  <si>
    <t>C2 (F)</t>
  </si>
  <si>
    <t>LP filter @ INA332 input</t>
  </si>
  <si>
    <t>INA332 requirements</t>
  </si>
  <si>
    <t>Ib</t>
  </si>
  <si>
    <t>Ios</t>
  </si>
  <si>
    <t>R18,R19 (Ω)</t>
  </si>
  <si>
    <t>freq cutoff (Hz)</t>
  </si>
  <si>
    <t>Isig (A)</t>
  </si>
  <si>
    <t>Vsig,peak (V)</t>
  </si>
  <si>
    <t>Ωhuman (Ω)</t>
  </si>
  <si>
    <t>Verr (V)</t>
  </si>
  <si>
    <t>Verr (%)</t>
  </si>
  <si>
    <r>
      <t>noise (V/p-p</t>
    </r>
    <r>
      <rPr>
        <sz val="11"/>
        <color theme="1"/>
        <rFont val="Calibri"/>
        <family val="2"/>
      </rPr>
      <t>)</t>
    </r>
  </si>
  <si>
    <t>CMRR drops off after ~10kHz</t>
  </si>
  <si>
    <t>INA332</t>
  </si>
  <si>
    <t>Iq (A)</t>
  </si>
  <si>
    <t>Isd (A)</t>
  </si>
  <si>
    <t>Input Offset Error</t>
  </si>
  <si>
    <t>Capacitive Input Error</t>
  </si>
  <si>
    <t>Input Capacitance</t>
  </si>
  <si>
    <t>i=c(dv/dt)</t>
  </si>
  <si>
    <t>trise</t>
  </si>
  <si>
    <t>R11</t>
  </si>
  <si>
    <t>R12</t>
  </si>
  <si>
    <t>C8</t>
  </si>
  <si>
    <t>C1</t>
  </si>
  <si>
    <t>f0</t>
  </si>
  <si>
    <t>Shutdown Pullup</t>
  </si>
  <si>
    <t>Vdac</t>
  </si>
  <si>
    <t>Rpullup</t>
  </si>
  <si>
    <t>Isink</t>
  </si>
  <si>
    <t>I IC1_A</t>
  </si>
  <si>
    <t>9V A*hr</t>
  </si>
  <si>
    <t>A*hrs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</si>
</sst>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1" fontId="0" fillId="0" borderId="0" xfId="0" applyNumberFormat="1"/>
    <xf numFmtId="2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right"/>
    </xf>
    <xf numFmtId="10" fontId="0" fillId="0" borderId="0" xfId="1" applyNumberFormat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0"/>
  <sheetViews>
    <sheetView tabSelected="1" workbookViewId="0">
      <selection activeCell="A41" sqref="A41"/>
    </sheetView>
  </sheetViews>
  <sheetFormatPr defaultRowHeight="15" x14ac:dyDescent="0.25"/>
  <cols>
    <col min="1" max="1" width="22.42578125" bestFit="1" customWidth="1"/>
    <col min="2" max="2" width="14.7109375" bestFit="1" customWidth="1"/>
    <col min="3" max="4" width="10" bestFit="1" customWidth="1"/>
  </cols>
  <sheetData>
    <row r="2" spans="1:4" x14ac:dyDescent="0.25">
      <c r="A2" t="s">
        <v>8</v>
      </c>
      <c r="B2">
        <v>1E-3</v>
      </c>
    </row>
    <row r="3" spans="1:4" x14ac:dyDescent="0.25">
      <c r="A3" s="1" t="s">
        <v>9</v>
      </c>
      <c r="B3">
        <v>300000</v>
      </c>
    </row>
    <row r="4" spans="1:4" x14ac:dyDescent="0.25">
      <c r="A4" t="s">
        <v>7</v>
      </c>
      <c r="B4" s="2">
        <f>B2/(B3+B7)</f>
        <v>2.8490028490028491E-9</v>
      </c>
    </row>
    <row r="6" spans="1:4" x14ac:dyDescent="0.25">
      <c r="A6" t="s">
        <v>1</v>
      </c>
      <c r="C6" t="s">
        <v>13</v>
      </c>
    </row>
    <row r="7" spans="1:4" x14ac:dyDescent="0.25">
      <c r="A7" t="s">
        <v>5</v>
      </c>
      <c r="B7">
        <v>51000</v>
      </c>
    </row>
    <row r="8" spans="1:4" x14ac:dyDescent="0.25">
      <c r="A8" t="s">
        <v>0</v>
      </c>
      <c r="B8" s="2">
        <f>1*10^-9</f>
        <v>1.0000000000000001E-9</v>
      </c>
    </row>
    <row r="9" spans="1:4" x14ac:dyDescent="0.25">
      <c r="A9" t="s">
        <v>6</v>
      </c>
      <c r="B9" s="3">
        <f>1/(2*PI()*B7*B8)</f>
        <v>3120.6851586646139</v>
      </c>
    </row>
    <row r="10" spans="1:4" x14ac:dyDescent="0.25">
      <c r="B10" s="2"/>
    </row>
    <row r="11" spans="1:4" x14ac:dyDescent="0.25">
      <c r="A11" s="6" t="s">
        <v>17</v>
      </c>
    </row>
    <row r="12" spans="1:4" x14ac:dyDescent="0.25">
      <c r="A12" t="s">
        <v>2</v>
      </c>
      <c r="C12" t="s">
        <v>10</v>
      </c>
      <c r="D12" t="s">
        <v>11</v>
      </c>
    </row>
    <row r="13" spans="1:4" x14ac:dyDescent="0.25">
      <c r="A13" t="s">
        <v>3</v>
      </c>
      <c r="B13">
        <f>0.5*10^-12</f>
        <v>4.9999999999999999E-13</v>
      </c>
      <c r="C13">
        <f>B13*(B3+B7)</f>
        <v>1.755E-7</v>
      </c>
      <c r="D13" s="4">
        <f>C13/B2</f>
        <v>1.7550000000000001E-4</v>
      </c>
    </row>
    <row r="14" spans="1:4" x14ac:dyDescent="0.25">
      <c r="A14" t="s">
        <v>4</v>
      </c>
      <c r="B14">
        <f>0.5*10^-12</f>
        <v>4.9999999999999999E-13</v>
      </c>
      <c r="C14">
        <f>B14*(B3+B7)</f>
        <v>1.755E-7</v>
      </c>
      <c r="D14" s="4">
        <f>C14/B2</f>
        <v>1.7550000000000001E-4</v>
      </c>
    </row>
    <row r="15" spans="1:4" x14ac:dyDescent="0.25">
      <c r="A15" t="s">
        <v>12</v>
      </c>
      <c r="B15" s="2">
        <f>7*10^-6</f>
        <v>6.9999999999999999E-6</v>
      </c>
      <c r="C15" s="2">
        <f>B15</f>
        <v>6.9999999999999999E-6</v>
      </c>
      <c r="D15" s="5">
        <f>C15/B2</f>
        <v>7.0000000000000001E-3</v>
      </c>
    </row>
    <row r="17" spans="1:4" x14ac:dyDescent="0.25">
      <c r="A17" s="6" t="s">
        <v>18</v>
      </c>
    </row>
    <row r="18" spans="1:4" x14ac:dyDescent="0.25">
      <c r="A18" t="s">
        <v>19</v>
      </c>
      <c r="B18">
        <f>(1200*10^-12)</f>
        <v>1.2E-9</v>
      </c>
    </row>
    <row r="19" spans="1:4" x14ac:dyDescent="0.25">
      <c r="A19" t="s">
        <v>21</v>
      </c>
      <c r="B19" s="2">
        <f>B18*B2/B4</f>
        <v>4.2119999999999994E-4</v>
      </c>
      <c r="D19" t="s">
        <v>20</v>
      </c>
    </row>
    <row r="21" spans="1:4" x14ac:dyDescent="0.25">
      <c r="A21" t="s">
        <v>22</v>
      </c>
      <c r="B21">
        <v>27000</v>
      </c>
    </row>
    <row r="22" spans="1:4" x14ac:dyDescent="0.25">
      <c r="A22" t="s">
        <v>23</v>
      </c>
      <c r="B22">
        <v>365000</v>
      </c>
    </row>
    <row r="23" spans="1:4" x14ac:dyDescent="0.25">
      <c r="A23" t="s">
        <v>24</v>
      </c>
      <c r="B23">
        <f>0.1*10^-6</f>
        <v>9.9999999999999995E-8</v>
      </c>
    </row>
    <row r="24" spans="1:4" x14ac:dyDescent="0.25">
      <c r="A24" t="s">
        <v>25</v>
      </c>
      <c r="B24">
        <f>0.1*10^-6</f>
        <v>9.9999999999999995E-8</v>
      </c>
    </row>
    <row r="25" spans="1:4" x14ac:dyDescent="0.25">
      <c r="A25" t="s">
        <v>26</v>
      </c>
      <c r="B25">
        <f>1/(2*PI()*SQRT(B21*B22*B23*B24))</f>
        <v>16.032151837722452</v>
      </c>
    </row>
    <row r="27" spans="1:4" x14ac:dyDescent="0.25">
      <c r="A27" t="s">
        <v>22</v>
      </c>
      <c r="B27">
        <v>33000</v>
      </c>
    </row>
    <row r="28" spans="1:4" x14ac:dyDescent="0.25">
      <c r="A28" t="s">
        <v>23</v>
      </c>
      <c r="B28">
        <v>300000</v>
      </c>
    </row>
    <row r="29" spans="1:4" x14ac:dyDescent="0.25">
      <c r="A29" t="s">
        <v>24</v>
      </c>
      <c r="B29">
        <f>0.1*10^-6</f>
        <v>9.9999999999999995E-8</v>
      </c>
    </row>
    <row r="30" spans="1:4" x14ac:dyDescent="0.25">
      <c r="A30" t="s">
        <v>25</v>
      </c>
      <c r="B30">
        <f>0.1*10^-6</f>
        <v>9.9999999999999995E-8</v>
      </c>
    </row>
    <row r="31" spans="1:4" x14ac:dyDescent="0.25">
      <c r="A31" t="s">
        <v>26</v>
      </c>
      <c r="B31">
        <f>1/(2*PI()*SQRT(B27*B28*B29*B30))</f>
        <v>15.995673629278274</v>
      </c>
    </row>
    <row r="32" spans="1:4" x14ac:dyDescent="0.25">
      <c r="A32" s="6"/>
    </row>
    <row r="33" spans="1:2" x14ac:dyDescent="0.25">
      <c r="A33" s="6" t="s">
        <v>27</v>
      </c>
    </row>
    <row r="34" spans="1:2" x14ac:dyDescent="0.25">
      <c r="A34" t="s">
        <v>28</v>
      </c>
      <c r="B34">
        <v>5</v>
      </c>
    </row>
    <row r="35" spans="1:2" x14ac:dyDescent="0.25">
      <c r="A35" t="s">
        <v>29</v>
      </c>
      <c r="B35">
        <v>51000</v>
      </c>
    </row>
    <row r="36" spans="1:2" x14ac:dyDescent="0.25">
      <c r="A36" t="s">
        <v>30</v>
      </c>
      <c r="B36" s="2">
        <f>B34/B35</f>
        <v>9.8039215686274506E-5</v>
      </c>
    </row>
    <row r="38" spans="1:2" x14ac:dyDescent="0.25">
      <c r="A38" t="s">
        <v>31</v>
      </c>
      <c r="B38">
        <f>5/(400000)</f>
        <v>1.2500000000000001E-5</v>
      </c>
    </row>
    <row r="39" spans="1:2" x14ac:dyDescent="0.25">
      <c r="A39" t="s">
        <v>32</v>
      </c>
      <c r="B39">
        <v>0.5</v>
      </c>
    </row>
    <row r="40" spans="1:2" x14ac:dyDescent="0.25">
      <c r="A40" t="s">
        <v>33</v>
      </c>
      <c r="B40">
        <f>B39/B38</f>
        <v>40000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8"/>
  <sheetViews>
    <sheetView workbookViewId="0">
      <selection activeCell="A2" sqref="A2"/>
    </sheetView>
  </sheetViews>
  <sheetFormatPr defaultRowHeight="15" x14ac:dyDescent="0.25"/>
  <cols>
    <col min="2" max="2" width="11" bestFit="1" customWidth="1"/>
  </cols>
  <sheetData>
    <row r="6" spans="1:2" x14ac:dyDescent="0.25">
      <c r="A6" t="s">
        <v>14</v>
      </c>
    </row>
    <row r="7" spans="1:2" x14ac:dyDescent="0.25">
      <c r="A7" t="s">
        <v>15</v>
      </c>
      <c r="B7" s="2">
        <f>400*10^-6</f>
        <v>3.9999999999999996E-4</v>
      </c>
    </row>
    <row r="8" spans="1:2" x14ac:dyDescent="0.25">
      <c r="A8" t="s">
        <v>16</v>
      </c>
      <c r="B8" s="2">
        <f>10*10^-9</f>
        <v>1E-8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Calcs</vt:lpstr>
      <vt:lpstr>Power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Reeves</dc:creator>
  <cp:lastModifiedBy>Evan Reeves</cp:lastModifiedBy>
  <dcterms:created xsi:type="dcterms:W3CDTF">2017-01-08T18:28:59Z</dcterms:created>
  <dcterms:modified xsi:type="dcterms:W3CDTF">2017-01-23T05:59:33Z</dcterms:modified>
</cp:coreProperties>
</file>