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nixie-backplane\docs\"/>
    </mc:Choice>
  </mc:AlternateContent>
  <bookViews>
    <workbookView xWindow="0" yWindow="0" windowWidth="21705" windowHeight="12960"/>
  </bookViews>
  <sheets>
    <sheet name="Power" sheetId="1" r:id="rId1"/>
    <sheet name="555 Timer" sheetId="3" r:id="rId2"/>
    <sheet name="PWM" sheetId="4" r:id="rId3"/>
    <sheet name="Pin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13" i="4"/>
  <c r="B15" i="4" s="1"/>
  <c r="B19" i="4"/>
  <c r="B11" i="4"/>
  <c r="B14" i="4" l="1"/>
  <c r="B30" i="3"/>
  <c r="B28" i="3"/>
  <c r="B8" i="3"/>
  <c r="B20" i="3"/>
  <c r="B6" i="3"/>
  <c r="B19" i="3"/>
  <c r="B7" i="3" l="1"/>
  <c r="B9" i="3" s="1"/>
  <c r="B21" i="3"/>
  <c r="B23" i="3" s="1"/>
  <c r="C12" i="2"/>
  <c r="B12" i="2"/>
  <c r="B22" i="3" l="1"/>
  <c r="B3" i="2"/>
  <c r="B24" i="1" l="1"/>
  <c r="B28" i="1"/>
  <c r="B26" i="1"/>
  <c r="B18" i="1"/>
  <c r="B19" i="1" s="1"/>
  <c r="B14" i="1"/>
  <c r="B15" i="1" s="1"/>
  <c r="B2" i="1" l="1"/>
  <c r="B5" i="1"/>
  <c r="B6" i="1" l="1"/>
</calcChain>
</file>

<file path=xl/sharedStrings.xml><?xml version="1.0" encoding="utf-8"?>
<sst xmlns="http://schemas.openxmlformats.org/spreadsheetml/2006/main" count="117" uniqueCount="72">
  <si>
    <t>Vsupply</t>
  </si>
  <si>
    <t>V</t>
  </si>
  <si>
    <t>Rseries</t>
  </si>
  <si>
    <t>Ω</t>
  </si>
  <si>
    <t>Iseries</t>
  </si>
  <si>
    <t>mA</t>
  </si>
  <si>
    <t>Vres</t>
  </si>
  <si>
    <t>Vtube</t>
  </si>
  <si>
    <t>Ptube</t>
  </si>
  <si>
    <t>mW</t>
  </si>
  <si>
    <t>Vinput</t>
  </si>
  <si>
    <t>Itube</t>
  </si>
  <si>
    <t>Ptotal</t>
  </si>
  <si>
    <t>Target 4W output power.</t>
  </si>
  <si>
    <t>Efficiency</t>
  </si>
  <si>
    <t>Pin</t>
  </si>
  <si>
    <t>Iin</t>
  </si>
  <si>
    <t>Vout</t>
  </si>
  <si>
    <t>Vpri</t>
  </si>
  <si>
    <t>duty</t>
  </si>
  <si>
    <t>Turns,sec</t>
  </si>
  <si>
    <t>Turns,pri</t>
  </si>
  <si>
    <t>L, sec</t>
  </si>
  <si>
    <t>L,pri</t>
  </si>
  <si>
    <t>uH</t>
  </si>
  <si>
    <t>kHz</t>
  </si>
  <si>
    <t>f,typ</t>
  </si>
  <si>
    <t>GPIO</t>
  </si>
  <si>
    <t>Nixie Tubes</t>
  </si>
  <si>
    <t>ADC</t>
  </si>
  <si>
    <t>Buttons</t>
  </si>
  <si>
    <t>Brightness Setting</t>
  </si>
  <si>
    <t>HV PWM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</si>
  <si>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</si>
  <si>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</si>
  <si>
    <t>C</t>
  </si>
  <si>
    <r>
      <t>t</t>
    </r>
    <r>
      <rPr>
        <vertAlign val="subscript"/>
        <sz val="11"/>
        <color theme="1"/>
        <rFont val="Calibri"/>
        <family val="2"/>
        <scheme val="minor"/>
      </rPr>
      <t>H</t>
    </r>
  </si>
  <si>
    <r>
      <t>t</t>
    </r>
    <r>
      <rPr>
        <vertAlign val="subscript"/>
        <sz val="11"/>
        <color theme="1"/>
        <rFont val="Calibri"/>
        <family val="2"/>
        <scheme val="minor"/>
      </rPr>
      <t>L</t>
    </r>
  </si>
  <si>
    <t>sec</t>
  </si>
  <si>
    <t>F</t>
  </si>
  <si>
    <t>freq</t>
  </si>
  <si>
    <t>Hz</t>
  </si>
  <si>
    <t>https://www.youtube.com/watch?v=i0SNb__dkYI&amp;t=280s</t>
  </si>
  <si>
    <t>R1</t>
  </si>
  <si>
    <t>C1</t>
  </si>
  <si>
    <t>R</t>
  </si>
  <si>
    <t>Rgnd</t>
  </si>
  <si>
    <t>coeff</t>
  </si>
  <si>
    <t>Vmin</t>
  </si>
  <si>
    <t>duty,min</t>
  </si>
  <si>
    <t>Rpot</t>
  </si>
  <si>
    <t>8.3.2 A-stable Operation</t>
  </si>
  <si>
    <t>w/ Potentiometer &amp; Diodes (maintain constant duty cycle)</t>
  </si>
  <si>
    <t>min duty cycle</t>
  </si>
  <si>
    <t>R,upper</t>
  </si>
  <si>
    <t>R,lower</t>
  </si>
  <si>
    <t>VBE</t>
  </si>
  <si>
    <t>Ic,gain</t>
  </si>
  <si>
    <t>Ic</t>
  </si>
  <si>
    <t>A/A</t>
  </si>
  <si>
    <t>Ib</t>
  </si>
  <si>
    <t>NPN Level Shifter</t>
  </si>
  <si>
    <t>PNP</t>
  </si>
  <si>
    <t>I,res</t>
  </si>
  <si>
    <t>P,upper</t>
  </si>
  <si>
    <t>P,lower</t>
  </si>
  <si>
    <t>W</t>
  </si>
  <si>
    <t>Fuse Sizing</t>
  </si>
  <si>
    <t>Power</t>
  </si>
  <si>
    <t>Voltage</t>
  </si>
  <si>
    <t>Current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</si>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</sst>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00"/>
    <numFmt numFmtId="166" formatCode="0.000"/>
    <numFmt numFmtId="167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9" fontId="0" fillId="0" borderId="0" xfId="1" applyFont="1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2"/>
    <xf numFmtId="166" fontId="0" fillId="0" borderId="0" xfId="0" applyNumberFormat="1"/>
    <xf numFmtId="167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8</xdr:row>
      <xdr:rowOff>28575</xdr:rowOff>
    </xdr:from>
    <xdr:to>
      <xdr:col>19</xdr:col>
      <xdr:colOff>86384</xdr:colOff>
      <xdr:row>24</xdr:row>
      <xdr:rowOff>67106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8025" y="1552575"/>
          <a:ext cx="4725059" cy="30865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0</xdr:row>
      <xdr:rowOff>57150</xdr:rowOff>
    </xdr:from>
    <xdr:to>
      <xdr:col>21</xdr:col>
      <xdr:colOff>334304</xdr:colOff>
      <xdr:row>39</xdr:row>
      <xdr:rowOff>77272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57150"/>
          <a:ext cx="6658904" cy="7678222"/>
        </a:xfrm>
        <a:prstGeom prst="rect">
          <a:avLst/>
        </a:prstGeom>
      </xdr:spPr>
    </xdr:pic>
    <xdr:clientData/>
  </xdr:twoCellAnchor>
  <xdr:twoCellAnchor editAs="oneCell">
    <xdr:from>
      <xdr:col>7</xdr:col>
      <xdr:colOff>300939</xdr:colOff>
      <xdr:row>17</xdr:row>
      <xdr:rowOff>102877</xdr:rowOff>
    </xdr:from>
    <xdr:to>
      <xdr:col>22</xdr:col>
      <xdr:colOff>277766</xdr:colOff>
      <xdr:row>42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1964" y="3531877"/>
          <a:ext cx="9120827" cy="474534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21</xdr:row>
      <xdr:rowOff>107598</xdr:rowOff>
    </xdr:from>
    <xdr:to>
      <xdr:col>18</xdr:col>
      <xdr:colOff>459380</xdr:colOff>
      <xdr:row>44</xdr:row>
      <xdr:rowOff>106236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19675" y="4374798"/>
          <a:ext cx="6536330" cy="43801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25</xdr:row>
      <xdr:rowOff>47625</xdr:rowOff>
    </xdr:from>
    <xdr:to>
      <xdr:col>17</xdr:col>
      <xdr:colOff>438824</xdr:colOff>
      <xdr:row>46</xdr:row>
      <xdr:rowOff>143447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2175" y="4810125"/>
          <a:ext cx="4829849" cy="4096322"/>
        </a:xfrm>
        <a:prstGeom prst="rect">
          <a:avLst/>
        </a:prstGeom>
      </xdr:spPr>
    </xdr:pic>
    <xdr:clientData/>
  </xdr:twoCellAnchor>
  <xdr:twoCellAnchor editAs="oneCell">
    <xdr:from>
      <xdr:col>7</xdr:col>
      <xdr:colOff>540890</xdr:colOff>
      <xdr:row>0</xdr:row>
      <xdr:rowOff>123825</xdr:rowOff>
    </xdr:from>
    <xdr:to>
      <xdr:col>15</xdr:col>
      <xdr:colOff>448802</xdr:colOff>
      <xdr:row>12</xdr:row>
      <xdr:rowOff>162473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8090" y="123825"/>
          <a:ext cx="4784712" cy="2324648"/>
        </a:xfrm>
        <a:prstGeom prst="rect">
          <a:avLst/>
        </a:prstGeom>
      </xdr:spPr>
    </xdr:pic>
    <xdr:clientData/>
  </xdr:twoCellAnchor>
  <xdr:twoCellAnchor editAs="oneCell">
    <xdr:from>
      <xdr:col>8</xdr:col>
      <xdr:colOff>120587</xdr:colOff>
      <xdr:row>14</xdr:row>
      <xdr:rowOff>114300</xdr:rowOff>
    </xdr:from>
    <xdr:to>
      <xdr:col>18</xdr:col>
      <xdr:colOff>286859</xdr:colOff>
      <xdr:row>22</xdr:row>
      <xdr:rowOff>114570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97387" y="2781300"/>
          <a:ext cx="6262272" cy="1524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i0SNb__dkYI&amp;t=280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X6" sqref="X6"/>
    </sheetView>
  </sheetViews>
  <sheetFormatPr defaultRowHeight="15" x14ac:dyDescent="0.25"/>
  <cols>
    <col min="1" max="1" width="10.85546875" customWidth="1"/>
  </cols>
  <sheetData>
    <row r="1" spans="1:5" x14ac:dyDescent="0.25">
      <c r="A1" t="s">
        <v>0</v>
      </c>
      <c r="B1">
        <v>180</v>
      </c>
      <c r="C1" t="s">
        <v>1</v>
      </c>
    </row>
    <row r="2" spans="1:5" x14ac:dyDescent="0.25">
      <c r="A2" t="s">
        <v>7</v>
      </c>
      <c r="B2">
        <f>B1-B3</f>
        <v>138</v>
      </c>
      <c r="C2" t="s">
        <v>1</v>
      </c>
    </row>
    <row r="3" spans="1:5" x14ac:dyDescent="0.25">
      <c r="A3" t="s">
        <v>6</v>
      </c>
      <c r="B3">
        <v>42</v>
      </c>
      <c r="C3" t="s">
        <v>1</v>
      </c>
    </row>
    <row r="4" spans="1:5" x14ac:dyDescent="0.25">
      <c r="A4" t="s">
        <v>2</v>
      </c>
      <c r="B4">
        <v>22000</v>
      </c>
      <c r="C4" t="s">
        <v>3</v>
      </c>
    </row>
    <row r="5" spans="1:5" x14ac:dyDescent="0.25">
      <c r="A5" t="s">
        <v>4</v>
      </c>
      <c r="B5">
        <f>1000*B3/B4</f>
        <v>1.9090909090909092</v>
      </c>
      <c r="C5" t="s">
        <v>5</v>
      </c>
    </row>
    <row r="6" spans="1:5" x14ac:dyDescent="0.25">
      <c r="A6" t="s">
        <v>8</v>
      </c>
      <c r="B6">
        <f>B5*B2</f>
        <v>263.45454545454544</v>
      </c>
      <c r="C6" t="s">
        <v>9</v>
      </c>
    </row>
    <row r="11" spans="1:5" x14ac:dyDescent="0.25">
      <c r="A11" t="s">
        <v>10</v>
      </c>
      <c r="B11">
        <v>5</v>
      </c>
      <c r="C11" t="s">
        <v>1</v>
      </c>
    </row>
    <row r="12" spans="1:5" x14ac:dyDescent="0.25">
      <c r="A12" t="s">
        <v>17</v>
      </c>
      <c r="B12">
        <v>180</v>
      </c>
      <c r="C12" t="s">
        <v>1</v>
      </c>
    </row>
    <row r="13" spans="1:5" x14ac:dyDescent="0.25">
      <c r="A13" t="s">
        <v>11</v>
      </c>
      <c r="B13">
        <v>2</v>
      </c>
      <c r="C13" t="s">
        <v>5</v>
      </c>
    </row>
    <row r="14" spans="1:5" x14ac:dyDescent="0.25">
      <c r="A14" t="s">
        <v>8</v>
      </c>
      <c r="B14">
        <f>B12*B13</f>
        <v>360</v>
      </c>
      <c r="C14" t="s">
        <v>9</v>
      </c>
    </row>
    <row r="15" spans="1:5" x14ac:dyDescent="0.25">
      <c r="A15" t="s">
        <v>12</v>
      </c>
      <c r="B15">
        <f>B14*6</f>
        <v>2160</v>
      </c>
      <c r="C15" t="s">
        <v>9</v>
      </c>
      <c r="E15" s="1" t="s">
        <v>13</v>
      </c>
    </row>
    <row r="17" spans="1:3" x14ac:dyDescent="0.25">
      <c r="A17" t="s">
        <v>14</v>
      </c>
      <c r="B17" s="2">
        <v>0.5</v>
      </c>
    </row>
    <row r="18" spans="1:3" x14ac:dyDescent="0.25">
      <c r="A18" t="s">
        <v>15</v>
      </c>
      <c r="B18">
        <f>4000/B17</f>
        <v>8000</v>
      </c>
      <c r="C18" t="s">
        <v>9</v>
      </c>
    </row>
    <row r="19" spans="1:3" x14ac:dyDescent="0.25">
      <c r="A19" t="s">
        <v>16</v>
      </c>
      <c r="B19">
        <f>B18/B11</f>
        <v>1600</v>
      </c>
      <c r="C19" t="s">
        <v>5</v>
      </c>
    </row>
    <row r="21" spans="1:3" x14ac:dyDescent="0.25">
      <c r="A21" t="s">
        <v>21</v>
      </c>
      <c r="B21">
        <v>1</v>
      </c>
    </row>
    <row r="22" spans="1:3" x14ac:dyDescent="0.25">
      <c r="A22" t="s">
        <v>20</v>
      </c>
      <c r="B22">
        <v>12</v>
      </c>
    </row>
    <row r="23" spans="1:3" x14ac:dyDescent="0.25">
      <c r="A23" t="s">
        <v>23</v>
      </c>
      <c r="B23">
        <v>100</v>
      </c>
      <c r="C23" t="s">
        <v>24</v>
      </c>
    </row>
    <row r="24" spans="1:3" x14ac:dyDescent="0.25">
      <c r="A24" t="s">
        <v>22</v>
      </c>
      <c r="B24" s="3">
        <f>B23*(B21*B21/(B22*B22))</f>
        <v>0.69444444444444442</v>
      </c>
      <c r="C24" t="s">
        <v>24</v>
      </c>
    </row>
    <row r="26" spans="1:3" x14ac:dyDescent="0.25">
      <c r="A26" t="s">
        <v>18</v>
      </c>
      <c r="B26">
        <f>B11</f>
        <v>5</v>
      </c>
      <c r="C26" t="s">
        <v>1</v>
      </c>
    </row>
    <row r="27" spans="1:3" x14ac:dyDescent="0.25">
      <c r="A27" t="s">
        <v>19</v>
      </c>
      <c r="B27" s="2">
        <v>0.75</v>
      </c>
    </row>
    <row r="28" spans="1:3" x14ac:dyDescent="0.25">
      <c r="A28" t="s">
        <v>17</v>
      </c>
      <c r="B28">
        <f>B26*B22*B27/(1-B27)</f>
        <v>180</v>
      </c>
    </row>
    <row r="30" spans="1:3" x14ac:dyDescent="0.25">
      <c r="A30" t="s">
        <v>26</v>
      </c>
      <c r="B30">
        <v>100</v>
      </c>
      <c r="C30" t="s">
        <v>25</v>
      </c>
    </row>
    <row r="33" spans="1:3" x14ac:dyDescent="0.25">
      <c r="A33" t="s">
        <v>67</v>
      </c>
    </row>
    <row r="34" spans="1:3" x14ac:dyDescent="0.25">
      <c r="A34" t="s">
        <v>68</v>
      </c>
      <c r="B34">
        <v>4</v>
      </c>
      <c r="C34" t="s">
        <v>66</v>
      </c>
    </row>
    <row r="35" spans="1:3" x14ac:dyDescent="0.25">
      <c r="A35" t="s">
        <v>69</v>
      </c>
      <c r="B35">
        <v>5</v>
      </c>
      <c r="C35" t="s">
        <v>1</v>
      </c>
    </row>
    <row r="36" spans="1:3" x14ac:dyDescent="0.25">
      <c r="A36" t="s">
        <v>70</v>
      </c>
      <c r="B36">
        <f>B34/B35</f>
        <v>0.8</v>
      </c>
      <c r="C36" t="s">
        <v>71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32" sqref="A32"/>
    </sheetView>
  </sheetViews>
  <sheetFormatPr defaultRowHeight="15" x14ac:dyDescent="0.25"/>
  <cols>
    <col min="2" max="2" width="11" bestFit="1" customWidth="1"/>
  </cols>
  <sheetData>
    <row r="1" spans="1:3" x14ac:dyDescent="0.25">
      <c r="A1" s="7" t="s">
        <v>42</v>
      </c>
    </row>
    <row r="2" spans="1:3" x14ac:dyDescent="0.25">
      <c r="A2" s="1" t="s">
        <v>51</v>
      </c>
    </row>
    <row r="3" spans="1:3" x14ac:dyDescent="0.25">
      <c r="A3" t="s">
        <v>47</v>
      </c>
      <c r="B3">
        <v>0.92</v>
      </c>
    </row>
    <row r="4" spans="1:3" ht="18" x14ac:dyDescent="0.35">
      <c r="A4" t="s">
        <v>33</v>
      </c>
      <c r="B4">
        <v>1000</v>
      </c>
      <c r="C4" t="s">
        <v>3</v>
      </c>
    </row>
    <row r="5" spans="1:3" ht="18" x14ac:dyDescent="0.35">
      <c r="A5" t="s">
        <v>34</v>
      </c>
      <c r="B5">
        <v>50000</v>
      </c>
      <c r="C5" t="s">
        <v>3</v>
      </c>
    </row>
    <row r="6" spans="1:3" x14ac:dyDescent="0.25">
      <c r="A6" t="s">
        <v>35</v>
      </c>
      <c r="B6" s="4">
        <f>0.047*10^-6</f>
        <v>4.6999999999999997E-8</v>
      </c>
      <c r="C6" t="s">
        <v>39</v>
      </c>
    </row>
    <row r="7" spans="1:3" ht="18" x14ac:dyDescent="0.35">
      <c r="A7" t="s">
        <v>36</v>
      </c>
      <c r="B7" s="4">
        <f>B3*(B4+B5)*B$6</f>
        <v>2.2052399999999998E-3</v>
      </c>
      <c r="C7" t="s">
        <v>38</v>
      </c>
    </row>
    <row r="8" spans="1:3" ht="18" x14ac:dyDescent="0.35">
      <c r="A8" t="s">
        <v>37</v>
      </c>
      <c r="B8" s="6">
        <f>B3*B5*B6</f>
        <v>2.1619999999999999E-3</v>
      </c>
      <c r="C8" t="s">
        <v>38</v>
      </c>
    </row>
    <row r="9" spans="1:3" x14ac:dyDescent="0.25">
      <c r="A9" t="s">
        <v>40</v>
      </c>
      <c r="B9" s="3">
        <f>1/(B7+B8)</f>
        <v>228.97756935730578</v>
      </c>
      <c r="C9" t="s">
        <v>41</v>
      </c>
    </row>
    <row r="14" spans="1:3" x14ac:dyDescent="0.25">
      <c r="A14" s="1" t="s">
        <v>52</v>
      </c>
    </row>
    <row r="15" spans="1:3" x14ac:dyDescent="0.25">
      <c r="A15" t="s">
        <v>47</v>
      </c>
      <c r="B15">
        <v>0.92</v>
      </c>
    </row>
    <row r="16" spans="1:3" x14ac:dyDescent="0.25">
      <c r="A16" t="s">
        <v>43</v>
      </c>
      <c r="B16">
        <v>100000</v>
      </c>
      <c r="C16" t="s">
        <v>3</v>
      </c>
    </row>
    <row r="17" spans="1:3" x14ac:dyDescent="0.25">
      <c r="A17" t="s">
        <v>45</v>
      </c>
      <c r="B17">
        <v>100000</v>
      </c>
      <c r="C17" t="s">
        <v>3</v>
      </c>
    </row>
    <row r="18" spans="1:3" x14ac:dyDescent="0.25">
      <c r="A18" t="s">
        <v>46</v>
      </c>
      <c r="B18">
        <v>100000</v>
      </c>
      <c r="C18" t="s">
        <v>3</v>
      </c>
    </row>
    <row r="19" spans="1:3" x14ac:dyDescent="0.25">
      <c r="A19" t="s">
        <v>44</v>
      </c>
      <c r="B19" s="4">
        <f>0.047*10^-6</f>
        <v>4.6999999999999997E-8</v>
      </c>
      <c r="C19" t="s">
        <v>39</v>
      </c>
    </row>
    <row r="20" spans="1:3" ht="18" x14ac:dyDescent="0.35">
      <c r="A20" t="s">
        <v>36</v>
      </c>
      <c r="B20" s="6">
        <f>B15*(B16+B17-B18)*B19</f>
        <v>4.3239999999999997E-3</v>
      </c>
      <c r="C20" t="s">
        <v>38</v>
      </c>
    </row>
    <row r="21" spans="1:3" ht="18" x14ac:dyDescent="0.35">
      <c r="A21" t="s">
        <v>37</v>
      </c>
      <c r="B21" s="6">
        <f>B15*B18*B19</f>
        <v>4.3239999999999997E-3</v>
      </c>
      <c r="C21" t="s">
        <v>38</v>
      </c>
    </row>
    <row r="22" spans="1:3" x14ac:dyDescent="0.25">
      <c r="A22" t="s">
        <v>40</v>
      </c>
      <c r="B22" s="3">
        <f>1/(B20+B21)</f>
        <v>115.63367252543942</v>
      </c>
      <c r="C22" t="s">
        <v>41</v>
      </c>
    </row>
    <row r="23" spans="1:3" x14ac:dyDescent="0.25">
      <c r="A23" t="s">
        <v>19</v>
      </c>
      <c r="B23" s="5">
        <f>B20/(B20+B21)</f>
        <v>0.5</v>
      </c>
    </row>
    <row r="25" spans="1:3" x14ac:dyDescent="0.25">
      <c r="A25" s="1" t="s">
        <v>53</v>
      </c>
    </row>
    <row r="26" spans="1:3" x14ac:dyDescent="0.25">
      <c r="A26" t="s">
        <v>0</v>
      </c>
      <c r="B26">
        <v>200</v>
      </c>
      <c r="C26" t="s">
        <v>1</v>
      </c>
    </row>
    <row r="27" spans="1:3" x14ac:dyDescent="0.25">
      <c r="A27" t="s">
        <v>48</v>
      </c>
      <c r="B27">
        <v>120</v>
      </c>
      <c r="C27" t="s">
        <v>1</v>
      </c>
    </row>
    <row r="28" spans="1:3" x14ac:dyDescent="0.25">
      <c r="A28" t="s">
        <v>49</v>
      </c>
      <c r="B28">
        <f>B27/B26</f>
        <v>0.6</v>
      </c>
    </row>
    <row r="29" spans="1:3" x14ac:dyDescent="0.25">
      <c r="A29" t="s">
        <v>50</v>
      </c>
      <c r="B29">
        <v>100000</v>
      </c>
      <c r="C29" t="s">
        <v>3</v>
      </c>
    </row>
    <row r="30" spans="1:3" x14ac:dyDescent="0.25">
      <c r="A30" t="s">
        <v>43</v>
      </c>
      <c r="B30">
        <f>B29*B28*2</f>
        <v>120000</v>
      </c>
      <c r="C30" t="s">
        <v>3</v>
      </c>
    </row>
  </sheetData>
  <hyperlinks>
    <hyperlink ref="A1" r:id="rId1"/>
  </hyperlinks>
  <pageMargins left="0.7" right="0.7" top="0.75" bottom="0.75" header="0.3" footer="0.3"/>
  <pageSetup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G31" sqref="G31"/>
    </sheetView>
  </sheetViews>
  <sheetFormatPr defaultRowHeight="15" x14ac:dyDescent="0.25"/>
  <sheetData>
    <row r="2" spans="1:3" x14ac:dyDescent="0.25">
      <c r="A2" s="1" t="s">
        <v>61</v>
      </c>
    </row>
    <row r="7" spans="1:3" x14ac:dyDescent="0.25">
      <c r="A7" s="1" t="s">
        <v>62</v>
      </c>
    </row>
    <row r="8" spans="1:3" x14ac:dyDescent="0.25">
      <c r="A8" t="s">
        <v>0</v>
      </c>
      <c r="B8">
        <v>200</v>
      </c>
      <c r="C8" t="s">
        <v>1</v>
      </c>
    </row>
    <row r="9" spans="1:3" x14ac:dyDescent="0.25">
      <c r="A9" t="s">
        <v>54</v>
      </c>
      <c r="B9">
        <v>4700</v>
      </c>
      <c r="C9" t="s">
        <v>3</v>
      </c>
    </row>
    <row r="10" spans="1:3" x14ac:dyDescent="0.25">
      <c r="A10" t="s">
        <v>55</v>
      </c>
      <c r="B10">
        <v>440000</v>
      </c>
      <c r="C10" t="s">
        <v>3</v>
      </c>
    </row>
    <row r="11" spans="1:3" x14ac:dyDescent="0.25">
      <c r="A11" t="s">
        <v>56</v>
      </c>
      <c r="B11" s="9">
        <f>B8*(B10/(B10+B9))-B8</f>
        <v>-2.1137845738700207</v>
      </c>
      <c r="C11" t="s">
        <v>1</v>
      </c>
    </row>
    <row r="13" spans="1:3" x14ac:dyDescent="0.25">
      <c r="A13" t="s">
        <v>63</v>
      </c>
      <c r="B13" s="8">
        <f>B8/(B9+B10)*1000</f>
        <v>0.44974139869574997</v>
      </c>
      <c r="C13" t="s">
        <v>5</v>
      </c>
    </row>
    <row r="14" spans="1:3" x14ac:dyDescent="0.25">
      <c r="A14" t="s">
        <v>64</v>
      </c>
      <c r="B14">
        <f>(B13/1000)*(B13/1000)*B9</f>
        <v>9.5065643079380463E-4</v>
      </c>
      <c r="C14" t="s">
        <v>66</v>
      </c>
    </row>
    <row r="15" spans="1:3" x14ac:dyDescent="0.25">
      <c r="A15" t="s">
        <v>65</v>
      </c>
      <c r="B15">
        <f>(B13/1000)*(B13/1000)*B10</f>
        <v>8.8997623308356186E-2</v>
      </c>
      <c r="C15" t="s">
        <v>66</v>
      </c>
    </row>
    <row r="17" spans="1:3" x14ac:dyDescent="0.25">
      <c r="A17" t="s">
        <v>57</v>
      </c>
      <c r="B17">
        <v>100</v>
      </c>
      <c r="C17" t="s">
        <v>59</v>
      </c>
    </row>
    <row r="18" spans="1:3" x14ac:dyDescent="0.25">
      <c r="A18" t="s">
        <v>58</v>
      </c>
      <c r="B18">
        <v>5</v>
      </c>
      <c r="C18" t="s">
        <v>5</v>
      </c>
    </row>
    <row r="19" spans="1:3" x14ac:dyDescent="0.25">
      <c r="A19" t="s">
        <v>60</v>
      </c>
      <c r="B19">
        <f>B18/B17</f>
        <v>0.05</v>
      </c>
      <c r="C19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C14" sqref="C14"/>
    </sheetView>
  </sheetViews>
  <sheetFormatPr defaultRowHeight="15" x14ac:dyDescent="0.25"/>
  <cols>
    <col min="1" max="1" width="20.42578125" customWidth="1"/>
  </cols>
  <sheetData>
    <row r="2" spans="1:3" x14ac:dyDescent="0.25">
      <c r="B2" t="s">
        <v>27</v>
      </c>
      <c r="C2" t="s">
        <v>29</v>
      </c>
    </row>
    <row r="3" spans="1:3" x14ac:dyDescent="0.25">
      <c r="A3" t="s">
        <v>28</v>
      </c>
      <c r="B3">
        <f>6*4</f>
        <v>24</v>
      </c>
    </row>
    <row r="4" spans="1:3" x14ac:dyDescent="0.25">
      <c r="A4" t="s">
        <v>30</v>
      </c>
      <c r="B4">
        <v>3</v>
      </c>
    </row>
    <row r="5" spans="1:3" x14ac:dyDescent="0.25">
      <c r="A5" t="s">
        <v>31</v>
      </c>
      <c r="C5">
        <v>1</v>
      </c>
    </row>
    <row r="6" spans="1:3" x14ac:dyDescent="0.25">
      <c r="A6" t="s">
        <v>32</v>
      </c>
      <c r="B6">
        <v>1</v>
      </c>
    </row>
    <row r="12" spans="1:3" x14ac:dyDescent="0.25">
      <c r="B12">
        <f>SUM(B3:B11)</f>
        <v>28</v>
      </c>
      <c r="C12">
        <f>SUM(C3:C11)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</vt:lpstr>
      <vt:lpstr>555 Timer</vt:lpstr>
      <vt:lpstr>PWM</vt:lpstr>
      <vt:lpstr>Pins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Reeves</dc:creator>
  <cp:lastModifiedBy>Evan Reeves</cp:lastModifiedBy>
  <dcterms:created xsi:type="dcterms:W3CDTF">2019-05-12T02:20:53Z</dcterms:created>
  <dcterms:modified xsi:type="dcterms:W3CDTF">2019-07-08T01:15:01Z</dcterms:modified>
</cp:coreProperties>
</file>