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ba\Downloads\"/>
    </mc:Choice>
  </mc:AlternateContent>
  <xr:revisionPtr revIDLastSave="0" documentId="13_ncr:1_{3CA93410-1489-45CA-AADC-8F00032E363E}" xr6:coauthVersionLast="45" xr6:coauthVersionMax="45" xr10:uidLastSave="{00000000-0000-0000-0000-000000000000}"/>
  <bookViews>
    <workbookView xWindow="-120" yWindow="-120" windowWidth="29040" windowHeight="15840" activeTab="3" xr2:uid="{12B4BB75-0A01-4AAB-9AB5-AC241ACB5EE6}"/>
  </bookViews>
  <sheets>
    <sheet name="Dauphas_Gall_DATA_Reduced" sheetId="6" r:id="rId1"/>
    <sheet name="Prechem_data_only" sheetId="9" r:id="rId2"/>
    <sheet name="Chemistry_Sample_weights" sheetId="1" r:id="rId3"/>
    <sheet name="RAWDATA_Dauphas_Gall_Ni_Fe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98" i="6" l="1"/>
  <c r="AC55" i="6"/>
  <c r="AC54" i="6"/>
  <c r="Q13" i="9"/>
  <c r="Z13" i="9"/>
  <c r="W97" i="6" l="1"/>
  <c r="X97" i="6"/>
  <c r="W98" i="6"/>
  <c r="X98" i="6"/>
  <c r="W99" i="6"/>
  <c r="X99" i="6"/>
  <c r="X85" i="6"/>
  <c r="Y85" i="6"/>
  <c r="Z85" i="6"/>
  <c r="AA85" i="6"/>
  <c r="AB85" i="6"/>
  <c r="AC85" i="6"/>
  <c r="X86" i="6"/>
  <c r="Y86" i="6"/>
  <c r="Y91" i="6" s="1"/>
  <c r="Y92" i="6" s="1"/>
  <c r="Z86" i="6"/>
  <c r="AA86" i="6"/>
  <c r="AB86" i="6"/>
  <c r="AC86" i="6"/>
  <c r="AC91" i="6" s="1"/>
  <c r="AC92" i="6" s="1"/>
  <c r="X87" i="6"/>
  <c r="Y87" i="6"/>
  <c r="Z87" i="6"/>
  <c r="AA87" i="6"/>
  <c r="AB87" i="6"/>
  <c r="AC87" i="6"/>
  <c r="W85" i="6"/>
  <c r="W91" i="6" s="1"/>
  <c r="W86" i="6"/>
  <c r="W87" i="6"/>
  <c r="N97" i="6"/>
  <c r="N98" i="6"/>
  <c r="N99" i="6"/>
  <c r="M97" i="6"/>
  <c r="M98" i="6"/>
  <c r="H97" i="6"/>
  <c r="H98" i="6"/>
  <c r="H99" i="6"/>
  <c r="I69" i="6"/>
  <c r="G92" i="6"/>
  <c r="N91" i="6"/>
  <c r="M91" i="6"/>
  <c r="L91" i="6"/>
  <c r="K91" i="6"/>
  <c r="J91" i="6"/>
  <c r="I91" i="6"/>
  <c r="H91" i="6"/>
  <c r="G91" i="6"/>
  <c r="F91" i="6"/>
  <c r="H85" i="6"/>
  <c r="H86" i="6"/>
  <c r="H87" i="6"/>
  <c r="I55" i="6"/>
  <c r="I54" i="6"/>
  <c r="AB92" i="6"/>
  <c r="AB91" i="6"/>
  <c r="AA91" i="6"/>
  <c r="AA92" i="6" s="1"/>
  <c r="Z91" i="6"/>
  <c r="V92" i="6" s="1"/>
  <c r="X91" i="6"/>
  <c r="X92" i="6" s="1"/>
  <c r="V91" i="6"/>
  <c r="U91" i="6"/>
  <c r="U86" i="6"/>
  <c r="U85" i="6"/>
  <c r="T85" i="6"/>
  <c r="V85" i="6"/>
  <c r="AB97" i="6"/>
  <c r="AC97" i="6"/>
  <c r="T97" i="6"/>
  <c r="U97" i="6"/>
  <c r="V97" i="6"/>
  <c r="Y97" i="6"/>
  <c r="Z97" i="6"/>
  <c r="AA97" i="6"/>
  <c r="AC98" i="6"/>
  <c r="AA98" i="6"/>
  <c r="Z98" i="6"/>
  <c r="Y98" i="6"/>
  <c r="V98" i="6"/>
  <c r="U98" i="6"/>
  <c r="T98" i="6"/>
  <c r="AC99" i="6"/>
  <c r="AB99" i="6"/>
  <c r="AA99" i="6"/>
  <c r="Z99" i="6"/>
  <c r="Y99" i="6"/>
  <c r="V99" i="6"/>
  <c r="U99" i="6"/>
  <c r="T99" i="6"/>
  <c r="V86" i="6"/>
  <c r="T86" i="6"/>
  <c r="V87" i="6"/>
  <c r="U87" i="6"/>
  <c r="T87" i="6"/>
  <c r="N87" i="6"/>
  <c r="K85" i="6"/>
  <c r="K86" i="6"/>
  <c r="E85" i="6"/>
  <c r="E87" i="6"/>
  <c r="E86" i="6"/>
  <c r="M87" i="6"/>
  <c r="L87" i="6"/>
  <c r="K87" i="6"/>
  <c r="J87" i="6"/>
  <c r="I87" i="6"/>
  <c r="G87" i="6"/>
  <c r="F87" i="6"/>
  <c r="N86" i="6"/>
  <c r="M86" i="6"/>
  <c r="L86" i="6"/>
  <c r="J86" i="6"/>
  <c r="I86" i="6"/>
  <c r="G86" i="6"/>
  <c r="F86" i="6"/>
  <c r="N85" i="6"/>
  <c r="M85" i="6"/>
  <c r="L85" i="6"/>
  <c r="J85" i="6"/>
  <c r="I85" i="6"/>
  <c r="G85" i="6"/>
  <c r="F85" i="6"/>
  <c r="G99" i="6"/>
  <c r="I97" i="6"/>
  <c r="U53" i="6"/>
  <c r="AD53" i="6" s="1"/>
  <c r="AD65" i="6" s="1"/>
  <c r="AC11" i="9"/>
  <c r="Z11" i="9"/>
  <c r="W11" i="9"/>
  <c r="T11" i="9"/>
  <c r="Q11" i="9"/>
  <c r="N11" i="9"/>
  <c r="K11" i="9"/>
  <c r="H11" i="9"/>
  <c r="E11" i="9"/>
  <c r="F53" i="6"/>
  <c r="M53" i="6" s="1"/>
  <c r="T10" i="9"/>
  <c r="AC10" i="9"/>
  <c r="Z10" i="9"/>
  <c r="W10" i="9"/>
  <c r="Q10" i="9"/>
  <c r="N10" i="9"/>
  <c r="K10" i="9"/>
  <c r="H10" i="9"/>
  <c r="B6" i="9"/>
  <c r="B7" i="9"/>
  <c r="E10" i="9"/>
  <c r="T53" i="6"/>
  <c r="T65" i="6" s="1"/>
  <c r="T56" i="6"/>
  <c r="T68" i="6" s="1"/>
  <c r="U56" i="6"/>
  <c r="X56" i="6" s="1"/>
  <c r="W56" i="6"/>
  <c r="AB56" i="6"/>
  <c r="AD56" i="6"/>
  <c r="AD68" i="6" s="1"/>
  <c r="H92" i="6" l="1"/>
  <c r="L92" i="6"/>
  <c r="K92" i="6"/>
  <c r="W92" i="6"/>
  <c r="U92" i="6"/>
  <c r="Z92" i="6"/>
  <c r="I92" i="6"/>
  <c r="M92" i="6"/>
  <c r="F92" i="6"/>
  <c r="J92" i="6"/>
  <c r="N92" i="6"/>
  <c r="AA56" i="6"/>
  <c r="Z56" i="6"/>
  <c r="W68" i="6"/>
  <c r="AC56" i="6"/>
  <c r="Y56" i="6"/>
  <c r="V56" i="6"/>
  <c r="V68" i="6" s="1"/>
  <c r="Y53" i="6"/>
  <c r="Y65" i="6" s="1"/>
  <c r="AC53" i="6"/>
  <c r="AC65" i="6" s="1"/>
  <c r="W53" i="6"/>
  <c r="W65" i="6" s="1"/>
  <c r="AA53" i="6"/>
  <c r="AA65" i="6" s="1"/>
  <c r="X53" i="6"/>
  <c r="AB53" i="6"/>
  <c r="AB65" i="6" s="1"/>
  <c r="V53" i="6"/>
  <c r="V65" i="6" s="1"/>
  <c r="Z53" i="6"/>
  <c r="Z65" i="6" s="1"/>
  <c r="H103" i="6"/>
  <c r="AB68" i="6" l="1"/>
  <c r="X65" i="6"/>
  <c r="X68" i="6"/>
  <c r="Y68" i="6"/>
  <c r="Z68" i="6"/>
  <c r="AC68" i="6"/>
  <c r="AA68" i="6"/>
  <c r="AD52" i="6"/>
  <c r="AD64" i="6" s="1"/>
  <c r="AC52" i="6"/>
  <c r="AC64" i="6" s="1"/>
  <c r="AB52" i="6"/>
  <c r="AB64" i="6" s="1"/>
  <c r="AA52" i="6"/>
  <c r="AA64" i="6" s="1"/>
  <c r="Z52" i="6"/>
  <c r="Z64" i="6" s="1"/>
  <c r="Y52" i="6"/>
  <c r="Y64" i="6" s="1"/>
  <c r="X52" i="6"/>
  <c r="X64" i="6" s="1"/>
  <c r="W52" i="6"/>
  <c r="W64" i="6" s="1"/>
  <c r="V52" i="6"/>
  <c r="V64" i="6" s="1"/>
  <c r="G53" i="6"/>
  <c r="P13" i="1"/>
  <c r="P14" i="1" s="1"/>
  <c r="U15" i="1"/>
  <c r="U16" i="1" s="1"/>
  <c r="U14" i="1" s="1"/>
  <c r="O6" i="1"/>
  <c r="P6" i="1" s="1"/>
  <c r="Q6" i="1" s="1"/>
  <c r="F56" i="6"/>
  <c r="N56" i="6" s="1"/>
  <c r="F57" i="6"/>
  <c r="M57" i="6" s="1"/>
  <c r="U54" i="6"/>
  <c r="AB54" i="6" s="1"/>
  <c r="AB66" i="6" s="1"/>
  <c r="U55" i="6"/>
  <c r="Z55" i="6" s="1"/>
  <c r="Z67" i="6" s="1"/>
  <c r="F55" i="6"/>
  <c r="K55" i="6" s="1"/>
  <c r="F54" i="6"/>
  <c r="M54" i="6" s="1"/>
  <c r="E54" i="6"/>
  <c r="E66" i="6" s="1"/>
  <c r="E55" i="6"/>
  <c r="E67" i="6" s="1"/>
  <c r="E98" i="6" s="1"/>
  <c r="E56" i="6"/>
  <c r="E68" i="6" s="1"/>
  <c r="E97" i="6" s="1"/>
  <c r="E57" i="6"/>
  <c r="E69" i="6" s="1"/>
  <c r="E99" i="6" s="1"/>
  <c r="T54" i="6"/>
  <c r="T66" i="6" s="1"/>
  <c r="T55" i="6"/>
  <c r="T67" i="6" s="1"/>
  <c r="E53" i="6"/>
  <c r="E65" i="6" s="1"/>
  <c r="G52" i="6"/>
  <c r="G64" i="6" s="1"/>
  <c r="O52" i="6"/>
  <c r="O64" i="6" s="1"/>
  <c r="N52" i="6"/>
  <c r="N64" i="6" s="1"/>
  <c r="M52" i="6"/>
  <c r="M64" i="6" s="1"/>
  <c r="L52" i="6"/>
  <c r="L64" i="6" s="1"/>
  <c r="K52" i="6"/>
  <c r="K64" i="6" s="1"/>
  <c r="J52" i="6"/>
  <c r="J64" i="6" s="1"/>
  <c r="I52" i="6"/>
  <c r="I64" i="6" s="1"/>
  <c r="H52" i="6"/>
  <c r="H64" i="6" s="1"/>
  <c r="G65" i="6" l="1"/>
  <c r="AC66" i="6"/>
  <c r="AA54" i="6"/>
  <c r="AA66" i="6" s="1"/>
  <c r="Y54" i="6"/>
  <c r="Y66" i="6" s="1"/>
  <c r="X54" i="6"/>
  <c r="X66" i="6" s="1"/>
  <c r="W54" i="6"/>
  <c r="W66" i="6" s="1"/>
  <c r="Z54" i="6"/>
  <c r="Z66" i="6" s="1"/>
  <c r="J55" i="6"/>
  <c r="N55" i="6"/>
  <c r="H54" i="6"/>
  <c r="I53" i="6"/>
  <c r="N53" i="6"/>
  <c r="O53" i="6"/>
  <c r="H53" i="6"/>
  <c r="H55" i="6"/>
  <c r="K53" i="6"/>
  <c r="Y55" i="6"/>
  <c r="Y67" i="6" s="1"/>
  <c r="W55" i="6"/>
  <c r="W67" i="6" s="1"/>
  <c r="G57" i="6"/>
  <c r="G69" i="6" s="1"/>
  <c r="F99" i="6" s="1"/>
  <c r="L57" i="6"/>
  <c r="G56" i="6"/>
  <c r="G68" i="6" s="1"/>
  <c r="F97" i="6" s="1"/>
  <c r="O56" i="6"/>
  <c r="H56" i="6"/>
  <c r="H68" i="6" s="1"/>
  <c r="G97" i="6" s="1"/>
  <c r="AD55" i="6"/>
  <c r="AD67" i="6" s="1"/>
  <c r="X55" i="6"/>
  <c r="X67" i="6" s="1"/>
  <c r="N54" i="6"/>
  <c r="L54" i="6"/>
  <c r="J54" i="6"/>
  <c r="K54" i="6"/>
  <c r="J53" i="6"/>
  <c r="G55" i="6"/>
  <c r="G67" i="6" s="1"/>
  <c r="F98" i="6" s="1"/>
  <c r="L53" i="6"/>
  <c r="V55" i="6"/>
  <c r="V67" i="6" s="1"/>
  <c r="N57" i="6"/>
  <c r="O55" i="6"/>
  <c r="K57" i="6"/>
  <c r="M56" i="6"/>
  <c r="L56" i="6"/>
  <c r="AB55" i="6"/>
  <c r="AB67" i="6" s="1"/>
  <c r="AD54" i="6"/>
  <c r="AD66" i="6" s="1"/>
  <c r="V54" i="6"/>
  <c r="V66" i="6" s="1"/>
  <c r="I57" i="6"/>
  <c r="K56" i="6"/>
  <c r="M55" i="6"/>
  <c r="O54" i="6"/>
  <c r="G54" i="6"/>
  <c r="G66" i="6" s="1"/>
  <c r="AA55" i="6"/>
  <c r="AA67" i="6" s="1"/>
  <c r="H57" i="6"/>
  <c r="J56" i="6"/>
  <c r="L55" i="6"/>
  <c r="AC67" i="6"/>
  <c r="J57" i="6"/>
  <c r="O57" i="6"/>
  <c r="I56" i="6"/>
  <c r="F103" i="6" l="1"/>
  <c r="J65" i="6"/>
  <c r="O69" i="6"/>
  <c r="O66" i="6"/>
  <c r="O68" i="6"/>
  <c r="M67" i="6"/>
  <c r="L98" i="6" s="1"/>
  <c r="I65" i="6"/>
  <c r="O67" i="6"/>
  <c r="I66" i="6"/>
  <c r="L67" i="6"/>
  <c r="K98" i="6" s="1"/>
  <c r="I68" i="6"/>
  <c r="N69" i="6"/>
  <c r="M99" i="6" s="1"/>
  <c r="N66" i="6"/>
  <c r="M68" i="6"/>
  <c r="L97" i="6" s="1"/>
  <c r="L103" i="6" s="1"/>
  <c r="J66" i="6"/>
  <c r="J69" i="6"/>
  <c r="I99" i="6" s="1"/>
  <c r="J68" i="6"/>
  <c r="H66" i="6"/>
  <c r="H67" i="6"/>
  <c r="G98" i="6" s="1"/>
  <c r="G103" i="6" s="1"/>
  <c r="H69" i="6"/>
  <c r="L65" i="6"/>
  <c r="K65" i="6"/>
  <c r="I67" i="6"/>
  <c r="L68" i="6"/>
  <c r="K97" i="6" s="1"/>
  <c r="H65" i="6"/>
  <c r="N67" i="6"/>
  <c r="K66" i="6"/>
  <c r="O65" i="6"/>
  <c r="M66" i="6"/>
  <c r="K69" i="6"/>
  <c r="J99" i="6" s="1"/>
  <c r="M69" i="6"/>
  <c r="L99" i="6" s="1"/>
  <c r="M65" i="6"/>
  <c r="J67" i="6"/>
  <c r="I98" i="6" s="1"/>
  <c r="K68" i="6"/>
  <c r="J97" i="6" s="1"/>
  <c r="J103" i="6" s="1"/>
  <c r="L69" i="6"/>
  <c r="K99" i="6" s="1"/>
  <c r="N65" i="6"/>
  <c r="N68" i="6"/>
  <c r="L66" i="6"/>
  <c r="K67" i="6"/>
  <c r="J98" i="6" s="1"/>
  <c r="M103" i="6" l="1"/>
  <c r="I103" i="6"/>
  <c r="K103" i="6"/>
  <c r="N103" i="6"/>
  <c r="N7" i="1"/>
  <c r="N8" i="1"/>
  <c r="N9" i="1"/>
  <c r="N10" i="1"/>
  <c r="N11" i="1"/>
  <c r="N6" i="1"/>
  <c r="J30" i="1" l="1"/>
  <c r="J31" i="1"/>
  <c r="J29" i="1"/>
  <c r="T6" i="1"/>
  <c r="U6" i="1" s="1"/>
  <c r="T7" i="1"/>
  <c r="U7" i="1" s="1"/>
  <c r="T8" i="1"/>
  <c r="U8" i="1" s="1"/>
  <c r="O7" i="1"/>
  <c r="P7" i="1" s="1"/>
  <c r="Q7" i="1" s="1"/>
  <c r="O8" i="1"/>
  <c r="P8" i="1" s="1"/>
  <c r="Q8" i="1" s="1"/>
  <c r="J26" i="1"/>
  <c r="D26" i="1"/>
  <c r="O10" i="1"/>
  <c r="P10" i="1" s="1"/>
  <c r="Q10" i="1" s="1"/>
  <c r="D34" i="1"/>
  <c r="H31" i="1"/>
  <c r="B20" i="1"/>
  <c r="D33" i="1"/>
  <c r="D30" i="1"/>
  <c r="D31" i="1"/>
  <c r="D29" i="1"/>
  <c r="B34" i="1"/>
  <c r="H34" i="1"/>
  <c r="H30" i="1"/>
  <c r="H32" i="1"/>
  <c r="H33" i="1"/>
  <c r="H29" i="1"/>
  <c r="H19" i="1"/>
  <c r="H20" i="1"/>
  <c r="H21" i="1"/>
  <c r="H22" i="1"/>
  <c r="H23" i="1"/>
  <c r="H18" i="1"/>
  <c r="B22" i="1"/>
  <c r="B23" i="1"/>
  <c r="D32" i="1" l="1"/>
  <c r="O9" i="1"/>
  <c r="P9" i="1" s="1"/>
  <c r="Q9" i="1" s="1"/>
  <c r="T10" i="1"/>
  <c r="U10" i="1" s="1"/>
  <c r="T9" i="1"/>
  <c r="U9" i="1" s="1"/>
  <c r="J33" i="1"/>
  <c r="J34" i="1"/>
  <c r="J32" i="1"/>
  <c r="O11" i="1"/>
  <c r="P11" i="1" s="1"/>
  <c r="Q11" i="1" s="1"/>
  <c r="T12" i="1"/>
  <c r="U12" i="1" s="1"/>
  <c r="T11" i="1"/>
  <c r="U11" i="1" s="1"/>
  <c r="B18" i="1" l="1"/>
  <c r="B32" i="1" l="1"/>
  <c r="B33" i="1"/>
  <c r="B30" i="1"/>
  <c r="B29" i="1"/>
  <c r="B19" i="1"/>
  <c r="B21" i="1"/>
</calcChain>
</file>

<file path=xl/sharedStrings.xml><?xml version="1.0" encoding="utf-8"?>
<sst xmlns="http://schemas.openxmlformats.org/spreadsheetml/2006/main" count="611" uniqueCount="122">
  <si>
    <t>conc of single element solutions in ppm</t>
  </si>
  <si>
    <t>empty tube</t>
  </si>
  <si>
    <t>total sol. weight</t>
  </si>
  <si>
    <t>Ca</t>
  </si>
  <si>
    <t>micro g/g</t>
  </si>
  <si>
    <t>Ni</t>
  </si>
  <si>
    <t>Fe</t>
  </si>
  <si>
    <t>microg</t>
  </si>
  <si>
    <t>microg/g</t>
  </si>
  <si>
    <t>EJB</t>
  </si>
  <si>
    <t>masses (g)</t>
  </si>
  <si>
    <t xml:space="preserve">Ti </t>
  </si>
  <si>
    <t>V</t>
  </si>
  <si>
    <t>Zn</t>
  </si>
  <si>
    <t>Total amount</t>
  </si>
  <si>
    <t>total amount</t>
  </si>
  <si>
    <t>Nobias TE cleanup</t>
  </si>
  <si>
    <t>Step</t>
  </si>
  <si>
    <t>Reagent</t>
  </si>
  <si>
    <t>mL</t>
  </si>
  <si>
    <t>Sample #</t>
  </si>
  <si>
    <t>Load resin</t>
  </si>
  <si>
    <t>Load sample</t>
  </si>
  <si>
    <t>Condition resin</t>
  </si>
  <si>
    <t>Collect Ni</t>
  </si>
  <si>
    <t>what elutes?</t>
  </si>
  <si>
    <t>empty savillex</t>
  </si>
  <si>
    <t>prechem expected microg</t>
  </si>
  <si>
    <t>conc in Gall loading solution (microg/mL)</t>
  </si>
  <si>
    <t>conc in Nob loading solution (microg/mL)</t>
  </si>
  <si>
    <t>PRECHEM CALCULATIONS</t>
  </si>
  <si>
    <t>CHEMISTRY AND DILUTION CALCULATIONS</t>
  </si>
  <si>
    <t>ALIQUOT CACULATIONS</t>
  </si>
  <si>
    <t>what dilution am I making</t>
  </si>
  <si>
    <t>1/10</t>
  </si>
  <si>
    <t>1/50 and 1/10</t>
  </si>
  <si>
    <t>8 samples total</t>
  </si>
  <si>
    <t>RAW DATA</t>
  </si>
  <si>
    <t>Sample Name</t>
  </si>
  <si>
    <t>dilution factor</t>
  </si>
  <si>
    <t>Conc. [ ppb ]</t>
  </si>
  <si>
    <t>Conc. RSD</t>
  </si>
  <si>
    <t>CPS</t>
  </si>
  <si>
    <t>DILUTION CORRECTED</t>
  </si>
  <si>
    <t>total ng in the eluted aliquot</t>
  </si>
  <si>
    <t>calculating how much was eluted total in that fraction</t>
  </si>
  <si>
    <t>Elution Step</t>
  </si>
  <si>
    <t>Elution reagent</t>
  </si>
  <si>
    <t>N/A</t>
  </si>
  <si>
    <t>&lt;0.000</t>
  </si>
  <si>
    <t>cleanout</t>
  </si>
  <si>
    <t>Blank</t>
  </si>
  <si>
    <t>middle std</t>
  </si>
  <si>
    <t>most conc std</t>
  </si>
  <si>
    <t>most dilute std</t>
  </si>
  <si>
    <t>Test pancake</t>
  </si>
  <si>
    <t xml:space="preserve">66  Zn  [ He Gas ] </t>
  </si>
  <si>
    <t xml:space="preserve">64  Zn  [ No Gas ] </t>
  </si>
  <si>
    <t xml:space="preserve">60  Ni  [ He Gas ] </t>
  </si>
  <si>
    <t xml:space="preserve">58  Ni  [ No Gas ] </t>
  </si>
  <si>
    <t xml:space="preserve">56  Fe  [ He Gas ] </t>
  </si>
  <si>
    <t xml:space="preserve">51  V  [ He Gas ] </t>
  </si>
  <si>
    <t xml:space="preserve">47  Ti  [ He Gas ] </t>
  </si>
  <si>
    <t xml:space="preserve">44  Ca  [ No Gas ] </t>
  </si>
  <si>
    <t xml:space="preserve">43  Ca  [ No Gas ] </t>
  </si>
  <si>
    <t>"dilution factor"</t>
  </si>
  <si>
    <t>g of main solution (assuming conversion factor of 0.0237g/0.025mL)</t>
  </si>
  <si>
    <t>g</t>
  </si>
  <si>
    <t>aliquot size</t>
  </si>
  <si>
    <t>g of main solution (assuming conversion factor of 0.0734g/0.075mL)</t>
  </si>
  <si>
    <t>Percetanges based on Prechem</t>
  </si>
  <si>
    <t>Sum of percentages</t>
  </si>
  <si>
    <t>Sum of all fractions (ng)</t>
  </si>
  <si>
    <t>element to Ni ratio for -5+-6 fractions</t>
  </si>
  <si>
    <t>ng conc</t>
  </si>
  <si>
    <t>%'s</t>
  </si>
  <si>
    <t>sum</t>
  </si>
  <si>
    <t>microg in total loading solution</t>
  </si>
  <si>
    <t>roughly g of prechem</t>
  </si>
  <si>
    <t>GallNiFe_prechem</t>
  </si>
  <si>
    <t>NobNiFe_prechem</t>
  </si>
  <si>
    <t>GallNiFe_1_10</t>
  </si>
  <si>
    <t>GallNiFe_2_5</t>
  </si>
  <si>
    <t>Gall_NiFe_1_10_2</t>
  </si>
  <si>
    <t>GallNiFe_3_5</t>
  </si>
  <si>
    <t>DauphNiFe_1_10</t>
  </si>
  <si>
    <t>DauphNiFe_2_5</t>
  </si>
  <si>
    <t>DauphNiFe_3_5</t>
  </si>
  <si>
    <t>Gall Ni-Fe column</t>
  </si>
  <si>
    <t>ng in total elution cut</t>
  </si>
  <si>
    <t>Dauphas and Tang Ni-Fe column</t>
  </si>
  <si>
    <t>Ni elution</t>
  </si>
  <si>
    <t>SUM</t>
  </si>
  <si>
    <t xml:space="preserve"> </t>
  </si>
  <si>
    <t>nanogra</t>
  </si>
  <si>
    <t>Gall prechem determined TOTAL</t>
  </si>
  <si>
    <t>Dauphas prechem determined TOTAL</t>
  </si>
  <si>
    <t>GRAPHING</t>
  </si>
  <si>
    <t>element to Ni ratio for all fractions</t>
  </si>
  <si>
    <t>Dauphas</t>
  </si>
  <si>
    <t>ratio of element/Ni</t>
  </si>
  <si>
    <t>Gall_ Ni Fe Calculations</t>
  </si>
  <si>
    <t>Dauphas_ Ni Fe Calculations</t>
  </si>
  <si>
    <t>Gall Ni-Fe Cleanup</t>
  </si>
  <si>
    <t>AG1-X8 (I don't remember the mesh size, check notebook)</t>
  </si>
  <si>
    <t>-3</t>
  </si>
  <si>
    <t xml:space="preserve">AG1-X8 </t>
  </si>
  <si>
    <t>12 M HCl</t>
  </si>
  <si>
    <t>Dauphas Ni-Fe sep</t>
  </si>
  <si>
    <t>Gall Ni-Fe Sep</t>
  </si>
  <si>
    <t>DauphasNiFe_prechem</t>
  </si>
  <si>
    <t>*I named this wrong originally, it was Nob, but it should be dauphas</t>
  </si>
  <si>
    <t>Gall</t>
  </si>
  <si>
    <t>(Dauphas really) NobNiFe_prechem</t>
  </si>
  <si>
    <t>Elute Ni</t>
  </si>
  <si>
    <t>NA</t>
  </si>
  <si>
    <t>6M HCl +0.5%H2O2</t>
  </si>
  <si>
    <t>12M HCl</t>
  </si>
  <si>
    <t>Graphing</t>
  </si>
  <si>
    <t>Dauphas Ni Fe Sep</t>
  </si>
  <si>
    <t>Gall Ni Fe Sep</t>
  </si>
  <si>
    <t>6M HCl + 0.5% H2O2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</si>
</sst>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E5DFEC"/>
        <bgColor rgb="FFE5DFEC"/>
      </patternFill>
    </fill>
    <fill>
      <patternFill patternType="solid">
        <fgColor rgb="FFF2DBDB"/>
        <bgColor rgb="FFF2DBDB"/>
      </patternFill>
    </fill>
  </fills>
  <borders count="2">
    <border>
      <left/>
      <right/>
      <top/>
      <bottom/>
      <diagonal/>
    </border>
    <border>
      <left style="thin">
        <color rgb="FFF2F2F2"/>
      </left>
      <right/>
      <top/>
      <bottom/>
      <diagonal/>
    </border>
  </borders>
  <cellStyleXfs count="5">
    <xf numFmtId="0" fontId="0" fillId="0" borderId="0"/>
    <xf numFmtId="0" fontId="2" fillId="0" borderId="0"/>
    <xf numFmtId="0" fontId="5" fillId="0" borderId="0"/>
    <xf numFmtId="0" fontId="4" fillId="0" borderId="0"/>
    <xf numFmtId="0" fontId="4" fillId="0" borderId="0"/>
  </cellStyleXfs>
  <cellXfs count="40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0" fontId="3" fillId="0" borderId="0" xfId="1" applyFont="1" applyAlignment="1"/>
    <xf numFmtId="0" fontId="2" fillId="0" borderId="0" xfId="1" applyFont="1" applyAlignmen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3" fillId="3" borderId="0" xfId="1" applyFont="1" applyFill="1" applyAlignment="1"/>
    <xf numFmtId="0" fontId="0" fillId="4" borderId="0" xfId="0" applyFill="1"/>
    <xf numFmtId="0" fontId="0" fillId="0" borderId="0" xfId="0" applyFont="1"/>
    <xf numFmtId="49" fontId="0" fillId="0" borderId="0" xfId="0" applyNumberFormat="1" applyFont="1"/>
    <xf numFmtId="0" fontId="6" fillId="5" borderId="0" xfId="2" applyFont="1" applyFill="1" applyBorder="1"/>
    <xf numFmtId="0" fontId="5" fillId="5" borderId="0" xfId="2" applyFont="1" applyFill="1" applyBorder="1"/>
    <xf numFmtId="0" fontId="5" fillId="0" borderId="0" xfId="2" applyFont="1" applyAlignment="1"/>
    <xf numFmtId="0" fontId="7" fillId="0" borderId="0" xfId="2" applyFont="1"/>
    <xf numFmtId="0" fontId="4" fillId="0" borderId="0" xfId="3"/>
    <xf numFmtId="0" fontId="4" fillId="0" borderId="0" xfId="4"/>
    <xf numFmtId="0" fontId="5" fillId="0" borderId="0" xfId="2" applyFont="1"/>
    <xf numFmtId="0" fontId="5" fillId="0" borderId="1" xfId="2" applyFont="1" applyBorder="1"/>
    <xf numFmtId="11" fontId="4" fillId="0" borderId="0" xfId="3" applyNumberFormat="1"/>
    <xf numFmtId="0" fontId="6" fillId="6" borderId="0" xfId="2" applyFont="1" applyFill="1" applyBorder="1"/>
    <xf numFmtId="0" fontId="5" fillId="6" borderId="0" xfId="2" applyFont="1" applyFill="1" applyBorder="1"/>
    <xf numFmtId="0" fontId="8" fillId="0" borderId="0" xfId="2" applyFont="1" applyAlignment="1"/>
    <xf numFmtId="0" fontId="6" fillId="7" borderId="0" xfId="2" applyFont="1" applyFill="1" applyBorder="1"/>
    <xf numFmtId="0" fontId="5" fillId="7" borderId="0" xfId="2" applyFont="1" applyFill="1" applyBorder="1"/>
    <xf numFmtId="0" fontId="6" fillId="0" borderId="0" xfId="2" applyFont="1"/>
    <xf numFmtId="0" fontId="6" fillId="0" borderId="0" xfId="2" applyFont="1" applyAlignment="1"/>
    <xf numFmtId="0" fontId="0" fillId="0" borderId="0" xfId="0" applyAlignment="1"/>
    <xf numFmtId="0" fontId="5" fillId="6" borderId="0" xfId="2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5">
    <cellStyle name="Normal" xfId="0" builtinId="0"/>
    <cellStyle name="Normal 2" xfId="1" xr:uid="{91BE0A34-06B7-415D-A202-7449180D47E7}"/>
    <cellStyle name="Normal 2 2" xfId="4" xr:uid="{5F75A638-DB90-4E62-8192-D140967710AC}"/>
    <cellStyle name="Normal 3" xfId="2" xr:uid="{A3256A3E-3D12-4E4B-9137-A25CE2FCBBEF}"/>
    <cellStyle name="Normal 4" xfId="3" xr:uid="{2F6A6CC4-BF2D-46C4-A813-EBC4A8FFEE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Gall et al., 2012 column 3 Ni-Fe separation column 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Dauphas_Gall_DATA_Reduced!$G$96</c:f>
              <c:strCache>
                <c:ptCount val="1"/>
                <c:pt idx="0">
                  <c:v>44  Ca  [ No Gas ]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Dauphas_Gall_DATA_Reduced!$O$97:$O$102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Dauphas_Gall_DATA_Reduced!$G$97:$G$99</c:f>
              <c:numCache>
                <c:formatCode>General</c:formatCode>
                <c:ptCount val="3"/>
                <c:pt idx="0">
                  <c:v>29.345741452559174</c:v>
                </c:pt>
                <c:pt idx="1">
                  <c:v>16.730892170746511</c:v>
                </c:pt>
                <c:pt idx="2">
                  <c:v>21.702879492885561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34-455F-94DE-B8427D7E1206}"/>
            </c:ext>
          </c:extLst>
        </c:ser>
        <c:ser>
          <c:idx val="1"/>
          <c:order val="1"/>
          <c:tx>
            <c:strRef>
              <c:f>Dauphas_Gall_DATA_Reduced!$H$96</c:f>
              <c:strCache>
                <c:ptCount val="1"/>
                <c:pt idx="0">
                  <c:v>47  Ti  [ He Gas 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Dauphas_Gall_DATA_Reduced!$O$97:$O$102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Dauphas_Gall_DATA_Reduced!$H$97:$H$102</c:f>
              <c:numCache>
                <c:formatCode>General</c:formatCode>
                <c:ptCount val="6"/>
                <c:pt idx="0">
                  <c:v>83.972645941150091</c:v>
                </c:pt>
                <c:pt idx="1">
                  <c:v>21.661279020457904</c:v>
                </c:pt>
                <c:pt idx="2">
                  <c:v>1.9027489923380638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34-455F-94DE-B8427D7E1206}"/>
            </c:ext>
          </c:extLst>
        </c:ser>
        <c:ser>
          <c:idx val="2"/>
          <c:order val="2"/>
          <c:tx>
            <c:strRef>
              <c:f>Dauphas_Gall_DATA_Reduced!$I$96</c:f>
              <c:strCache>
                <c:ptCount val="1"/>
                <c:pt idx="0">
                  <c:v>51  V  [ He Gas ]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Dauphas_Gall_DATA_Reduced!$O$97:$O$102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Dauphas_Gall_DATA_Reduced!$I$97:$I$99</c:f>
              <c:numCache>
                <c:formatCode>General</c:formatCode>
                <c:ptCount val="3"/>
                <c:pt idx="0">
                  <c:v>81.756856015920107</c:v>
                </c:pt>
                <c:pt idx="1">
                  <c:v>22.330002343529671</c:v>
                </c:pt>
                <c:pt idx="2">
                  <c:v>2.2229435527115431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34-455F-94DE-B8427D7E1206}"/>
            </c:ext>
          </c:extLst>
        </c:ser>
        <c:ser>
          <c:idx val="3"/>
          <c:order val="3"/>
          <c:tx>
            <c:strRef>
              <c:f>Dauphas_Gall_DATA_Reduced!$J$96</c:f>
              <c:strCache>
                <c:ptCount val="1"/>
                <c:pt idx="0">
                  <c:v>56  Fe  [ He Gas ]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Dauphas_Gall_DATA_Reduced!$O$97:$O$102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Dauphas_Gall_DATA_Reduced!$J$97:$J$102</c:f>
              <c:numCache>
                <c:formatCode>General</c:formatCode>
                <c:ptCount val="6"/>
                <c:pt idx="0">
                  <c:v>6.134188912351477</c:v>
                </c:pt>
                <c:pt idx="1">
                  <c:v>6.6973582527025739</c:v>
                </c:pt>
                <c:pt idx="2">
                  <c:v>3.629403174803282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34-455F-94DE-B8427D7E1206}"/>
            </c:ext>
          </c:extLst>
        </c:ser>
        <c:ser>
          <c:idx val="4"/>
          <c:order val="4"/>
          <c:tx>
            <c:strRef>
              <c:f>Dauphas_Gall_DATA_Reduced!$K$96</c:f>
              <c:strCache>
                <c:ptCount val="1"/>
                <c:pt idx="0">
                  <c:v>58  Ni  [ No Gas ]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Dauphas_Gall_DATA_Reduced!$O$97:$O$102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Dauphas_Gall_DATA_Reduced!$K$97:$K$102</c:f>
              <c:numCache>
                <c:formatCode>General</c:formatCode>
                <c:ptCount val="6"/>
                <c:pt idx="0">
                  <c:v>78.550735073507354</c:v>
                </c:pt>
                <c:pt idx="1">
                  <c:v>20.485568556855686</c:v>
                </c:pt>
                <c:pt idx="2">
                  <c:v>1.3755775577557756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34-455F-94DE-B8427D7E1206}"/>
            </c:ext>
          </c:extLst>
        </c:ser>
        <c:ser>
          <c:idx val="5"/>
          <c:order val="5"/>
          <c:tx>
            <c:strRef>
              <c:f>Dauphas_Gall_DATA_Reduced!$M$96</c:f>
              <c:strCache>
                <c:ptCount val="1"/>
                <c:pt idx="0">
                  <c:v>64  Zn  [ No Gas ]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Dauphas_Gall_DATA_Reduced!$O$97:$O$102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Dauphas_Gall_DATA_Reduced!$M$97:$M$102</c:f>
              <c:numCache>
                <c:formatCode>General</c:formatCode>
                <c:ptCount val="6"/>
                <c:pt idx="0">
                  <c:v>78.550735073507354</c:v>
                </c:pt>
                <c:pt idx="1">
                  <c:v>5.6756803352110241</c:v>
                </c:pt>
                <c:pt idx="2">
                  <c:v>4.8999576488754464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34-455F-94DE-B8427D7E1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72808"/>
        <c:axId val="407571168"/>
      </c:scatterChart>
      <c:valAx>
        <c:axId val="4075728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Each point represents a 1 mL fraction 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07571168"/>
        <c:crosses val="autoZero"/>
        <c:crossBetween val="midCat"/>
      </c:valAx>
      <c:valAx>
        <c:axId val="4075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 removal percentages based on prechem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72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Gall</a:t>
            </a:r>
            <a:r>
              <a:rPr lang="en-US" baseline="0"/>
              <a:t> et al., 2012 column 3 Ni-Fe separation column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Dauphas_Gall_DATA_Reduced!$G$84</c:f>
              <c:strCache>
                <c:ptCount val="1"/>
                <c:pt idx="0">
                  <c:v>44  Ca  [ No Gas ]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Dauphas_Gall_DATA_Reduced!$O$97:$O$102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Dauphas_Gall_DATA_Reduced!$G$85:$G$87</c:f>
              <c:numCache>
                <c:formatCode>General</c:formatCode>
                <c:ptCount val="3"/>
                <c:pt idx="0">
                  <c:v>1359.9</c:v>
                </c:pt>
                <c:pt idx="1">
                  <c:v>775.31999999999994</c:v>
                </c:pt>
                <c:pt idx="2">
                  <c:v>1005.725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8-4ECC-A96C-FE9940B1F3B5}"/>
            </c:ext>
          </c:extLst>
        </c:ser>
        <c:ser>
          <c:idx val="1"/>
          <c:order val="1"/>
          <c:tx>
            <c:strRef>
              <c:f>Dauphas_Gall_DATA_Reduced!$H$96</c:f>
              <c:strCache>
                <c:ptCount val="1"/>
                <c:pt idx="0">
                  <c:v>47  Ti  [ He Gas 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Dauphas_Gall_DATA_Reduced!$O$97:$O$102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Dauphas_Gall_DATA_Reduced!$H$85:$H$87</c:f>
              <c:numCache>
                <c:formatCode>General</c:formatCode>
                <c:ptCount val="3"/>
                <c:pt idx="0">
                  <c:v>3983.6000000000004</c:v>
                </c:pt>
                <c:pt idx="1">
                  <c:v>1027.595</c:v>
                </c:pt>
                <c:pt idx="2">
                  <c:v>90.265000000000001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8-4ECC-A96C-FE9940B1F3B5}"/>
            </c:ext>
          </c:extLst>
        </c:ser>
        <c:ser>
          <c:idx val="2"/>
          <c:order val="2"/>
          <c:tx>
            <c:strRef>
              <c:f>Dauphas_Gall_DATA_Reduced!$I$96</c:f>
              <c:strCache>
                <c:ptCount val="1"/>
                <c:pt idx="0">
                  <c:v>51  V  [ He Gas ]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Dauphas_Gall_DATA_Reduced!$O$97:$O$102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Dauphas_Gall_DATA_Reduced!$I$85:$I$87</c:f>
              <c:numCache>
                <c:formatCode>General</c:formatCode>
                <c:ptCount val="3"/>
                <c:pt idx="0">
                  <c:v>4020.09</c:v>
                </c:pt>
                <c:pt idx="1">
                  <c:v>1097.9949999999999</c:v>
                </c:pt>
                <c:pt idx="2">
                  <c:v>109.30500000000001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F8-4ECC-A96C-FE9940B1F3B5}"/>
            </c:ext>
          </c:extLst>
        </c:ser>
        <c:ser>
          <c:idx val="4"/>
          <c:order val="4"/>
          <c:tx>
            <c:strRef>
              <c:f>Dauphas_Gall_DATA_Reduced!$K$96</c:f>
              <c:strCache>
                <c:ptCount val="1"/>
                <c:pt idx="0">
                  <c:v>58  Ni  [ No Gas ]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Dauphas_Gall_DATA_Reduced!$O$97:$O$102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Dauphas_Gall_DATA_Reduced!$K$85:$K$87</c:f>
              <c:numCache>
                <c:formatCode>General</c:formatCode>
                <c:ptCount val="3"/>
                <c:pt idx="0">
                  <c:v>1636.31</c:v>
                </c:pt>
                <c:pt idx="1">
                  <c:v>426.74</c:v>
                </c:pt>
                <c:pt idx="2">
                  <c:v>28.655000000000001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F8-4ECC-A96C-FE9940B1F3B5}"/>
            </c:ext>
          </c:extLst>
        </c:ser>
        <c:ser>
          <c:idx val="5"/>
          <c:order val="5"/>
          <c:tx>
            <c:strRef>
              <c:f>Dauphas_Gall_DATA_Reduced!$M$96</c:f>
              <c:strCache>
                <c:ptCount val="1"/>
                <c:pt idx="0">
                  <c:v>64  Zn  [ No Gas ]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Dauphas_Gall_DATA_Reduced!$O$97:$O$102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Dauphas_Gall_DATA_Reduced!$N$85:$N$87</c:f>
              <c:numCache>
                <c:formatCode>General</c:formatCode>
                <c:ptCount val="3"/>
                <c:pt idx="0">
                  <c:v>207.57999999999998</c:v>
                </c:pt>
                <c:pt idx="1">
                  <c:v>262.13499999999999</c:v>
                </c:pt>
                <c:pt idx="2">
                  <c:v>242.26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F8-4ECC-A96C-FE9940B1F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72808"/>
        <c:axId val="407571168"/>
      </c:scatterChart>
      <c:scatterChart>
        <c:scatterStyle val="lineMarker"/>
        <c:varyColors val="0"/>
        <c:ser>
          <c:idx val="3"/>
          <c:order val="3"/>
          <c:tx>
            <c:strRef>
              <c:f>Dauphas_Gall_DATA_Reduced!$J$96</c:f>
              <c:strCache>
                <c:ptCount val="1"/>
                <c:pt idx="0">
                  <c:v>56  Fe  [ He Gas ]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Dauphas_Gall_DATA_Reduced!$O$97:$O$102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Dauphas_Gall_DATA_Reduced!$J$85:$J$87</c:f>
              <c:numCache>
                <c:formatCode>General</c:formatCode>
                <c:ptCount val="3"/>
                <c:pt idx="0">
                  <c:v>570.21</c:v>
                </c:pt>
                <c:pt idx="1">
                  <c:v>622.55999999999995</c:v>
                </c:pt>
                <c:pt idx="2">
                  <c:v>337.375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F8-4ECC-A96C-FE9940B1F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493823"/>
        <c:axId val="1476495487"/>
      </c:scatterChart>
      <c:valAx>
        <c:axId val="4075728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Each point represents a 1 mL fraction 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0848661819317779"/>
              <c:y val="0.89803258567152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07571168"/>
        <c:crosses val="autoZero"/>
        <c:crossBetween val="midCat"/>
      </c:valAx>
      <c:valAx>
        <c:axId val="4075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72808"/>
        <c:crosses val="autoZero"/>
        <c:crossBetween val="midCat"/>
      </c:valAx>
      <c:valAx>
        <c:axId val="1476495487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476493823"/>
        <c:crosses val="max"/>
        <c:crossBetween val="midCat"/>
      </c:valAx>
      <c:valAx>
        <c:axId val="1476493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649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Tang and Dauphas 2009 Ni-Fe sep. column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Dauphas_Gall_DATA_Reduced!$V$96</c:f>
              <c:strCache>
                <c:ptCount val="1"/>
                <c:pt idx="0">
                  <c:v>44  Ca  [ No Gas ]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Dauphas_Gall_DATA_Reduced!$AD$97:$AD$99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Dauphas_Gall_DATA_Reduced!$V$97:$V$99</c:f>
              <c:numCache>
                <c:formatCode>General</c:formatCode>
                <c:ptCount val="3"/>
                <c:pt idx="0">
                  <c:v>49.322004636574391</c:v>
                </c:pt>
                <c:pt idx="1">
                  <c:v>23.453646529387701</c:v>
                </c:pt>
                <c:pt idx="2">
                  <c:v>7.5335428883131055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1-4E58-9CFB-16E541204DCC}"/>
            </c:ext>
          </c:extLst>
        </c:ser>
        <c:ser>
          <c:idx val="1"/>
          <c:order val="1"/>
          <c:tx>
            <c:strRef>
              <c:f>Dauphas_Gall_DATA_Reduced!$W$96</c:f>
              <c:strCache>
                <c:ptCount val="1"/>
                <c:pt idx="0">
                  <c:v>47  Ti  [ He Gas 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Dauphas_Gall_DATA_Reduced!$AD$85:$AD$87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Dauphas_Gall_DATA_Reduced!$W$97:$W$99</c:f>
              <c:numCache>
                <c:formatCode>General</c:formatCode>
                <c:ptCount val="3"/>
                <c:pt idx="0">
                  <c:v>30.257832731436629</c:v>
                </c:pt>
                <c:pt idx="1">
                  <c:v>18.816578767726593</c:v>
                </c:pt>
                <c:pt idx="2">
                  <c:v>2.5475028626794685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1-4E58-9CFB-16E541204DCC}"/>
            </c:ext>
          </c:extLst>
        </c:ser>
        <c:ser>
          <c:idx val="2"/>
          <c:order val="2"/>
          <c:tx>
            <c:strRef>
              <c:f>Dauphas_Gall_DATA_Reduced!$X$96</c:f>
              <c:strCache>
                <c:ptCount val="1"/>
                <c:pt idx="0">
                  <c:v>51  V  [ He Gas ]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Dauphas_Gall_DATA_Reduced!$AD$85:$AD$87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Dauphas_Gall_DATA_Reduced!$X$97:$X$99</c:f>
              <c:numCache>
                <c:formatCode>General</c:formatCode>
                <c:ptCount val="3"/>
                <c:pt idx="0">
                  <c:v>58.363788130595616</c:v>
                </c:pt>
                <c:pt idx="1">
                  <c:v>37.459227470112047</c:v>
                </c:pt>
                <c:pt idx="2">
                  <c:v>6.3676539966761379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41-4E58-9CFB-16E541204DCC}"/>
            </c:ext>
          </c:extLst>
        </c:ser>
        <c:ser>
          <c:idx val="3"/>
          <c:order val="3"/>
          <c:tx>
            <c:strRef>
              <c:f>Dauphas_Gall_DATA_Reduced!$Y$96</c:f>
              <c:strCache>
                <c:ptCount val="1"/>
                <c:pt idx="0">
                  <c:v>56  Fe  [ He Gas ]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Dauphas_Gall_DATA_Reduced!$AD$86:$AD$91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Dauphas_Gall_DATA_Reduced!$Y$97:$Y$99</c:f>
              <c:numCache>
                <c:formatCode>General</c:formatCode>
                <c:ptCount val="3"/>
                <c:pt idx="0">
                  <c:v>6.6432160804020104E-2</c:v>
                </c:pt>
                <c:pt idx="1">
                  <c:v>3.4623115577889448E-2</c:v>
                </c:pt>
                <c:pt idx="2">
                  <c:v>2.5226130653266329E-2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41-4E58-9CFB-16E541204DCC}"/>
            </c:ext>
          </c:extLst>
        </c:ser>
        <c:ser>
          <c:idx val="4"/>
          <c:order val="4"/>
          <c:tx>
            <c:strRef>
              <c:f>Dauphas_Gall_DATA_Reduced!$Z$96</c:f>
              <c:strCache>
                <c:ptCount val="1"/>
                <c:pt idx="0">
                  <c:v>58  Ni  [ No Gas ]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Dauphas_Gall_DATA_Reduced!$AD$85:$AD$87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Dauphas_Gall_DATA_Reduced!$Z$97:$Z$99</c:f>
              <c:numCache>
                <c:formatCode>General</c:formatCode>
                <c:ptCount val="3"/>
                <c:pt idx="0">
                  <c:v>66.899438479735878</c:v>
                </c:pt>
                <c:pt idx="1">
                  <c:v>29.147920295318066</c:v>
                </c:pt>
                <c:pt idx="2">
                  <c:v>1.8789598876959472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41-4E58-9CFB-16E541204DCC}"/>
            </c:ext>
          </c:extLst>
        </c:ser>
        <c:ser>
          <c:idx val="5"/>
          <c:order val="5"/>
          <c:tx>
            <c:strRef>
              <c:f>Dauphas_Gall_DATA_Reduced!$AB$96</c:f>
              <c:strCache>
                <c:ptCount val="1"/>
                <c:pt idx="0">
                  <c:v>64  Zn  [ No Gas ]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Dauphas_Gall_DATA_Reduced!$AD$85:$AD$90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Dauphas_Gall_DATA_Reduced!$AB$97:$AB$99</c:f>
              <c:numCache>
                <c:formatCode>General</c:formatCode>
                <c:ptCount val="3"/>
                <c:pt idx="0">
                  <c:v>4.476655354177197</c:v>
                </c:pt>
                <c:pt idx="1">
                  <c:v>2.1300111921438369</c:v>
                </c:pt>
                <c:pt idx="2">
                  <c:v>1.7510632536645248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41-4E58-9CFB-16E541204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72808"/>
        <c:axId val="407571168"/>
      </c:scatterChart>
      <c:valAx>
        <c:axId val="4075728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Each</a:t>
                </a:r>
                <a:r>
                  <a:rPr lang="en-US" baseline="0"/>
                  <a:t> point represents a 2 mL fraction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9029138068971327"/>
              <c:y val="0.92319059673514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07571168"/>
        <c:crosses val="autoZero"/>
        <c:crossBetween val="midCat"/>
      </c:valAx>
      <c:valAx>
        <c:axId val="4075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removal </a:t>
                </a:r>
                <a:r>
                  <a:rPr lang="en-US" sz="1000" b="0" i="0" u="none" strike="noStrike" baseline="0">
                    <a:effectLst/>
                  </a:rPr>
                  <a:t>percentages based on prechem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72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Tang and Dauphas 2009 Ni-Fe sep. column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Dauphas_Gall_DATA_Reduced!$V$96</c:f>
              <c:strCache>
                <c:ptCount val="1"/>
                <c:pt idx="0">
                  <c:v>44  Ca  [ No Gas ]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Dauphas_Gall_DATA_Reduced!$AD$97:$AD$99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Dauphas_Gall_DATA_Reduced!$V$85:$V$87</c:f>
              <c:numCache>
                <c:formatCode>General</c:formatCode>
                <c:ptCount val="3"/>
                <c:pt idx="0">
                  <c:v>1021.6899999999999</c:v>
                </c:pt>
                <c:pt idx="1">
                  <c:v>485.83500000000004</c:v>
                </c:pt>
                <c:pt idx="2">
                  <c:v>156.05500000000001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F-4F70-8346-FBDB5F09A0C6}"/>
            </c:ext>
          </c:extLst>
        </c:ser>
        <c:ser>
          <c:idx val="1"/>
          <c:order val="1"/>
          <c:tx>
            <c:strRef>
              <c:f>Dauphas_Gall_DATA_Reduced!$W$96</c:f>
              <c:strCache>
                <c:ptCount val="1"/>
                <c:pt idx="0">
                  <c:v>47  Ti  [ He Gas 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Dauphas_Gall_DATA_Reduced!$AD$97:$AD$99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Dauphas_Gall_DATA_Reduced!$W$85:$W$87</c:f>
              <c:numCache>
                <c:formatCode>General</c:formatCode>
                <c:ptCount val="3"/>
                <c:pt idx="0">
                  <c:v>1552.62</c:v>
                </c:pt>
                <c:pt idx="1">
                  <c:v>965.53499999999997</c:v>
                </c:pt>
                <c:pt idx="2">
                  <c:v>130.72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EF-4F70-8346-FBDB5F09A0C6}"/>
            </c:ext>
          </c:extLst>
        </c:ser>
        <c:ser>
          <c:idx val="2"/>
          <c:order val="2"/>
          <c:tx>
            <c:strRef>
              <c:f>Dauphas_Gall_DATA_Reduced!$X$96</c:f>
              <c:strCache>
                <c:ptCount val="1"/>
                <c:pt idx="0">
                  <c:v>51  V  [ He Gas ]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Dauphas_Gall_DATA_Reduced!$AD$97:$AD$99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Dauphas_Gall_DATA_Reduced!$X$85:$X$87</c:f>
              <c:numCache>
                <c:formatCode>General</c:formatCode>
                <c:ptCount val="3"/>
                <c:pt idx="0">
                  <c:v>3075.31</c:v>
                </c:pt>
                <c:pt idx="1">
                  <c:v>1973.8050000000001</c:v>
                </c:pt>
                <c:pt idx="2">
                  <c:v>335.52500000000003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EF-4F70-8346-FBDB5F09A0C6}"/>
            </c:ext>
          </c:extLst>
        </c:ser>
        <c:ser>
          <c:idx val="3"/>
          <c:order val="3"/>
          <c:tx>
            <c:strRef>
              <c:f>Dauphas_Gall_DATA_Reduced!$Y$96</c:f>
              <c:strCache>
                <c:ptCount val="1"/>
                <c:pt idx="0">
                  <c:v>56  Fe  [ He Gas ]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Dauphas_Gall_DATA_Reduced!$AD$97:$AD$99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Dauphas_Gall_DATA_Reduced!$Y$85:$Y$87</c:f>
              <c:numCache>
                <c:formatCode>General</c:formatCode>
                <c:ptCount val="3"/>
                <c:pt idx="0">
                  <c:v>6.61</c:v>
                </c:pt>
                <c:pt idx="1">
                  <c:v>3.4449999999999998</c:v>
                </c:pt>
                <c:pt idx="2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EF-4F70-8346-FBDB5F09A0C6}"/>
            </c:ext>
          </c:extLst>
        </c:ser>
        <c:ser>
          <c:idx val="4"/>
          <c:order val="4"/>
          <c:tx>
            <c:strRef>
              <c:f>Dauphas_Gall_DATA_Reduced!$Z$84</c:f>
              <c:strCache>
                <c:ptCount val="1"/>
                <c:pt idx="0">
                  <c:v>58  Ni  [ No Gas ]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Dauphas_Gall_DATA_Reduced!$AD$97:$AD$99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Dauphas_Gall_DATA_Reduced!$Z$85:$Z$87</c:f>
              <c:numCache>
                <c:formatCode>General</c:formatCode>
                <c:ptCount val="3"/>
                <c:pt idx="0">
                  <c:v>1453.9099999999999</c:v>
                </c:pt>
                <c:pt idx="1">
                  <c:v>633.46500000000003</c:v>
                </c:pt>
                <c:pt idx="2">
                  <c:v>40.835000000000001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EF-4F70-8346-FBDB5F09A0C6}"/>
            </c:ext>
          </c:extLst>
        </c:ser>
        <c:ser>
          <c:idx val="5"/>
          <c:order val="5"/>
          <c:tx>
            <c:strRef>
              <c:f>Dauphas_Gall_DATA_Reduced!$AB$96</c:f>
              <c:strCache>
                <c:ptCount val="1"/>
                <c:pt idx="0">
                  <c:v>64  Zn  [ No Gas ]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Dauphas_Gall_DATA_Reduced!$AD$97:$AD$99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Dauphas_Gall_DATA_Reduced!$AB$85:$AB$87</c:f>
              <c:numCache>
                <c:formatCode>General</c:formatCode>
                <c:ptCount val="3"/>
                <c:pt idx="0">
                  <c:v>420.31999999999994</c:v>
                </c:pt>
                <c:pt idx="1">
                  <c:v>199.98999999999998</c:v>
                </c:pt>
                <c:pt idx="2">
                  <c:v>164.41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EF-4F70-8346-FBDB5F09A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72808"/>
        <c:axId val="407571168"/>
      </c:scatterChart>
      <c:valAx>
        <c:axId val="4075728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Each point represents a 2 mL fraction 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189566929133851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07571168"/>
        <c:crosses val="autoZero"/>
        <c:crossBetween val="midCat"/>
      </c:valAx>
      <c:valAx>
        <c:axId val="4075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72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Tang and Dauphas 2009 Ni-Fe sep. column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Dauphas_Gall_DATA_Reduced!$Y$96</c:f>
              <c:strCache>
                <c:ptCount val="1"/>
                <c:pt idx="0">
                  <c:v>56  Fe  [ He Gas ]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Dauphas_Gall_DATA_Reduced!$AD$97:$AD$99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Dauphas_Gall_DATA_Reduced!$Y$85:$Y$87</c:f>
              <c:numCache>
                <c:formatCode>General</c:formatCode>
                <c:ptCount val="3"/>
                <c:pt idx="0">
                  <c:v>6.61</c:v>
                </c:pt>
                <c:pt idx="1">
                  <c:v>3.4449999999999998</c:v>
                </c:pt>
                <c:pt idx="2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95-4E39-BB46-30556EC6EFBD}"/>
            </c:ext>
          </c:extLst>
        </c:ser>
        <c:ser>
          <c:idx val="4"/>
          <c:order val="1"/>
          <c:tx>
            <c:strRef>
              <c:f>Dauphas_Gall_DATA_Reduced!$Z$84</c:f>
              <c:strCache>
                <c:ptCount val="1"/>
                <c:pt idx="0">
                  <c:v>58  Ni  [ No Gas ]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Dauphas_Gall_DATA_Reduced!$AD$97:$AD$99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Dauphas_Gall_DATA_Reduced!$Z$85:$Z$87</c:f>
              <c:numCache>
                <c:formatCode>General</c:formatCode>
                <c:ptCount val="3"/>
                <c:pt idx="0">
                  <c:v>1453.9099999999999</c:v>
                </c:pt>
                <c:pt idx="1">
                  <c:v>633.46500000000003</c:v>
                </c:pt>
                <c:pt idx="2">
                  <c:v>40.835000000000001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95-4E39-BB46-30556EC6EFBD}"/>
            </c:ext>
          </c:extLst>
        </c:ser>
        <c:ser>
          <c:idx val="5"/>
          <c:order val="2"/>
          <c:tx>
            <c:strRef>
              <c:f>Dauphas_Gall_DATA_Reduced!$AB$96</c:f>
              <c:strCache>
                <c:ptCount val="1"/>
                <c:pt idx="0">
                  <c:v>64  Zn  [ No Gas ]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Dauphas_Gall_DATA_Reduced!$AD$97:$AD$99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Dauphas_Gall_DATA_Reduced!$AB$85:$AB$87</c:f>
              <c:numCache>
                <c:formatCode>General</c:formatCode>
                <c:ptCount val="3"/>
                <c:pt idx="0">
                  <c:v>420.31999999999994</c:v>
                </c:pt>
                <c:pt idx="1">
                  <c:v>199.98999999999998</c:v>
                </c:pt>
                <c:pt idx="2">
                  <c:v>164.41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95-4E39-BB46-30556EC6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72808"/>
        <c:axId val="407571168"/>
      </c:scatterChart>
      <c:valAx>
        <c:axId val="4075728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Each point represents a 2 mL fraction 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189566929133851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07571168"/>
        <c:crosses val="autoZero"/>
        <c:crossBetween val="midCat"/>
      </c:valAx>
      <c:valAx>
        <c:axId val="4075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72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1204104</xdr:colOff>
      <xdr:row>106</xdr:row>
      <xdr:rowOff>39859</xdr:rowOff>
    </xdr:from>
    <xdr:to>
      <xdr:col>14</xdr:col>
      <xdr:colOff>217254</xdr:colOff>
      <xdr:row>121</xdr:row>
      <xdr:rowOff>185161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25C89-4395-4B3E-ACFF-2E486735D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1495810</xdr:colOff>
      <xdr:row>122</xdr:row>
      <xdr:rowOff>157844</xdr:rowOff>
    </xdr:from>
    <xdr:to>
      <xdr:col>14</xdr:col>
      <xdr:colOff>37485</xdr:colOff>
      <xdr:row>138</xdr:row>
      <xdr:rowOff>105456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67F76B-0B57-447E-8FBC-C0A54AB69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103</xdr:row>
      <xdr:rowOff>38100</xdr:rowOff>
    </xdr:from>
    <xdr:to>
      <xdr:col>26</xdr:col>
      <xdr:colOff>219075</xdr:colOff>
      <xdr:row>118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7E0F1F-A329-40D6-997F-479C9E76E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654289</xdr:colOff>
      <xdr:row>105</xdr:row>
      <xdr:rowOff>121061</xdr:rowOff>
    </xdr:from>
    <xdr:to>
      <xdr:col>39</xdr:col>
      <xdr:colOff>205377</xdr:colOff>
      <xdr:row>121</xdr:row>
      <xdr:rowOff>79478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796D4C-52DA-414E-83F5-770D9B2F2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476250</xdr:colOff>
      <xdr:row>85</xdr:row>
      <xdr:rowOff>105833</xdr:rowOff>
    </xdr:from>
    <xdr:to>
      <xdr:col>44</xdr:col>
      <xdr:colOff>524754</xdr:colOff>
      <xdr:row>101</xdr:row>
      <xdr:rowOff>64250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7A1E8D-32DA-4F9D-83EE-705CB26AB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0.11332</cdr:x>
      <cdr:y>0.40894</cdr:y>
    </cdr:from>
    <cdr:to>
      <cdr:x>0.40041</cdr:x>
      <cdr:y>0.7029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000094F-D5EE-45ED-B117-302CDDBC227B}"/>
            </a:ext>
          </a:extLst>
        </cdr:cNvPr>
        <cdr:cNvSpPr txBox="1"/>
      </cdr:nvSpPr>
      <cdr:spPr>
        <a:xfrm xmlns:a="http://schemas.openxmlformats.org/drawingml/2006/main">
          <a:off x="808725" y="1272077"/>
          <a:ext cx="2048774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Resin:</a:t>
          </a:r>
          <a:r>
            <a:rPr lang="en-US" sz="1100" baseline="0"/>
            <a:t> AG1x-8 (100-200 mesh)</a:t>
          </a:r>
        </a:p>
        <a:p xmlns:a="http://schemas.openxmlformats.org/drawingml/2006/main">
          <a:r>
            <a:rPr lang="en-US" sz="1100" baseline="0"/>
            <a:t>solution: 6M HCl- 0.5% H2O2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0.09517</cdr:x>
      <cdr:y>0.3999</cdr:y>
    </cdr:from>
    <cdr:to>
      <cdr:x>0.38495</cdr:x>
      <cdr:y>0.69386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D6F3D7D-FBB3-4360-A2DC-D07880F4223D}"/>
            </a:ext>
          </a:extLst>
        </cdr:cNvPr>
        <cdr:cNvSpPr txBox="1"/>
      </cdr:nvSpPr>
      <cdr:spPr>
        <a:xfrm xmlns:a="http://schemas.openxmlformats.org/drawingml/2006/main">
          <a:off x="678764" y="1243949"/>
          <a:ext cx="206674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Resin: AG1-x8</a:t>
          </a:r>
          <a:r>
            <a:rPr lang="en-US" sz="1100" baseline="0"/>
            <a:t> (100-200 mesh)</a:t>
          </a:r>
        </a:p>
        <a:p xmlns:a="http://schemas.openxmlformats.org/drawingml/2006/main">
          <a:r>
            <a:rPr lang="en-US" sz="1100" baseline="0"/>
            <a:t>solution: 6M HCl-0.5% H2O2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0.09819</cdr:x>
      <cdr:y>0.42652</cdr:y>
    </cdr:from>
    <cdr:to>
      <cdr:x>0.33233</cdr:x>
      <cdr:y>0.72026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2B3F82-8D33-4DB3-B6DC-8B164C3E9E56}"/>
            </a:ext>
          </a:extLst>
        </cdr:cNvPr>
        <cdr:cNvSpPr txBox="1"/>
      </cdr:nvSpPr>
      <cdr:spPr>
        <a:xfrm xmlns:a="http://schemas.openxmlformats.org/drawingml/2006/main">
          <a:off x="700896" y="1327749"/>
          <a:ext cx="1671368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resin:AG1-X8</a:t>
          </a:r>
          <a:r>
            <a:rPr lang="en-US" sz="1100" baseline="0"/>
            <a:t> (100-200 mesh)</a:t>
          </a:r>
        </a:p>
        <a:p xmlns:a="http://schemas.openxmlformats.org/drawingml/2006/main">
          <a:r>
            <a:rPr lang="en-US" sz="1100" baseline="0"/>
            <a:t>soluution: 12M HCl</a:t>
          </a:r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0.09992</cdr:x>
      <cdr:y>0.39647</cdr:y>
    </cdr:from>
    <cdr:to>
      <cdr:x>0.38656</cdr:x>
      <cdr:y>0.69021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460E7CB-A38D-49F1-B53E-41DC68710F41}"/>
            </a:ext>
          </a:extLst>
        </cdr:cNvPr>
        <cdr:cNvSpPr txBox="1"/>
      </cdr:nvSpPr>
      <cdr:spPr>
        <a:xfrm xmlns:a="http://schemas.openxmlformats.org/drawingml/2006/main">
          <a:off x="714195" y="1234205"/>
          <a:ext cx="2048774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resin: AG1-X8 (100-200</a:t>
          </a:r>
          <a:r>
            <a:rPr lang="en-US" sz="1100" baseline="0"/>
            <a:t> mesh)</a:t>
          </a:r>
          <a:endParaRPr lang="en-US" sz="1100"/>
        </a:p>
        <a:p xmlns:a="http://schemas.openxmlformats.org/drawingml/2006/main">
          <a:r>
            <a:rPr lang="en-US" sz="1100"/>
            <a:t>solution: 12M HCl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0.09992</cdr:x>
      <cdr:y>0.39647</cdr:y>
    </cdr:from>
    <cdr:to>
      <cdr:x>0.38656</cdr:x>
      <cdr:y>0.69021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460E7CB-A38D-49F1-B53E-41DC68710F41}"/>
            </a:ext>
          </a:extLst>
        </cdr:cNvPr>
        <cdr:cNvSpPr txBox="1"/>
      </cdr:nvSpPr>
      <cdr:spPr>
        <a:xfrm xmlns:a="http://schemas.openxmlformats.org/drawingml/2006/main">
          <a:off x="714195" y="1234205"/>
          <a:ext cx="2048774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resin: AG1-X8 (100-200</a:t>
          </a:r>
          <a:r>
            <a:rPr lang="en-US" sz="1100" baseline="0"/>
            <a:t> mesh)</a:t>
          </a:r>
          <a:endParaRPr lang="en-US" sz="1100"/>
        </a:p>
        <a:p xmlns:a="http://schemas.openxmlformats.org/drawingml/2006/main">
          <a:r>
            <a:rPr lang="en-US" sz="1100"/>
            <a:t>solution: 12M HCl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9EC6-56A7-4CE3-BAD5-4ED593FF8989}">
  <dimension ref="A2:BC1024"/>
  <sheetViews>
    <sheetView topLeftCell="A80" zoomScale="90" zoomScaleNormal="90" workbookViewId="0">
      <pane xSplit="3" topLeftCell="T1" activePane="topRight" state="frozen"/>
      <selection activeCell="A2" sqref="A2"/>
      <selection pane="topRight" activeCell="AB92" sqref="AB92"/>
    </sheetView>
  </sheetViews>
  <sheetFormatPr defaultColWidth="14.42578125" defaultRowHeight="15" customHeight="1" x14ac:dyDescent="0.25"/>
  <cols>
    <col min="1" max="1" width="14.42578125" style="20" customWidth="1"/>
    <col min="2" max="2" width="8" style="20" customWidth="1"/>
    <col min="3" max="3" width="15.28515625" style="20" customWidth="1"/>
    <col min="4" max="4" width="15.85546875" style="20" customWidth="1"/>
    <col min="5" max="5" width="22.85546875" style="20" customWidth="1"/>
    <col min="6" max="7" width="13.7109375" style="20" customWidth="1"/>
    <col min="8" max="8" width="12" style="20" customWidth="1"/>
    <col min="9" max="9" width="9.28515625" style="20" customWidth="1"/>
    <col min="10" max="10" width="12" style="20" customWidth="1"/>
    <col min="11" max="11" width="9.5703125" style="20" customWidth="1"/>
    <col min="12" max="12" width="12.7109375" style="20" customWidth="1"/>
    <col min="13" max="13" width="10.5703125" style="20" customWidth="1"/>
    <col min="14" max="14" width="12" style="20" customWidth="1"/>
    <col min="15" max="15" width="9" style="20" customWidth="1"/>
    <col min="16" max="17" width="8" style="20" customWidth="1"/>
    <col min="18" max="18" width="17.42578125" style="20" customWidth="1"/>
    <col min="19" max="19" width="23.85546875" style="20" customWidth="1"/>
    <col min="20" max="20" width="24" style="20" customWidth="1"/>
    <col min="21" max="21" width="13.7109375" style="20" bestFit="1" customWidth="1"/>
    <col min="22" max="22" width="13.42578125" style="20" customWidth="1"/>
    <col min="23" max="23" width="15.5703125" style="20" bestFit="1" customWidth="1"/>
    <col min="24" max="24" width="15.5703125" style="20" customWidth="1"/>
    <col min="25" max="25" width="13.7109375" style="20" customWidth="1"/>
    <col min="26" max="26" width="15.85546875" style="20" bestFit="1" customWidth="1"/>
    <col min="27" max="27" width="15.7109375" style="20" bestFit="1" customWidth="1"/>
    <col min="28" max="28" width="15.5703125" style="20" bestFit="1" customWidth="1"/>
    <col min="29" max="29" width="15.85546875" style="20" bestFit="1" customWidth="1"/>
    <col min="30" max="30" width="15.7109375" style="20" bestFit="1" customWidth="1"/>
    <col min="31" max="31" width="11" style="20" bestFit="1" customWidth="1"/>
    <col min="32" max="52" width="8" style="20" customWidth="1"/>
    <col min="53" max="16384" width="14.42578125" style="20"/>
  </cols>
  <sheetData>
    <row r="2" spans="1:55" x14ac:dyDescent="0.25">
      <c r="A2" s="18" t="s">
        <v>37</v>
      </c>
      <c r="B2" s="19"/>
      <c r="C2" s="19"/>
      <c r="D2" s="19"/>
      <c r="E2" s="19" t="s">
        <v>64</v>
      </c>
      <c r="F2" s="19"/>
      <c r="G2" s="19"/>
      <c r="H2" s="19" t="s">
        <v>63</v>
      </c>
      <c r="I2" s="19"/>
      <c r="J2" s="19"/>
      <c r="K2" s="19" t="s">
        <v>62</v>
      </c>
      <c r="L2" s="19"/>
      <c r="M2" s="19"/>
      <c r="N2" s="19" t="s">
        <v>61</v>
      </c>
      <c r="O2" s="19"/>
      <c r="P2" s="19"/>
      <c r="Q2" s="19" t="s">
        <v>60</v>
      </c>
      <c r="R2" s="19"/>
      <c r="S2" s="19"/>
      <c r="T2" s="19" t="s">
        <v>59</v>
      </c>
      <c r="U2" s="19"/>
      <c r="V2" s="19"/>
      <c r="W2" s="19" t="s">
        <v>58</v>
      </c>
      <c r="X2" s="19"/>
      <c r="Y2" s="19"/>
      <c r="Z2" s="19" t="s">
        <v>57</v>
      </c>
      <c r="AA2" s="19"/>
      <c r="AB2" s="19"/>
      <c r="AC2" s="19" t="s">
        <v>56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</row>
    <row r="3" spans="1:55" x14ac:dyDescent="0.25">
      <c r="A3" s="18"/>
      <c r="B3" s="19"/>
      <c r="C3" s="19" t="s">
        <v>38</v>
      </c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  <c r="AB3" s="19" t="s">
        <v>42</v>
      </c>
      <c r="AC3" s="19" t="s">
        <v>40</v>
      </c>
      <c r="AD3" s="19" t="s">
        <v>41</v>
      </c>
      <c r="AE3" s="19" t="s">
        <v>42</v>
      </c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</row>
    <row r="4" spans="1:55" x14ac:dyDescent="0.25">
      <c r="C4" t="s">
        <v>55</v>
      </c>
      <c r="D4"/>
      <c r="E4" t="s">
        <v>49</v>
      </c>
      <c r="F4" t="s">
        <v>48</v>
      </c>
      <c r="G4">
        <v>404.41</v>
      </c>
      <c r="H4">
        <v>-0.41199999999999998</v>
      </c>
      <c r="I4" t="s">
        <v>48</v>
      </c>
      <c r="J4">
        <v>21779.78</v>
      </c>
      <c r="K4">
        <v>0</v>
      </c>
      <c r="L4" t="s">
        <v>48</v>
      </c>
      <c r="M4">
        <v>0</v>
      </c>
      <c r="N4">
        <v>1E-3</v>
      </c>
      <c r="O4">
        <v>144.1</v>
      </c>
      <c r="P4">
        <v>12.01</v>
      </c>
      <c r="Q4">
        <v>7.6999999999999999E-2</v>
      </c>
      <c r="R4">
        <v>94.4</v>
      </c>
      <c r="S4">
        <v>5366.4</v>
      </c>
      <c r="T4">
        <v>1E-3</v>
      </c>
      <c r="U4">
        <v>1830</v>
      </c>
      <c r="V4">
        <v>8933.74</v>
      </c>
      <c r="W4">
        <v>1E-3</v>
      </c>
      <c r="X4">
        <v>240.2</v>
      </c>
      <c r="Y4">
        <v>52.05</v>
      </c>
      <c r="Z4" t="s">
        <v>49</v>
      </c>
      <c r="AA4" t="s">
        <v>48</v>
      </c>
      <c r="AB4">
        <v>3974.56</v>
      </c>
      <c r="AC4">
        <v>0.80400000000000005</v>
      </c>
      <c r="AD4">
        <v>52.1</v>
      </c>
      <c r="AE4">
        <v>3596.09</v>
      </c>
      <c r="AF4" s="22"/>
      <c r="AG4" s="22"/>
      <c r="AH4" s="21"/>
      <c r="AI4" s="21"/>
      <c r="AJ4" s="21"/>
      <c r="AK4" s="21"/>
      <c r="BC4" s="24"/>
    </row>
    <row r="5" spans="1:55" x14ac:dyDescent="0.25">
      <c r="C5" t="s">
        <v>51</v>
      </c>
      <c r="D5"/>
      <c r="E5">
        <v>0</v>
      </c>
      <c r="F5" t="s">
        <v>48</v>
      </c>
      <c r="G5">
        <v>494.51</v>
      </c>
      <c r="H5">
        <v>0</v>
      </c>
      <c r="I5" t="s">
        <v>48</v>
      </c>
      <c r="J5">
        <v>22198.92</v>
      </c>
      <c r="K5">
        <v>0</v>
      </c>
      <c r="L5" t="s">
        <v>48</v>
      </c>
      <c r="M5">
        <v>0</v>
      </c>
      <c r="N5">
        <v>0</v>
      </c>
      <c r="O5" t="s">
        <v>48</v>
      </c>
      <c r="P5">
        <v>8.01</v>
      </c>
      <c r="Q5">
        <v>0</v>
      </c>
      <c r="R5" t="s">
        <v>48</v>
      </c>
      <c r="S5">
        <v>5490.57</v>
      </c>
      <c r="T5">
        <v>0</v>
      </c>
      <c r="U5" t="s">
        <v>48</v>
      </c>
      <c r="V5">
        <v>8863.61</v>
      </c>
      <c r="W5">
        <v>0</v>
      </c>
      <c r="X5" t="s">
        <v>48</v>
      </c>
      <c r="Y5">
        <v>56.06</v>
      </c>
      <c r="Z5">
        <v>0</v>
      </c>
      <c r="AA5" t="s">
        <v>48</v>
      </c>
      <c r="AB5">
        <v>3912.47</v>
      </c>
      <c r="AC5">
        <v>0</v>
      </c>
      <c r="AD5" t="s">
        <v>48</v>
      </c>
      <c r="AE5">
        <v>1267.33</v>
      </c>
      <c r="AF5" s="22"/>
      <c r="AG5" s="22"/>
      <c r="AH5" s="21"/>
      <c r="AI5" s="21"/>
      <c r="AJ5" s="21"/>
      <c r="AK5" s="21"/>
      <c r="BC5" s="24"/>
    </row>
    <row r="6" spans="1:55" x14ac:dyDescent="0.25">
      <c r="C6" t="s">
        <v>54</v>
      </c>
      <c r="D6"/>
      <c r="E6">
        <v>109.17700000000001</v>
      </c>
      <c r="F6">
        <v>4.7</v>
      </c>
      <c r="G6">
        <v>9198.1299999999992</v>
      </c>
      <c r="H6">
        <v>111.105</v>
      </c>
      <c r="I6">
        <v>2.2000000000000002</v>
      </c>
      <c r="J6">
        <v>166992.45000000001</v>
      </c>
      <c r="K6">
        <v>8.7739999999999991</v>
      </c>
      <c r="L6">
        <v>9.9</v>
      </c>
      <c r="M6">
        <v>4667.4399999999996</v>
      </c>
      <c r="N6">
        <v>8.8729999999999993</v>
      </c>
      <c r="O6">
        <v>6.7</v>
      </c>
      <c r="P6">
        <v>128409.65</v>
      </c>
      <c r="Q6">
        <v>9.2219999999999995</v>
      </c>
      <c r="R6">
        <v>6.7</v>
      </c>
      <c r="S6">
        <v>203889.57</v>
      </c>
      <c r="T6">
        <v>9.86</v>
      </c>
      <c r="U6">
        <v>1.9</v>
      </c>
      <c r="V6">
        <v>407089.4</v>
      </c>
      <c r="W6">
        <v>8.9629999999999992</v>
      </c>
      <c r="X6">
        <v>7.1</v>
      </c>
      <c r="Y6">
        <v>100818.63</v>
      </c>
      <c r="Z6">
        <v>12.28</v>
      </c>
      <c r="AA6">
        <v>0.8</v>
      </c>
      <c r="AB6">
        <v>230678.77</v>
      </c>
      <c r="AC6">
        <v>11.244</v>
      </c>
      <c r="AD6">
        <v>1.8</v>
      </c>
      <c r="AE6">
        <v>57590.64</v>
      </c>
      <c r="AF6" s="22"/>
      <c r="AG6" s="22"/>
      <c r="AH6" s="21"/>
      <c r="AI6" s="21"/>
      <c r="AJ6" s="21"/>
      <c r="AK6" s="21"/>
      <c r="BC6" s="24"/>
    </row>
    <row r="7" spans="1:55" x14ac:dyDescent="0.25">
      <c r="C7" t="s">
        <v>52</v>
      </c>
      <c r="D7"/>
      <c r="E7">
        <v>151.19399999999999</v>
      </c>
      <c r="F7">
        <v>3.4</v>
      </c>
      <c r="G7">
        <v>12349.58</v>
      </c>
      <c r="H7">
        <v>151.93700000000001</v>
      </c>
      <c r="I7">
        <v>2.6</v>
      </c>
      <c r="J7">
        <v>216663.56</v>
      </c>
      <c r="K7">
        <v>97.697000000000003</v>
      </c>
      <c r="L7">
        <v>4.9000000000000004</v>
      </c>
      <c r="M7">
        <v>50422.12</v>
      </c>
      <c r="N7">
        <v>102.72799999999999</v>
      </c>
      <c r="O7">
        <v>4.4000000000000004</v>
      </c>
      <c r="P7">
        <v>1440891.76</v>
      </c>
      <c r="Q7">
        <v>103.88</v>
      </c>
      <c r="R7">
        <v>5.4</v>
      </c>
      <c r="S7">
        <v>2169111.5</v>
      </c>
      <c r="T7">
        <v>112.572</v>
      </c>
      <c r="U7">
        <v>2.7</v>
      </c>
      <c r="V7">
        <v>4485811.18</v>
      </c>
      <c r="W7">
        <v>103.94</v>
      </c>
      <c r="X7">
        <v>5.8</v>
      </c>
      <c r="Y7">
        <v>1132209.21</v>
      </c>
      <c r="Z7">
        <v>109.56100000000001</v>
      </c>
      <c r="AA7">
        <v>2.4</v>
      </c>
      <c r="AB7">
        <v>2051231.96</v>
      </c>
      <c r="AC7">
        <v>100.34</v>
      </c>
      <c r="AD7">
        <v>4.2</v>
      </c>
      <c r="AE7">
        <v>510392.42</v>
      </c>
      <c r="AF7" s="22"/>
      <c r="AG7" s="22"/>
      <c r="AH7" s="21"/>
      <c r="AI7" s="21"/>
      <c r="AJ7" s="21"/>
      <c r="AK7" s="21"/>
      <c r="BC7" s="24"/>
    </row>
    <row r="8" spans="1:55" x14ac:dyDescent="0.25">
      <c r="C8" t="s">
        <v>53</v>
      </c>
      <c r="D8"/>
      <c r="E8">
        <v>685.053</v>
      </c>
      <c r="F8">
        <v>4.5999999999999996</v>
      </c>
      <c r="G8">
        <v>57333.51</v>
      </c>
      <c r="H8">
        <v>684.62699999999995</v>
      </c>
      <c r="I8">
        <v>4.5999999999999996</v>
      </c>
      <c r="J8">
        <v>949416.91</v>
      </c>
      <c r="K8">
        <v>486.95299999999997</v>
      </c>
      <c r="L8">
        <v>7.7</v>
      </c>
      <c r="M8">
        <v>250116.94</v>
      </c>
      <c r="N8">
        <v>505.43</v>
      </c>
      <c r="O8">
        <v>8.1999999999999993</v>
      </c>
      <c r="P8">
        <v>7056366.8099999996</v>
      </c>
      <c r="Q8">
        <v>498.44600000000003</v>
      </c>
      <c r="R8">
        <v>7</v>
      </c>
      <c r="S8">
        <v>10350749.82</v>
      </c>
      <c r="T8">
        <v>506.32799999999997</v>
      </c>
      <c r="U8">
        <v>4.5999999999999996</v>
      </c>
      <c r="V8">
        <v>21306849.600000001</v>
      </c>
      <c r="W8">
        <v>508.08499999999998</v>
      </c>
      <c r="X8">
        <v>8.6</v>
      </c>
      <c r="Y8">
        <v>5510037.2199999997</v>
      </c>
      <c r="Z8">
        <v>497.541</v>
      </c>
      <c r="AA8">
        <v>4.2</v>
      </c>
      <c r="AB8">
        <v>9721430.5299999993</v>
      </c>
      <c r="AC8">
        <v>499.41899999999998</v>
      </c>
      <c r="AD8">
        <v>3.1</v>
      </c>
      <c r="AE8">
        <v>2530081.29</v>
      </c>
      <c r="AF8" s="22"/>
      <c r="AG8" s="22"/>
      <c r="AH8" s="21"/>
      <c r="AI8" s="21"/>
      <c r="AJ8" s="21"/>
      <c r="AK8" s="21"/>
      <c r="BC8" s="24"/>
    </row>
    <row r="9" spans="1:55" x14ac:dyDescent="0.25">
      <c r="C9" t="s">
        <v>50</v>
      </c>
      <c r="D9"/>
      <c r="E9" t="s">
        <v>49</v>
      </c>
      <c r="F9" t="s">
        <v>48</v>
      </c>
      <c r="G9">
        <v>410.42</v>
      </c>
      <c r="H9">
        <v>0.56299999999999994</v>
      </c>
      <c r="I9">
        <v>150.69999999999999</v>
      </c>
      <c r="J9">
        <v>21723.78</v>
      </c>
      <c r="K9">
        <v>1.2E-2</v>
      </c>
      <c r="L9">
        <v>91.3</v>
      </c>
      <c r="M9">
        <v>6.01</v>
      </c>
      <c r="N9">
        <v>2.1000000000000001E-2</v>
      </c>
      <c r="O9">
        <v>34.1</v>
      </c>
      <c r="P9">
        <v>280.27999999999997</v>
      </c>
      <c r="Q9" t="s">
        <v>49</v>
      </c>
      <c r="R9" t="s">
        <v>48</v>
      </c>
      <c r="S9">
        <v>4789.62</v>
      </c>
      <c r="T9" t="s">
        <v>49</v>
      </c>
      <c r="U9" t="s">
        <v>48</v>
      </c>
      <c r="V9">
        <v>7527.53</v>
      </c>
      <c r="W9" t="s">
        <v>49</v>
      </c>
      <c r="X9" t="s">
        <v>48</v>
      </c>
      <c r="Y9">
        <v>50.05</v>
      </c>
      <c r="Z9" t="s">
        <v>49</v>
      </c>
      <c r="AA9" t="s">
        <v>48</v>
      </c>
      <c r="AB9">
        <v>3387.81</v>
      </c>
      <c r="AC9" t="s">
        <v>49</v>
      </c>
      <c r="AD9" t="s">
        <v>48</v>
      </c>
      <c r="AE9">
        <v>1163.22</v>
      </c>
      <c r="AF9" s="22"/>
      <c r="AG9" s="22"/>
      <c r="AH9" s="21"/>
      <c r="AI9" s="21"/>
      <c r="AJ9" s="21"/>
      <c r="AK9" s="21"/>
      <c r="BC9" s="24"/>
    </row>
    <row r="10" spans="1:55" x14ac:dyDescent="0.25">
      <c r="C10" t="s">
        <v>50</v>
      </c>
      <c r="D10"/>
      <c r="E10" t="s">
        <v>49</v>
      </c>
      <c r="F10" t="s">
        <v>48</v>
      </c>
      <c r="G10">
        <v>428.44</v>
      </c>
      <c r="H10">
        <v>0.35599999999999998</v>
      </c>
      <c r="I10">
        <v>116.6</v>
      </c>
      <c r="J10">
        <v>21723.68</v>
      </c>
      <c r="K10">
        <v>0</v>
      </c>
      <c r="L10" t="s">
        <v>48</v>
      </c>
      <c r="M10">
        <v>0</v>
      </c>
      <c r="N10">
        <v>8.0000000000000002E-3</v>
      </c>
      <c r="O10">
        <v>55.5</v>
      </c>
      <c r="P10">
        <v>112.11</v>
      </c>
      <c r="Q10" t="s">
        <v>49</v>
      </c>
      <c r="R10" t="s">
        <v>48</v>
      </c>
      <c r="S10">
        <v>4895.75</v>
      </c>
      <c r="T10" t="s">
        <v>49</v>
      </c>
      <c r="U10" t="s">
        <v>48</v>
      </c>
      <c r="V10">
        <v>7537.53</v>
      </c>
      <c r="W10">
        <v>0</v>
      </c>
      <c r="X10">
        <v>1769.7</v>
      </c>
      <c r="Y10">
        <v>56.06</v>
      </c>
      <c r="Z10" t="s">
        <v>49</v>
      </c>
      <c r="AA10" t="s">
        <v>48</v>
      </c>
      <c r="AB10">
        <v>3235.62</v>
      </c>
      <c r="AC10" t="s">
        <v>49</v>
      </c>
      <c r="AD10" t="s">
        <v>48</v>
      </c>
      <c r="AE10">
        <v>991.04</v>
      </c>
      <c r="AF10" s="22"/>
      <c r="AG10" s="22"/>
      <c r="AH10" s="21"/>
      <c r="AI10" s="21"/>
      <c r="AJ10" s="21"/>
      <c r="AK10" s="21"/>
      <c r="BC10" s="24"/>
    </row>
    <row r="11" spans="1:55" x14ac:dyDescent="0.25">
      <c r="C11" t="s">
        <v>79</v>
      </c>
      <c r="D11"/>
      <c r="E11">
        <v>77.430000000000007</v>
      </c>
      <c r="F11">
        <v>6.4</v>
      </c>
      <c r="G11">
        <v>6514</v>
      </c>
      <c r="H11">
        <v>79.087999999999994</v>
      </c>
      <c r="I11">
        <v>2.2999999999999998</v>
      </c>
      <c r="J11">
        <v>122547.98</v>
      </c>
      <c r="K11">
        <v>80.962999999999994</v>
      </c>
      <c r="L11">
        <v>7.6</v>
      </c>
      <c r="M11">
        <v>42449.35</v>
      </c>
      <c r="N11">
        <v>83.918999999999997</v>
      </c>
      <c r="O11">
        <v>7.8</v>
      </c>
      <c r="P11">
        <v>1196121.8700000001</v>
      </c>
      <c r="Q11">
        <v>158.64500000000001</v>
      </c>
      <c r="R11">
        <v>7.4</v>
      </c>
      <c r="S11">
        <v>3365227.98</v>
      </c>
      <c r="T11">
        <v>35.552</v>
      </c>
      <c r="U11">
        <v>1.7</v>
      </c>
      <c r="V11">
        <v>1410752.65</v>
      </c>
      <c r="W11">
        <v>32.057000000000002</v>
      </c>
      <c r="X11">
        <v>8.1</v>
      </c>
      <c r="Y11">
        <v>355032.34</v>
      </c>
      <c r="Z11">
        <v>88.938999999999993</v>
      </c>
      <c r="AA11">
        <v>3</v>
      </c>
      <c r="AB11">
        <v>1608744.22</v>
      </c>
      <c r="AC11">
        <v>85.352999999999994</v>
      </c>
      <c r="AD11">
        <v>3.4</v>
      </c>
      <c r="AE11">
        <v>418845.95</v>
      </c>
      <c r="AF11" s="22"/>
      <c r="AG11" s="22"/>
      <c r="AH11" s="21"/>
      <c r="AI11" s="21"/>
      <c r="AJ11" s="21"/>
      <c r="AK11" s="21"/>
      <c r="BC11" s="24"/>
    </row>
    <row r="12" spans="1:55" x14ac:dyDescent="0.25">
      <c r="B12" s="20" t="s">
        <v>111</v>
      </c>
      <c r="C12" t="s">
        <v>110</v>
      </c>
      <c r="D12"/>
      <c r="E12">
        <v>35.533000000000001</v>
      </c>
      <c r="F12">
        <v>6.2</v>
      </c>
      <c r="G12">
        <v>3301.7</v>
      </c>
      <c r="H12">
        <v>36.664999999999999</v>
      </c>
      <c r="I12">
        <v>2.2000000000000002</v>
      </c>
      <c r="J12">
        <v>69674.429999999993</v>
      </c>
      <c r="K12">
        <v>90.823999999999998</v>
      </c>
      <c r="L12">
        <v>5.9</v>
      </c>
      <c r="M12">
        <v>48811.13</v>
      </c>
      <c r="N12">
        <v>93.265000000000001</v>
      </c>
      <c r="O12">
        <v>4.9000000000000004</v>
      </c>
      <c r="P12">
        <v>1363109.57</v>
      </c>
      <c r="Q12">
        <v>176.11500000000001</v>
      </c>
      <c r="R12">
        <v>5.5</v>
      </c>
      <c r="S12">
        <v>3828922.82</v>
      </c>
      <c r="T12">
        <v>38.466999999999999</v>
      </c>
      <c r="U12">
        <v>2.5</v>
      </c>
      <c r="V12">
        <v>1545969.48</v>
      </c>
      <c r="W12">
        <v>34.191000000000003</v>
      </c>
      <c r="X12">
        <v>3.7</v>
      </c>
      <c r="Y12">
        <v>388476.66</v>
      </c>
      <c r="Z12">
        <v>166.18799999999999</v>
      </c>
      <c r="AA12">
        <v>0.8</v>
      </c>
      <c r="AB12">
        <v>3071078.19</v>
      </c>
      <c r="AC12">
        <v>154.113</v>
      </c>
      <c r="AD12">
        <v>6.1</v>
      </c>
      <c r="AE12">
        <v>810309.41</v>
      </c>
      <c r="AF12" s="22"/>
      <c r="AG12" s="22"/>
      <c r="AH12" s="21"/>
      <c r="AI12" s="21"/>
      <c r="AJ12" s="21"/>
      <c r="AK12" s="21"/>
      <c r="BC12" s="24"/>
    </row>
    <row r="13" spans="1:55" x14ac:dyDescent="0.25">
      <c r="C13" t="s">
        <v>81</v>
      </c>
      <c r="D13">
        <v>10</v>
      </c>
      <c r="E13">
        <v>111.47799999999999</v>
      </c>
      <c r="F13">
        <v>18.600000000000001</v>
      </c>
      <c r="G13">
        <v>10782.83</v>
      </c>
      <c r="H13">
        <v>111.288</v>
      </c>
      <c r="I13">
        <v>21.7</v>
      </c>
      <c r="J13">
        <v>191781.51</v>
      </c>
      <c r="K13">
        <v>409.36500000000001</v>
      </c>
      <c r="L13">
        <v>3</v>
      </c>
      <c r="M13">
        <v>201044.77</v>
      </c>
      <c r="N13">
        <v>421.30399999999997</v>
      </c>
      <c r="O13">
        <v>4.0999999999999996</v>
      </c>
      <c r="P13">
        <v>5624552.1699999999</v>
      </c>
      <c r="Q13">
        <v>59.252000000000002</v>
      </c>
      <c r="R13">
        <v>3.3</v>
      </c>
      <c r="S13">
        <v>1180228.07</v>
      </c>
      <c r="T13">
        <v>136.203</v>
      </c>
      <c r="U13">
        <v>17</v>
      </c>
      <c r="V13">
        <v>6331448.3499999996</v>
      </c>
      <c r="W13">
        <v>166.185</v>
      </c>
      <c r="X13">
        <v>3.6</v>
      </c>
      <c r="Y13">
        <v>1723495.9</v>
      </c>
      <c r="Z13">
        <v>24.373999999999999</v>
      </c>
      <c r="AA13">
        <v>20</v>
      </c>
      <c r="AB13">
        <v>530722.6</v>
      </c>
      <c r="AC13">
        <v>21.39</v>
      </c>
      <c r="AD13">
        <v>1.2</v>
      </c>
      <c r="AE13">
        <v>109815.35</v>
      </c>
      <c r="AF13" s="22"/>
      <c r="AG13" s="22"/>
      <c r="AH13" s="21"/>
      <c r="AI13" s="21"/>
      <c r="AJ13" s="21"/>
      <c r="AK13" s="21"/>
      <c r="BC13" s="24"/>
    </row>
    <row r="14" spans="1:55" x14ac:dyDescent="0.25">
      <c r="C14" t="s">
        <v>82</v>
      </c>
      <c r="D14">
        <v>5</v>
      </c>
      <c r="E14">
        <v>154.74199999999999</v>
      </c>
      <c r="F14">
        <v>2.7</v>
      </c>
      <c r="G14">
        <v>12085.12</v>
      </c>
      <c r="H14">
        <v>155.06399999999999</v>
      </c>
      <c r="I14">
        <v>2.4</v>
      </c>
      <c r="J14">
        <v>211117.34</v>
      </c>
      <c r="K14">
        <v>205.51900000000001</v>
      </c>
      <c r="L14">
        <v>4.8</v>
      </c>
      <c r="M14">
        <v>105672.16</v>
      </c>
      <c r="N14">
        <v>219.59899999999999</v>
      </c>
      <c r="O14">
        <v>5.3</v>
      </c>
      <c r="P14">
        <v>3068963.47</v>
      </c>
      <c r="Q14">
        <v>124.512</v>
      </c>
      <c r="R14">
        <v>5.0999999999999996</v>
      </c>
      <c r="S14">
        <v>2590535.7599999998</v>
      </c>
      <c r="T14">
        <v>85.347999999999999</v>
      </c>
      <c r="U14">
        <v>1.7</v>
      </c>
      <c r="V14">
        <v>3255222.83</v>
      </c>
      <c r="W14">
        <v>78.924000000000007</v>
      </c>
      <c r="X14">
        <v>5</v>
      </c>
      <c r="Y14">
        <v>857117.13</v>
      </c>
      <c r="Z14">
        <v>59.155000000000001</v>
      </c>
      <c r="AA14">
        <v>1.8</v>
      </c>
      <c r="AB14">
        <v>1049094.72</v>
      </c>
      <c r="AC14">
        <v>52.427</v>
      </c>
      <c r="AD14">
        <v>0.9</v>
      </c>
      <c r="AE14">
        <v>267934.81</v>
      </c>
      <c r="AF14" s="22"/>
      <c r="AG14" s="22"/>
      <c r="AH14" s="21"/>
      <c r="AI14" s="21"/>
      <c r="AJ14" s="21"/>
      <c r="AK14" s="21"/>
      <c r="BC14" s="24"/>
    </row>
    <row r="15" spans="1:55" x14ac:dyDescent="0.25">
      <c r="C15" t="s">
        <v>83</v>
      </c>
      <c r="D15">
        <v>10</v>
      </c>
      <c r="E15">
        <v>136.215</v>
      </c>
      <c r="F15">
        <v>4.7</v>
      </c>
      <c r="G15">
        <v>10748.73</v>
      </c>
      <c r="H15">
        <v>135.99</v>
      </c>
      <c r="I15">
        <v>2.9</v>
      </c>
      <c r="J15">
        <v>188783.18</v>
      </c>
      <c r="K15">
        <v>398.36</v>
      </c>
      <c r="L15">
        <v>8.1</v>
      </c>
      <c r="M15">
        <v>198601.02</v>
      </c>
      <c r="N15">
        <v>402.00900000000001</v>
      </c>
      <c r="O15">
        <v>8.6</v>
      </c>
      <c r="P15">
        <v>5446725.1299999999</v>
      </c>
      <c r="Q15">
        <v>57.021000000000001</v>
      </c>
      <c r="R15">
        <v>7.5</v>
      </c>
      <c r="S15">
        <v>1153801.8799999999</v>
      </c>
      <c r="T15">
        <v>163.631</v>
      </c>
      <c r="U15">
        <v>1.4</v>
      </c>
      <c r="V15">
        <v>6266281.6500000004</v>
      </c>
      <c r="W15">
        <v>160.518</v>
      </c>
      <c r="X15">
        <v>7.9</v>
      </c>
      <c r="Y15">
        <v>1690737.2</v>
      </c>
      <c r="Z15">
        <v>29.315000000000001</v>
      </c>
      <c r="AA15">
        <v>2.2000000000000002</v>
      </c>
      <c r="AB15">
        <v>520182.86</v>
      </c>
      <c r="AC15">
        <v>20.757999999999999</v>
      </c>
      <c r="AD15">
        <v>3</v>
      </c>
      <c r="AE15">
        <v>106513.57</v>
      </c>
      <c r="AF15" s="22"/>
      <c r="AG15" s="22"/>
      <c r="AH15" s="21"/>
      <c r="AI15" s="21"/>
      <c r="AJ15" s="21"/>
      <c r="AK15" s="21"/>
      <c r="BC15" s="24"/>
    </row>
    <row r="16" spans="1:55" x14ac:dyDescent="0.25">
      <c r="C16" t="s">
        <v>84</v>
      </c>
      <c r="D16">
        <v>5</v>
      </c>
      <c r="E16">
        <v>202.46600000000001</v>
      </c>
      <c r="F16">
        <v>2.2999999999999998</v>
      </c>
      <c r="G16">
        <v>15882.48</v>
      </c>
      <c r="H16">
        <v>201.14500000000001</v>
      </c>
      <c r="I16">
        <v>0.8</v>
      </c>
      <c r="J16">
        <v>271251.40000000002</v>
      </c>
      <c r="K16">
        <v>18.053000000000001</v>
      </c>
      <c r="L16">
        <v>8.1999999999999993</v>
      </c>
      <c r="M16">
        <v>9226.19</v>
      </c>
      <c r="N16">
        <v>21.861000000000001</v>
      </c>
      <c r="O16">
        <v>7.1</v>
      </c>
      <c r="P16">
        <v>303623.09999999998</v>
      </c>
      <c r="Q16">
        <v>67.474999999999994</v>
      </c>
      <c r="R16">
        <v>7.5</v>
      </c>
      <c r="S16">
        <v>1397330.27</v>
      </c>
      <c r="T16">
        <v>5.7309999999999999</v>
      </c>
      <c r="U16">
        <v>1.2</v>
      </c>
      <c r="V16">
        <v>229768.92</v>
      </c>
      <c r="W16">
        <v>5.1369999999999996</v>
      </c>
      <c r="X16">
        <v>5.7</v>
      </c>
      <c r="Y16">
        <v>55538.39</v>
      </c>
      <c r="Z16">
        <v>51.07</v>
      </c>
      <c r="AA16">
        <v>1.5</v>
      </c>
      <c r="AB16">
        <v>919361.18</v>
      </c>
      <c r="AC16">
        <v>48.451999999999998</v>
      </c>
      <c r="AD16">
        <v>3</v>
      </c>
      <c r="AE16">
        <v>246991.74</v>
      </c>
      <c r="AF16" s="22"/>
      <c r="AG16" s="22"/>
      <c r="AH16" s="21"/>
      <c r="AI16" s="21"/>
      <c r="AJ16" s="21"/>
      <c r="AK16" s="21"/>
      <c r="BC16" s="24"/>
    </row>
    <row r="17" spans="3:55" x14ac:dyDescent="0.25">
      <c r="C17" t="s">
        <v>85</v>
      </c>
      <c r="D17">
        <v>10</v>
      </c>
      <c r="E17">
        <v>102.61</v>
      </c>
      <c r="F17">
        <v>2.2000000000000002</v>
      </c>
      <c r="G17">
        <v>8278.66</v>
      </c>
      <c r="H17">
        <v>102.169</v>
      </c>
      <c r="I17">
        <v>3</v>
      </c>
      <c r="J17">
        <v>148319.54999999999</v>
      </c>
      <c r="K17">
        <v>155.262</v>
      </c>
      <c r="L17">
        <v>2.8</v>
      </c>
      <c r="M17">
        <v>78286.13</v>
      </c>
      <c r="N17">
        <v>307.53100000000001</v>
      </c>
      <c r="O17">
        <v>3</v>
      </c>
      <c r="P17">
        <v>4214808.04</v>
      </c>
      <c r="Q17">
        <v>0.66100000000000003</v>
      </c>
      <c r="R17">
        <v>6.8</v>
      </c>
      <c r="S17">
        <v>18764.86</v>
      </c>
      <c r="T17">
        <v>145.39099999999999</v>
      </c>
      <c r="U17">
        <v>1.4</v>
      </c>
      <c r="V17">
        <v>5611433.8899999997</v>
      </c>
      <c r="W17">
        <v>136.26300000000001</v>
      </c>
      <c r="X17">
        <v>3.3</v>
      </c>
      <c r="Y17">
        <v>1450948.26</v>
      </c>
      <c r="Z17">
        <v>42.031999999999996</v>
      </c>
      <c r="AA17">
        <v>1.8</v>
      </c>
      <c r="AB17">
        <v>763896.29</v>
      </c>
      <c r="AC17">
        <v>33.96</v>
      </c>
      <c r="AD17">
        <v>3.1</v>
      </c>
      <c r="AE17">
        <v>173978.19</v>
      </c>
      <c r="AF17" s="22"/>
      <c r="AG17" s="22"/>
      <c r="AH17" s="21"/>
      <c r="AI17" s="21"/>
      <c r="AJ17" s="21"/>
      <c r="AK17" s="21"/>
      <c r="BC17" s="24"/>
    </row>
    <row r="18" spans="3:55" x14ac:dyDescent="0.25">
      <c r="C18" t="s">
        <v>86</v>
      </c>
      <c r="D18">
        <v>5</v>
      </c>
      <c r="E18">
        <v>98.977999999999994</v>
      </c>
      <c r="F18">
        <v>3.3</v>
      </c>
      <c r="G18">
        <v>8054.31</v>
      </c>
      <c r="H18">
        <v>97.167000000000002</v>
      </c>
      <c r="I18">
        <v>2.7</v>
      </c>
      <c r="J18">
        <v>143065.43</v>
      </c>
      <c r="K18">
        <v>193.107</v>
      </c>
      <c r="L18">
        <v>6.2</v>
      </c>
      <c r="M18">
        <v>97042.95</v>
      </c>
      <c r="N18">
        <v>394.76100000000002</v>
      </c>
      <c r="O18">
        <v>6.1</v>
      </c>
      <c r="P18">
        <v>5393263.04</v>
      </c>
      <c r="Q18">
        <v>0.68899999999999995</v>
      </c>
      <c r="R18">
        <v>7.4</v>
      </c>
      <c r="S18">
        <v>19272.05</v>
      </c>
      <c r="T18">
        <v>126.693</v>
      </c>
      <c r="U18">
        <v>2.6</v>
      </c>
      <c r="V18">
        <v>4921872.42</v>
      </c>
      <c r="W18">
        <v>121.761</v>
      </c>
      <c r="X18">
        <v>6.2</v>
      </c>
      <c r="Y18">
        <v>1292413.02</v>
      </c>
      <c r="Z18">
        <v>39.997999999999998</v>
      </c>
      <c r="AA18">
        <v>0.6</v>
      </c>
      <c r="AB18">
        <v>725874.89</v>
      </c>
      <c r="AC18">
        <v>33.771999999999998</v>
      </c>
      <c r="AD18">
        <v>3.1</v>
      </c>
      <c r="AE18">
        <v>171544.43</v>
      </c>
      <c r="AF18" s="22"/>
      <c r="AG18" s="22"/>
      <c r="AH18" s="21"/>
      <c r="AI18" s="21"/>
      <c r="AJ18" s="21"/>
      <c r="AK18" s="21"/>
      <c r="BC18" s="24"/>
    </row>
    <row r="19" spans="3:55" x14ac:dyDescent="0.25">
      <c r="C19" t="s">
        <v>87</v>
      </c>
      <c r="D19">
        <v>5</v>
      </c>
      <c r="E19">
        <v>29.431000000000001</v>
      </c>
      <c r="F19">
        <v>13</v>
      </c>
      <c r="G19">
        <v>2694.97</v>
      </c>
      <c r="H19">
        <v>31.210999999999999</v>
      </c>
      <c r="I19">
        <v>6.1</v>
      </c>
      <c r="J19">
        <v>59944.42</v>
      </c>
      <c r="K19">
        <v>26.143999999999998</v>
      </c>
      <c r="L19">
        <v>5</v>
      </c>
      <c r="M19">
        <v>13589.93</v>
      </c>
      <c r="N19">
        <v>67.105000000000004</v>
      </c>
      <c r="O19">
        <v>4.5</v>
      </c>
      <c r="P19">
        <v>947910.12</v>
      </c>
      <c r="Q19">
        <v>0.502</v>
      </c>
      <c r="R19">
        <v>8.5</v>
      </c>
      <c r="S19">
        <v>15992.81</v>
      </c>
      <c r="T19">
        <v>8.1669999999999998</v>
      </c>
      <c r="U19">
        <v>3.4</v>
      </c>
      <c r="V19">
        <v>320755.28999999998</v>
      </c>
      <c r="W19">
        <v>7.54</v>
      </c>
      <c r="X19">
        <v>4.2</v>
      </c>
      <c r="Y19">
        <v>82823.22</v>
      </c>
      <c r="Z19">
        <v>32.881999999999998</v>
      </c>
      <c r="AA19">
        <v>2.2999999999999998</v>
      </c>
      <c r="AB19">
        <v>588771.21</v>
      </c>
      <c r="AC19">
        <v>30.741</v>
      </c>
      <c r="AD19">
        <v>2</v>
      </c>
      <c r="AE19">
        <v>158765.91</v>
      </c>
      <c r="AF19" s="22"/>
      <c r="AG19" s="22"/>
      <c r="AH19" s="21"/>
      <c r="AI19" s="21"/>
      <c r="AJ19" s="21"/>
      <c r="AK19" s="21"/>
      <c r="BC19" s="24"/>
    </row>
    <row r="20" spans="3:55" x14ac:dyDescent="0.25">
      <c r="C20" t="s">
        <v>52</v>
      </c>
      <c r="D20"/>
      <c r="E20">
        <v>151.03800000000001</v>
      </c>
      <c r="F20">
        <v>4.0999999999999996</v>
      </c>
      <c r="G20">
        <v>11962.86</v>
      </c>
      <c r="H20">
        <v>150.82900000000001</v>
      </c>
      <c r="I20">
        <v>2.8</v>
      </c>
      <c r="J20">
        <v>208718.32</v>
      </c>
      <c r="K20">
        <v>104.29900000000001</v>
      </c>
      <c r="L20">
        <v>2.2000000000000002</v>
      </c>
      <c r="M20">
        <v>51798.25</v>
      </c>
      <c r="N20">
        <v>107.312</v>
      </c>
      <c r="O20">
        <v>2.7</v>
      </c>
      <c r="P20">
        <v>1448755.06</v>
      </c>
      <c r="Q20">
        <v>108.483</v>
      </c>
      <c r="R20">
        <v>1.9</v>
      </c>
      <c r="S20">
        <v>2181163.4500000002</v>
      </c>
      <c r="T20">
        <v>113.491</v>
      </c>
      <c r="U20">
        <v>2.6</v>
      </c>
      <c r="V20">
        <v>4384389.5199999996</v>
      </c>
      <c r="W20">
        <v>107.718</v>
      </c>
      <c r="X20">
        <v>1.9</v>
      </c>
      <c r="Y20">
        <v>1129993.1200000001</v>
      </c>
      <c r="Z20">
        <v>111.732</v>
      </c>
      <c r="AA20">
        <v>2.6</v>
      </c>
      <c r="AB20">
        <v>2013347.52</v>
      </c>
      <c r="AC20">
        <v>100.33199999999999</v>
      </c>
      <c r="AD20">
        <v>4.8</v>
      </c>
      <c r="AE20">
        <v>515017.69</v>
      </c>
      <c r="AF20" s="22"/>
      <c r="AG20" s="22"/>
      <c r="AH20" s="21"/>
      <c r="AI20" s="21"/>
      <c r="AJ20" s="21"/>
      <c r="AK20" s="21"/>
      <c r="BC20" s="24"/>
    </row>
    <row r="21" spans="3:55" x14ac:dyDescent="0.25">
      <c r="C21" t="s">
        <v>51</v>
      </c>
      <c r="D21"/>
      <c r="E21" t="s">
        <v>49</v>
      </c>
      <c r="F21" t="s">
        <v>48</v>
      </c>
      <c r="G21">
        <v>436.45</v>
      </c>
      <c r="H21">
        <v>0.17499999999999999</v>
      </c>
      <c r="I21">
        <v>456.1</v>
      </c>
      <c r="J21">
        <v>21306.69</v>
      </c>
      <c r="K21">
        <v>1.0999999999999999E-2</v>
      </c>
      <c r="L21">
        <v>147.4</v>
      </c>
      <c r="M21">
        <v>6.01</v>
      </c>
      <c r="N21">
        <v>1.6E-2</v>
      </c>
      <c r="O21">
        <v>13.3</v>
      </c>
      <c r="P21">
        <v>234.24</v>
      </c>
      <c r="Q21" t="s">
        <v>49</v>
      </c>
      <c r="R21" t="s">
        <v>48</v>
      </c>
      <c r="S21">
        <v>5057.97</v>
      </c>
      <c r="T21" t="s">
        <v>49</v>
      </c>
      <c r="U21" t="s">
        <v>48</v>
      </c>
      <c r="V21">
        <v>7890.08</v>
      </c>
      <c r="W21">
        <v>6.0000000000000001E-3</v>
      </c>
      <c r="X21">
        <v>99.1</v>
      </c>
      <c r="Y21">
        <v>116.12</v>
      </c>
      <c r="Z21" t="s">
        <v>49</v>
      </c>
      <c r="AA21" t="s">
        <v>48</v>
      </c>
      <c r="AB21">
        <v>2682.96</v>
      </c>
      <c r="AC21" t="s">
        <v>49</v>
      </c>
      <c r="AD21" t="s">
        <v>48</v>
      </c>
      <c r="AE21">
        <v>794.82</v>
      </c>
      <c r="AF21" s="22"/>
      <c r="AG21" s="22"/>
      <c r="AH21" s="21"/>
      <c r="AI21" s="21"/>
      <c r="AJ21" s="21"/>
      <c r="AK21" s="21"/>
      <c r="BC21" s="24"/>
    </row>
    <row r="22" spans="3:55" x14ac:dyDescent="0.25">
      <c r="C22" t="s">
        <v>50</v>
      </c>
      <c r="D22"/>
      <c r="E22" t="s">
        <v>49</v>
      </c>
      <c r="F22" t="s">
        <v>48</v>
      </c>
      <c r="G22">
        <v>416.43</v>
      </c>
      <c r="H22">
        <v>-7.4999999999999997E-2</v>
      </c>
      <c r="I22" t="s">
        <v>48</v>
      </c>
      <c r="J22">
        <v>21278.62</v>
      </c>
      <c r="K22">
        <v>1.2E-2</v>
      </c>
      <c r="L22">
        <v>153</v>
      </c>
      <c r="M22">
        <v>6.01</v>
      </c>
      <c r="N22">
        <v>1.2999999999999999E-2</v>
      </c>
      <c r="O22">
        <v>19.7</v>
      </c>
      <c r="P22">
        <v>176.18</v>
      </c>
      <c r="Q22" t="s">
        <v>49</v>
      </c>
      <c r="R22" t="s">
        <v>48</v>
      </c>
      <c r="S22">
        <v>4891.74</v>
      </c>
      <c r="T22" t="s">
        <v>49</v>
      </c>
      <c r="U22" t="s">
        <v>48</v>
      </c>
      <c r="V22">
        <v>7926.12</v>
      </c>
      <c r="W22">
        <v>5.0000000000000001E-3</v>
      </c>
      <c r="X22">
        <v>86</v>
      </c>
      <c r="Y22">
        <v>108.11</v>
      </c>
      <c r="Z22" t="s">
        <v>49</v>
      </c>
      <c r="AA22" t="s">
        <v>48</v>
      </c>
      <c r="AB22">
        <v>2550.8000000000002</v>
      </c>
      <c r="AC22" t="s">
        <v>49</v>
      </c>
      <c r="AD22" t="s">
        <v>48</v>
      </c>
      <c r="AE22">
        <v>830.86</v>
      </c>
      <c r="AF22" s="22"/>
      <c r="AG22" s="22"/>
      <c r="AH22" s="21"/>
      <c r="AI22" s="21"/>
      <c r="AJ22" s="21"/>
      <c r="AK22" s="21"/>
      <c r="BC22" s="24"/>
    </row>
    <row r="23" spans="3:55" x14ac:dyDescent="0.25">
      <c r="C23" t="s">
        <v>50</v>
      </c>
      <c r="D23"/>
      <c r="E23" t="s">
        <v>49</v>
      </c>
      <c r="F23" t="s">
        <v>48</v>
      </c>
      <c r="G23">
        <v>454.47</v>
      </c>
      <c r="H23">
        <v>-0.17899999999999999</v>
      </c>
      <c r="I23" t="s">
        <v>48</v>
      </c>
      <c r="J23">
        <v>21042.04</v>
      </c>
      <c r="K23">
        <v>4.0000000000000001E-3</v>
      </c>
      <c r="L23">
        <v>223.6</v>
      </c>
      <c r="M23">
        <v>2</v>
      </c>
      <c r="N23">
        <v>8.0000000000000002E-3</v>
      </c>
      <c r="O23">
        <v>52.6</v>
      </c>
      <c r="P23">
        <v>124.12</v>
      </c>
      <c r="Q23" t="s">
        <v>49</v>
      </c>
      <c r="R23" t="s">
        <v>48</v>
      </c>
      <c r="S23">
        <v>4919.79</v>
      </c>
      <c r="T23" t="s">
        <v>49</v>
      </c>
      <c r="U23" t="s">
        <v>48</v>
      </c>
      <c r="V23">
        <v>7948.16</v>
      </c>
      <c r="W23">
        <v>5.0000000000000001E-3</v>
      </c>
      <c r="X23">
        <v>62.1</v>
      </c>
      <c r="Y23">
        <v>112.11</v>
      </c>
      <c r="Z23" t="s">
        <v>49</v>
      </c>
      <c r="AA23" t="s">
        <v>48</v>
      </c>
      <c r="AB23">
        <v>2975.31</v>
      </c>
      <c r="AC23" t="s">
        <v>49</v>
      </c>
      <c r="AD23" t="s">
        <v>48</v>
      </c>
      <c r="AE23">
        <v>934.97</v>
      </c>
      <c r="AF23" s="22"/>
      <c r="AG23" s="22"/>
      <c r="AH23" s="21"/>
      <c r="AI23" s="21"/>
      <c r="AJ23" s="21"/>
      <c r="AK23" s="21"/>
      <c r="BC23" s="24"/>
    </row>
    <row r="24" spans="3:55" x14ac:dyDescent="0.25"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 s="22"/>
      <c r="AG24" s="22"/>
      <c r="AH24" s="21"/>
      <c r="AI24" s="21"/>
      <c r="AJ24" s="21"/>
      <c r="AK24" s="21"/>
      <c r="BC24" s="24"/>
    </row>
    <row r="25" spans="3:55" x14ac:dyDescent="0.2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 s="22"/>
      <c r="AG25" s="22"/>
      <c r="AH25" s="21"/>
      <c r="AI25" s="21"/>
      <c r="AJ25" s="21"/>
      <c r="AK25" s="21"/>
      <c r="BC25" s="24"/>
    </row>
    <row r="26" spans="3:55" x14ac:dyDescent="0.25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 s="22"/>
      <c r="AG26" s="22"/>
      <c r="AH26" s="21"/>
      <c r="AI26" s="21"/>
      <c r="AJ26" s="21"/>
      <c r="AK26" s="21"/>
      <c r="BC26" s="24"/>
    </row>
    <row r="27" spans="3:55" x14ac:dyDescent="0.25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 s="22"/>
      <c r="AG27" s="22"/>
      <c r="AH27" s="21"/>
      <c r="AI27" s="21"/>
      <c r="AJ27" s="21"/>
      <c r="AK27" s="21"/>
      <c r="BC27" s="24"/>
    </row>
    <row r="28" spans="3:55" x14ac:dyDescent="0.25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 s="21"/>
      <c r="AG28" s="21"/>
      <c r="AH28" s="21"/>
      <c r="AI28" s="21"/>
      <c r="AJ28" s="21"/>
      <c r="BA28" s="24"/>
    </row>
    <row r="29" spans="3:55" x14ac:dyDescent="0.25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 s="21"/>
      <c r="AG29" s="21"/>
      <c r="AH29" s="21"/>
      <c r="AI29" s="21"/>
      <c r="AJ29" s="21"/>
      <c r="BA29" s="24"/>
    </row>
    <row r="30" spans="3:55" x14ac:dyDescent="0.25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 s="21"/>
      <c r="AG30" s="21"/>
      <c r="AH30" s="21"/>
      <c r="AI30" s="21"/>
      <c r="AJ30" s="21"/>
      <c r="BA30" s="24"/>
    </row>
    <row r="31" spans="3:55" x14ac:dyDescent="0.25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BB31" s="24"/>
    </row>
    <row r="32" spans="3:55" ht="15.75" customHeight="1" x14ac:dyDescent="0.25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54" ht="15.75" customHeight="1" x14ac:dyDescent="0.25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</row>
    <row r="34" spans="1:54" ht="15.75" customHeight="1" x14ac:dyDescent="0.25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</row>
    <row r="35" spans="1:54" ht="15.75" customHeight="1" x14ac:dyDescent="0.25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54" ht="15.75" customHeight="1" x14ac:dyDescent="0.25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54" ht="15.75" customHeight="1" x14ac:dyDescent="0.25">
      <c r="C37" s="22"/>
      <c r="D37" s="23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 spans="1:54" ht="15.75" customHeight="1" x14ac:dyDescent="0.25">
      <c r="A38" s="25"/>
      <c r="C38" s="22"/>
      <c r="D38" s="23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  <row r="39" spans="1:54" ht="15.75" customHeight="1" x14ac:dyDescent="0.25">
      <c r="C39" s="22"/>
      <c r="D39" s="23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 spans="1:54" ht="15.75" customHeight="1" x14ac:dyDescent="0.25">
      <c r="C40" s="22"/>
      <c r="D40" s="23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6"/>
      <c r="T40" s="22"/>
      <c r="U40" s="22"/>
      <c r="V40" s="26"/>
      <c r="W40" s="22"/>
      <c r="X40" s="22"/>
      <c r="Y40" s="22"/>
      <c r="Z40" s="22"/>
      <c r="AA40" s="22"/>
      <c r="AB40" s="22"/>
      <c r="AC40" s="22"/>
    </row>
    <row r="41" spans="1:54" ht="15.75" customHeight="1" x14ac:dyDescent="0.25">
      <c r="C41" s="22"/>
      <c r="D41" s="23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6"/>
      <c r="T41" s="22"/>
      <c r="U41" s="22"/>
      <c r="V41" s="26"/>
      <c r="W41" s="22"/>
      <c r="X41" s="22"/>
      <c r="Y41" s="22"/>
      <c r="Z41" s="22"/>
      <c r="AA41" s="22"/>
      <c r="AB41" s="22"/>
      <c r="AC41" s="22"/>
    </row>
    <row r="42" spans="1:54" ht="15.75" customHeight="1" x14ac:dyDescent="0.25">
      <c r="C42" s="22"/>
      <c r="D42" s="23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6"/>
      <c r="T42" s="22"/>
      <c r="U42" s="22"/>
      <c r="V42" s="26"/>
      <c r="W42" s="22"/>
      <c r="X42" s="22"/>
      <c r="Y42" s="22"/>
      <c r="Z42" s="22"/>
      <c r="AA42" s="22"/>
      <c r="AB42" s="22"/>
      <c r="AC42" s="22"/>
    </row>
    <row r="43" spans="1:54" ht="15.75" customHeight="1" x14ac:dyDescent="0.25">
      <c r="C43" s="22"/>
      <c r="D43" s="23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6"/>
      <c r="T43" s="22"/>
      <c r="U43" s="22"/>
      <c r="V43" s="26"/>
      <c r="W43" s="22"/>
      <c r="X43" s="22"/>
      <c r="Y43" s="22"/>
      <c r="Z43" s="22"/>
      <c r="AA43" s="22"/>
      <c r="AB43" s="22"/>
      <c r="AC43" s="22"/>
    </row>
    <row r="44" spans="1:54" ht="15.75" customHeight="1" x14ac:dyDescent="0.25">
      <c r="C44" s="22"/>
      <c r="D44" s="23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6"/>
      <c r="T44" s="22"/>
      <c r="U44" s="22"/>
      <c r="V44" s="26"/>
      <c r="W44" s="22"/>
      <c r="X44" s="22"/>
      <c r="Y44" s="22"/>
      <c r="Z44" s="22"/>
      <c r="AA44" s="22"/>
      <c r="AB44" s="22"/>
      <c r="AC44" s="22"/>
    </row>
    <row r="45" spans="1:54" ht="15.75" customHeight="1" x14ac:dyDescent="0.25">
      <c r="C45" s="22"/>
      <c r="D45" s="23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6"/>
      <c r="T45" s="22"/>
      <c r="U45" s="22"/>
      <c r="V45" s="26"/>
      <c r="W45" s="22"/>
      <c r="X45" s="22"/>
      <c r="Y45" s="22"/>
      <c r="Z45" s="22"/>
      <c r="AA45" s="22"/>
      <c r="AB45" s="22"/>
      <c r="AC45" s="22"/>
    </row>
    <row r="46" spans="1:54" ht="15.75" customHeight="1" x14ac:dyDescent="0.25"/>
    <row r="47" spans="1:54" ht="15.75" customHeight="1" x14ac:dyDescent="0.25"/>
    <row r="48" spans="1:54" ht="15.75" customHeight="1" x14ac:dyDescent="0.25">
      <c r="A48" s="27" t="s">
        <v>43</v>
      </c>
      <c r="B48" s="28"/>
      <c r="C48" s="28"/>
      <c r="D48" s="28"/>
      <c r="E48" s="28"/>
      <c r="F48" s="35" t="s">
        <v>44</v>
      </c>
      <c r="G48" s="35"/>
      <c r="H48" s="35"/>
      <c r="I48" s="35"/>
      <c r="J48" s="35"/>
      <c r="K48" s="28" t="s">
        <v>45</v>
      </c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</row>
    <row r="49" spans="3:30" ht="15.75" customHeight="1" x14ac:dyDescent="0.25">
      <c r="M49" s="24"/>
      <c r="N49" s="24"/>
      <c r="O49" s="24"/>
      <c r="P49" s="24"/>
      <c r="Y49" s="24"/>
    </row>
    <row r="50" spans="3:30" ht="15.75" customHeight="1" x14ac:dyDescent="0.25">
      <c r="C50" s="20" t="s">
        <v>109</v>
      </c>
      <c r="R50" s="20" t="s">
        <v>108</v>
      </c>
      <c r="Y50" s="24"/>
    </row>
    <row r="51" spans="3:30" ht="15.75" customHeight="1" x14ac:dyDescent="0.25">
      <c r="Y51" s="24"/>
    </row>
    <row r="52" spans="3:30" ht="15.75" customHeight="1" x14ac:dyDescent="0.25">
      <c r="C52" s="21" t="s">
        <v>46</v>
      </c>
      <c r="D52" s="29" t="s">
        <v>47</v>
      </c>
      <c r="E52" s="24" t="s">
        <v>38</v>
      </c>
      <c r="F52" s="24" t="s">
        <v>39</v>
      </c>
      <c r="G52" s="20" t="str">
        <f>E2</f>
        <v xml:space="preserve">43  Ca  [ No Gas ] </v>
      </c>
      <c r="H52" s="24" t="str">
        <f>H2</f>
        <v xml:space="preserve">44  Ca  [ No Gas ] </v>
      </c>
      <c r="I52" s="24" t="str">
        <f>K2</f>
        <v xml:space="preserve">47  Ti  [ He Gas ] </v>
      </c>
      <c r="J52" s="24" t="str">
        <f>N2</f>
        <v xml:space="preserve">51  V  [ He Gas ] </v>
      </c>
      <c r="K52" s="24" t="str">
        <f>Q2</f>
        <v xml:space="preserve">56  Fe  [ He Gas ] </v>
      </c>
      <c r="L52" s="20" t="str">
        <f>T2</f>
        <v xml:space="preserve">58  Ni  [ No Gas ] </v>
      </c>
      <c r="M52" s="20" t="str">
        <f>W2</f>
        <v xml:space="preserve">60  Ni  [ He Gas ] </v>
      </c>
      <c r="N52" s="20" t="str">
        <f>Z2</f>
        <v xml:space="preserve">64  Zn  [ No Gas ] </v>
      </c>
      <c r="O52" s="20" t="str">
        <f>AC2</f>
        <v xml:space="preserve">66  Zn  [ He Gas ] </v>
      </c>
      <c r="R52" s="21" t="s">
        <v>46</v>
      </c>
      <c r="S52" s="29" t="s">
        <v>47</v>
      </c>
      <c r="T52" s="24" t="s">
        <v>38</v>
      </c>
      <c r="U52" s="24" t="s">
        <v>39</v>
      </c>
      <c r="V52" s="24" t="str">
        <f>E2</f>
        <v xml:space="preserve">43  Ca  [ No Gas ] </v>
      </c>
      <c r="W52" s="20" t="str">
        <f>H2</f>
        <v xml:space="preserve">44  Ca  [ No Gas ] </v>
      </c>
      <c r="X52" s="24" t="str">
        <f>K2</f>
        <v xml:space="preserve">47  Ti  [ He Gas ] </v>
      </c>
      <c r="Y52" s="24" t="str">
        <f>N2</f>
        <v xml:space="preserve">51  V  [ He Gas ] </v>
      </c>
      <c r="Z52" s="24" t="str">
        <f>Q2</f>
        <v xml:space="preserve">56  Fe  [ He Gas ] </v>
      </c>
      <c r="AA52" s="24" t="str">
        <f>T2</f>
        <v xml:space="preserve">58  Ni  [ No Gas ] </v>
      </c>
      <c r="AB52" s="20" t="str">
        <f>W2</f>
        <v xml:space="preserve">60  Ni  [ He Gas ] </v>
      </c>
      <c r="AC52" s="20" t="str">
        <f>Z2</f>
        <v xml:space="preserve">64  Zn  [ No Gas ] </v>
      </c>
      <c r="AD52" s="20" t="str">
        <f>AC2</f>
        <v xml:space="preserve">66  Zn  [ He Gas ] </v>
      </c>
    </row>
    <row r="53" spans="3:30" ht="15.75" customHeight="1" x14ac:dyDescent="0.25">
      <c r="C53" s="24" t="s">
        <v>115</v>
      </c>
      <c r="D53" s="20" t="s">
        <v>115</v>
      </c>
      <c r="E53" s="24" t="str">
        <f>C11</f>
        <v>GallNiFe_prechem</v>
      </c>
      <c r="F53" s="24">
        <f>1*1.5/0.0256</f>
        <v>58.59375</v>
      </c>
      <c r="G53" s="20">
        <f>$F53*E11</f>
        <v>4536.9140625</v>
      </c>
      <c r="H53" s="20">
        <f>$F53*H11</f>
        <v>4634.0625</v>
      </c>
      <c r="I53" s="20">
        <f>$F53*K11</f>
        <v>4743.92578125</v>
      </c>
      <c r="J53" s="20">
        <f>$F53*N11</f>
        <v>4917.12890625</v>
      </c>
      <c r="K53" s="20">
        <f>$F53*Q11</f>
        <v>9295.60546875</v>
      </c>
      <c r="L53" s="20">
        <f>$F53*T11</f>
        <v>2083.125</v>
      </c>
      <c r="M53" s="20">
        <f>$F53*W11</f>
        <v>1878.3398437500002</v>
      </c>
      <c r="N53" s="20">
        <f>$F53*Z11</f>
        <v>5211.26953125</v>
      </c>
      <c r="O53" s="20">
        <f>$F53*AC11</f>
        <v>5001.15234375</v>
      </c>
      <c r="R53" s="24" t="s">
        <v>115</v>
      </c>
      <c r="S53" s="20" t="s">
        <v>115</v>
      </c>
      <c r="T53" s="24" t="str">
        <f>C12</f>
        <v>DauphasNiFe_prechem</v>
      </c>
      <c r="U53" s="24">
        <f>1.5*2/0.0531</f>
        <v>56.497175141242934</v>
      </c>
      <c r="V53" s="20">
        <f>$U53*E12</f>
        <v>2007.5141242937852</v>
      </c>
      <c r="W53" s="20">
        <f>$U53*H12</f>
        <v>2071.4689265536722</v>
      </c>
      <c r="X53" s="20">
        <f>$U53*K12</f>
        <v>5131.2994350282479</v>
      </c>
      <c r="Y53" s="20">
        <f>$U53*N12</f>
        <v>5269.2090395480227</v>
      </c>
      <c r="Z53" s="20">
        <f>$U53*Q12</f>
        <v>9950</v>
      </c>
      <c r="AA53" s="20">
        <f>$U53*T12</f>
        <v>2173.2768361581921</v>
      </c>
      <c r="AB53" s="20">
        <f>$U53*W12</f>
        <v>1931.6949152542372</v>
      </c>
      <c r="AC53" s="20">
        <f>$U53*Z12</f>
        <v>9389.1525423728799</v>
      </c>
      <c r="AD53" s="20">
        <f>$U53*AC12</f>
        <v>8706.9491525423728</v>
      </c>
    </row>
    <row r="54" spans="3:30" ht="15.75" customHeight="1" x14ac:dyDescent="0.25">
      <c r="C54" s="24" t="s">
        <v>114</v>
      </c>
      <c r="D54" s="20" t="s">
        <v>116</v>
      </c>
      <c r="E54" s="24" t="str">
        <f>C13</f>
        <v>GallNiFe_1_10</v>
      </c>
      <c r="F54" s="24">
        <f>D13</f>
        <v>10</v>
      </c>
      <c r="G54" s="20">
        <f t="shared" ref="G54:G57" si="0">$F54*E13</f>
        <v>1114.78</v>
      </c>
      <c r="H54" s="20">
        <f t="shared" ref="H54:H57" si="1">$F54*H13</f>
        <v>1112.8799999999999</v>
      </c>
      <c r="I54" s="20">
        <f>$F54*K13</f>
        <v>4093.65</v>
      </c>
      <c r="J54" s="20">
        <f t="shared" ref="J54:J57" si="2">$F54*N13</f>
        <v>4213.04</v>
      </c>
      <c r="K54" s="20">
        <f t="shared" ref="K54:K57" si="3">$F54*Q13</f>
        <v>592.52</v>
      </c>
      <c r="L54" s="20">
        <f t="shared" ref="L54:L57" si="4">$F54*T13</f>
        <v>1362.03</v>
      </c>
      <c r="M54" s="20">
        <f t="shared" ref="M54:M57" si="5">$F54*W13</f>
        <v>1661.85</v>
      </c>
      <c r="N54" s="20">
        <f t="shared" ref="N54:N57" si="6">$F54*Z13</f>
        <v>243.73999999999998</v>
      </c>
      <c r="O54" s="20">
        <f t="shared" ref="O54:O57" si="7">$F54*AC13</f>
        <v>213.9</v>
      </c>
      <c r="R54" s="24" t="s">
        <v>114</v>
      </c>
      <c r="S54" s="20" t="s">
        <v>117</v>
      </c>
      <c r="T54" s="24" t="str">
        <f t="shared" ref="T54:U56" si="8">C17</f>
        <v>DauphNiFe_1_10</v>
      </c>
      <c r="U54" s="24">
        <f t="shared" si="8"/>
        <v>10</v>
      </c>
      <c r="V54" s="20">
        <f>$U54*E17</f>
        <v>1026.0999999999999</v>
      </c>
      <c r="W54" s="20">
        <f>$U54*H17</f>
        <v>1021.6899999999999</v>
      </c>
      <c r="X54" s="20">
        <f>$U54*K17</f>
        <v>1552.62</v>
      </c>
      <c r="Y54" s="20">
        <f>$U54*N17</f>
        <v>3075.31</v>
      </c>
      <c r="Z54" s="20">
        <f>$U54*Q17</f>
        <v>6.61</v>
      </c>
      <c r="AA54" s="20">
        <f>$U54*T17</f>
        <v>1453.9099999999999</v>
      </c>
      <c r="AB54" s="20">
        <f>$U54*W17</f>
        <v>1362.63</v>
      </c>
      <c r="AC54" s="20">
        <f>$U54*Z17</f>
        <v>420.31999999999994</v>
      </c>
      <c r="AD54" s="20">
        <f>$U54*AC17</f>
        <v>339.6</v>
      </c>
    </row>
    <row r="55" spans="3:30" ht="15.75" customHeight="1" x14ac:dyDescent="0.25">
      <c r="C55" s="24" t="s">
        <v>114</v>
      </c>
      <c r="D55" s="20" t="s">
        <v>116</v>
      </c>
      <c r="E55" s="24" t="str">
        <f>C14</f>
        <v>GallNiFe_2_5</v>
      </c>
      <c r="F55" s="24">
        <f>D14</f>
        <v>5</v>
      </c>
      <c r="G55" s="20">
        <f t="shared" si="0"/>
        <v>773.70999999999992</v>
      </c>
      <c r="H55" s="20">
        <f t="shared" si="1"/>
        <v>775.31999999999994</v>
      </c>
      <c r="I55" s="20">
        <f>$F55*K14</f>
        <v>1027.595</v>
      </c>
      <c r="J55" s="20">
        <f t="shared" si="2"/>
        <v>1097.9949999999999</v>
      </c>
      <c r="K55" s="20">
        <f t="shared" si="3"/>
        <v>622.55999999999995</v>
      </c>
      <c r="L55" s="20">
        <f t="shared" si="4"/>
        <v>426.74</v>
      </c>
      <c r="M55" s="20">
        <f t="shared" si="5"/>
        <v>394.62</v>
      </c>
      <c r="N55" s="20">
        <f t="shared" si="6"/>
        <v>295.77499999999998</v>
      </c>
      <c r="O55" s="20">
        <f t="shared" si="7"/>
        <v>262.13499999999999</v>
      </c>
      <c r="R55" s="24" t="s">
        <v>114</v>
      </c>
      <c r="S55" s="20" t="s">
        <v>117</v>
      </c>
      <c r="T55" s="24" t="str">
        <f t="shared" si="8"/>
        <v>DauphNiFe_2_5</v>
      </c>
      <c r="U55" s="24">
        <f t="shared" si="8"/>
        <v>5</v>
      </c>
      <c r="V55" s="20">
        <f>$U55*E18</f>
        <v>494.89</v>
      </c>
      <c r="W55" s="20">
        <f>$U55*H18</f>
        <v>485.83500000000004</v>
      </c>
      <c r="X55" s="20">
        <f>$U55*K18</f>
        <v>965.53499999999997</v>
      </c>
      <c r="Y55" s="20">
        <f>$U55*N18</f>
        <v>1973.8050000000001</v>
      </c>
      <c r="Z55" s="20">
        <f>$U55*Q18</f>
        <v>3.4449999999999998</v>
      </c>
      <c r="AA55" s="20">
        <f>$U55*T18</f>
        <v>633.46500000000003</v>
      </c>
      <c r="AB55" s="20">
        <f>$U55*W18</f>
        <v>608.80499999999995</v>
      </c>
      <c r="AC55" s="20">
        <f>$U55*Z18</f>
        <v>199.98999999999998</v>
      </c>
      <c r="AD55" s="20">
        <f>$U55*AC18</f>
        <v>168.85999999999999</v>
      </c>
    </row>
    <row r="56" spans="3:30" ht="15.75" customHeight="1" x14ac:dyDescent="0.25">
      <c r="C56" s="24" t="s">
        <v>114</v>
      </c>
      <c r="D56" s="20" t="s">
        <v>116</v>
      </c>
      <c r="E56" s="24" t="str">
        <f>C15</f>
        <v>Gall_NiFe_1_10_2</v>
      </c>
      <c r="F56" s="24">
        <f t="shared" ref="F56:F57" si="9">D15</f>
        <v>10</v>
      </c>
      <c r="G56" s="20">
        <f t="shared" si="0"/>
        <v>1362.15</v>
      </c>
      <c r="H56" s="20">
        <f t="shared" si="1"/>
        <v>1359.9</v>
      </c>
      <c r="I56" s="20">
        <f t="shared" ref="I56:I57" si="10">$F56*K15</f>
        <v>3983.6000000000004</v>
      </c>
      <c r="J56" s="20">
        <f t="shared" si="2"/>
        <v>4020.09</v>
      </c>
      <c r="K56" s="20">
        <f t="shared" si="3"/>
        <v>570.21</v>
      </c>
      <c r="L56" s="20">
        <f t="shared" si="4"/>
        <v>1636.31</v>
      </c>
      <c r="M56" s="20">
        <f t="shared" si="5"/>
        <v>1605.18</v>
      </c>
      <c r="N56" s="20">
        <f t="shared" si="6"/>
        <v>293.15000000000003</v>
      </c>
      <c r="O56" s="20">
        <f t="shared" si="7"/>
        <v>207.57999999999998</v>
      </c>
      <c r="R56" s="24" t="s">
        <v>114</v>
      </c>
      <c r="S56" s="20" t="s">
        <v>117</v>
      </c>
      <c r="T56" s="24" t="str">
        <f t="shared" si="8"/>
        <v>DauphNiFe_3_5</v>
      </c>
      <c r="U56" s="24">
        <f t="shared" si="8"/>
        <v>5</v>
      </c>
      <c r="V56" s="20">
        <f>$U56*E19</f>
        <v>147.155</v>
      </c>
      <c r="W56" s="20">
        <f>$U56*H19</f>
        <v>156.05500000000001</v>
      </c>
      <c r="X56" s="20">
        <f>$U56*K19</f>
        <v>130.72</v>
      </c>
      <c r="Y56" s="20">
        <f>$U56*N19</f>
        <v>335.52500000000003</v>
      </c>
      <c r="Z56" s="20">
        <f>$U56*Q19</f>
        <v>2.5099999999999998</v>
      </c>
      <c r="AA56" s="20">
        <f>$U56*T19</f>
        <v>40.835000000000001</v>
      </c>
      <c r="AB56" s="20">
        <f>$U56*W19</f>
        <v>37.700000000000003</v>
      </c>
      <c r="AC56" s="20">
        <f>$U56*Z19</f>
        <v>164.41</v>
      </c>
      <c r="AD56" s="20">
        <f>$U56*AC19</f>
        <v>153.70499999999998</v>
      </c>
    </row>
    <row r="57" spans="3:30" ht="15.75" customHeight="1" x14ac:dyDescent="0.25">
      <c r="C57" s="24" t="s">
        <v>114</v>
      </c>
      <c r="D57" s="20" t="s">
        <v>116</v>
      </c>
      <c r="E57" s="24" t="str">
        <f>C16</f>
        <v>GallNiFe_3_5</v>
      </c>
      <c r="F57" s="24">
        <f t="shared" si="9"/>
        <v>5</v>
      </c>
      <c r="G57" s="20">
        <f t="shared" si="0"/>
        <v>1012.33</v>
      </c>
      <c r="H57" s="20">
        <f t="shared" si="1"/>
        <v>1005.725</v>
      </c>
      <c r="I57" s="20">
        <f t="shared" si="10"/>
        <v>90.265000000000001</v>
      </c>
      <c r="J57" s="20">
        <f t="shared" si="2"/>
        <v>109.30500000000001</v>
      </c>
      <c r="K57" s="20">
        <f t="shared" si="3"/>
        <v>337.375</v>
      </c>
      <c r="L57" s="20">
        <f t="shared" si="4"/>
        <v>28.655000000000001</v>
      </c>
      <c r="M57" s="20">
        <f t="shared" si="5"/>
        <v>25.684999999999999</v>
      </c>
      <c r="N57" s="20">
        <f t="shared" si="6"/>
        <v>255.35</v>
      </c>
      <c r="O57" s="20">
        <f t="shared" si="7"/>
        <v>242.26</v>
      </c>
      <c r="R57" s="24"/>
      <c r="S57" s="24"/>
      <c r="T57" s="24"/>
      <c r="U57" s="24"/>
    </row>
    <row r="58" spans="3:30" ht="15.75" customHeight="1" x14ac:dyDescent="0.25">
      <c r="C58" s="24"/>
      <c r="D58" s="24"/>
      <c r="R58" s="24"/>
      <c r="S58" s="24"/>
      <c r="T58" s="24"/>
      <c r="U58" s="24"/>
    </row>
    <row r="59" spans="3:30" ht="15.75" customHeight="1" x14ac:dyDescent="0.25">
      <c r="C59" s="24"/>
      <c r="D59" s="24"/>
      <c r="R59" s="24"/>
      <c r="S59" s="24"/>
      <c r="T59" s="24"/>
      <c r="U59" s="24"/>
    </row>
    <row r="60" spans="3:30" ht="15.75" customHeight="1" x14ac:dyDescent="0.25">
      <c r="C60" s="24"/>
      <c r="D60" s="24"/>
      <c r="E60" s="24"/>
      <c r="F60" s="24"/>
      <c r="R60" s="24"/>
      <c r="S60" s="24"/>
      <c r="T60" s="24"/>
      <c r="U60" s="24"/>
    </row>
    <row r="61" spans="3:30" ht="15.75" customHeight="1" x14ac:dyDescent="0.25">
      <c r="C61" s="24"/>
      <c r="D61" s="24"/>
      <c r="E61" s="24"/>
      <c r="F61" s="24"/>
      <c r="R61" s="24"/>
      <c r="S61" s="24"/>
      <c r="T61" s="24"/>
      <c r="U61" s="24"/>
    </row>
    <row r="62" spans="3:30" ht="15.75" customHeight="1" x14ac:dyDescent="0.25">
      <c r="C62" s="24"/>
      <c r="D62" s="24"/>
      <c r="E62" s="24"/>
      <c r="F62" s="24"/>
      <c r="Y62" s="24"/>
    </row>
    <row r="63" spans="3:30" ht="15.75" customHeight="1" x14ac:dyDescent="0.25">
      <c r="C63" s="24"/>
      <c r="D63" s="24"/>
      <c r="E63" s="24"/>
      <c r="F63" s="24"/>
      <c r="Y63" s="24"/>
    </row>
    <row r="64" spans="3:30" ht="15.75" customHeight="1" x14ac:dyDescent="0.25">
      <c r="C64" s="24" t="s">
        <v>70</v>
      </c>
      <c r="D64" s="24"/>
      <c r="E64" s="24"/>
      <c r="F64" s="24"/>
      <c r="G64" s="20" t="str">
        <f>G52</f>
        <v xml:space="preserve">43  Ca  [ No Gas ] </v>
      </c>
      <c r="H64" s="20" t="str">
        <f t="shared" ref="H64:O64" si="11">H52</f>
        <v xml:space="preserve">44  Ca  [ No Gas ] </v>
      </c>
      <c r="I64" s="20" t="str">
        <f t="shared" si="11"/>
        <v xml:space="preserve">47  Ti  [ He Gas ] </v>
      </c>
      <c r="J64" s="20" t="str">
        <f t="shared" si="11"/>
        <v xml:space="preserve">51  V  [ He Gas ] </v>
      </c>
      <c r="K64" s="20" t="str">
        <f t="shared" si="11"/>
        <v xml:space="preserve">56  Fe  [ He Gas ] </v>
      </c>
      <c r="L64" s="20" t="str">
        <f t="shared" si="11"/>
        <v xml:space="preserve">58  Ni  [ No Gas ] </v>
      </c>
      <c r="M64" s="20" t="str">
        <f t="shared" si="11"/>
        <v xml:space="preserve">60  Ni  [ He Gas ] </v>
      </c>
      <c r="N64" s="20" t="str">
        <f t="shared" si="11"/>
        <v xml:space="preserve">64  Zn  [ No Gas ] </v>
      </c>
      <c r="O64" s="20" t="str">
        <f t="shared" si="11"/>
        <v xml:space="preserve">66  Zn  [ He Gas ] </v>
      </c>
      <c r="R64" s="24" t="s">
        <v>70</v>
      </c>
      <c r="S64" s="24"/>
      <c r="T64" s="24"/>
      <c r="U64" s="24"/>
      <c r="V64" s="20" t="str">
        <f>V52</f>
        <v xml:space="preserve">43  Ca  [ No Gas ] </v>
      </c>
      <c r="W64" s="20" t="str">
        <f t="shared" ref="W64:AD64" si="12">W52</f>
        <v xml:space="preserve">44  Ca  [ No Gas ] </v>
      </c>
      <c r="X64" s="20" t="str">
        <f t="shared" si="12"/>
        <v xml:space="preserve">47  Ti  [ He Gas ] </v>
      </c>
      <c r="Y64" s="20" t="str">
        <f t="shared" si="12"/>
        <v xml:space="preserve">51  V  [ He Gas ] </v>
      </c>
      <c r="Z64" s="20" t="str">
        <f t="shared" si="12"/>
        <v xml:space="preserve">56  Fe  [ He Gas ] </v>
      </c>
      <c r="AA64" s="20" t="str">
        <f t="shared" si="12"/>
        <v xml:space="preserve">58  Ni  [ No Gas ] </v>
      </c>
      <c r="AB64" s="20" t="str">
        <f t="shared" si="12"/>
        <v xml:space="preserve">60  Ni  [ He Gas ] </v>
      </c>
      <c r="AC64" s="20" t="str">
        <f t="shared" si="12"/>
        <v xml:space="preserve">64  Zn  [ No Gas ] </v>
      </c>
      <c r="AD64" s="20" t="str">
        <f t="shared" si="12"/>
        <v xml:space="preserve">66  Zn  [ He Gas ] </v>
      </c>
    </row>
    <row r="65" spans="1:30" ht="15.75" customHeight="1" x14ac:dyDescent="0.25">
      <c r="C65" s="24"/>
      <c r="D65" s="24"/>
      <c r="E65" s="24" t="str">
        <f>E53</f>
        <v>GallNiFe_prechem</v>
      </c>
      <c r="F65" s="24"/>
      <c r="G65" s="20">
        <f>G53*100/$G$53</f>
        <v>100</v>
      </c>
      <c r="H65" s="20">
        <f>H53*100/$H$53</f>
        <v>100</v>
      </c>
      <c r="I65" s="20">
        <f>I53*100/$I$53</f>
        <v>100</v>
      </c>
      <c r="J65" s="20">
        <f>J53*100/$J$53</f>
        <v>100</v>
      </c>
      <c r="K65" s="20">
        <f>K53*100/$K$53</f>
        <v>100</v>
      </c>
      <c r="L65" s="20">
        <f>L53*100/$L$53</f>
        <v>100</v>
      </c>
      <c r="M65" s="20">
        <f>M53*100/$M$53</f>
        <v>100</v>
      </c>
      <c r="N65" s="20">
        <f>N53*100/$N$53</f>
        <v>100</v>
      </c>
      <c r="O65" s="20">
        <f>O53*100/$O$53</f>
        <v>100</v>
      </c>
      <c r="R65" s="24"/>
      <c r="S65" s="24"/>
      <c r="T65" s="24" t="str">
        <f>T53</f>
        <v>DauphasNiFe_prechem</v>
      </c>
      <c r="U65" s="24"/>
      <c r="V65" s="20">
        <f>V53*100/$V$53</f>
        <v>100</v>
      </c>
      <c r="W65" s="20">
        <f>W53*100/$W$53</f>
        <v>100</v>
      </c>
      <c r="X65" s="20">
        <f>X53*100/$X$53</f>
        <v>100</v>
      </c>
      <c r="Y65" s="20">
        <f>Y53*100/$Y$53</f>
        <v>100.00000000000001</v>
      </c>
      <c r="Z65" s="20">
        <f>Z53*100/$Z$53</f>
        <v>100</v>
      </c>
      <c r="AA65" s="20">
        <f>AA53*100/$AA$53</f>
        <v>100</v>
      </c>
      <c r="AB65" s="20">
        <f>AB53*100/$AB$53</f>
        <v>100</v>
      </c>
      <c r="AC65" s="20">
        <f>AC53*100/$AC$53</f>
        <v>100</v>
      </c>
      <c r="AD65" s="20">
        <f>AD53*100/$AD$53</f>
        <v>100</v>
      </c>
    </row>
    <row r="66" spans="1:30" ht="15.75" customHeight="1" x14ac:dyDescent="0.25">
      <c r="C66" s="24"/>
      <c r="D66" s="24"/>
      <c r="E66" s="24" t="str">
        <f>E54</f>
        <v>GallNiFe_1_10</v>
      </c>
      <c r="F66" s="24"/>
      <c r="G66" s="20">
        <f>G54*100/$G$53</f>
        <v>24.571327220284989</v>
      </c>
      <c r="H66" s="20">
        <f t="shared" ref="H66:H69" si="13">H54*100/$H$53</f>
        <v>24.015213433137767</v>
      </c>
      <c r="I66" s="20">
        <f t="shared" ref="I66:I68" si="14">I54*100/$I$53</f>
        <v>86.292454578017114</v>
      </c>
      <c r="J66" s="20">
        <f t="shared" ref="J66:J69" si="15">J54*100/$J$53</f>
        <v>85.680893877826634</v>
      </c>
      <c r="K66" s="20">
        <f t="shared" ref="K66:K69" si="16">K54*100/$K$53</f>
        <v>6.3741947955077896</v>
      </c>
      <c r="L66" s="20">
        <f t="shared" ref="L66:L69" si="17">L54*100/$L$53</f>
        <v>65.383978397839783</v>
      </c>
      <c r="M66" s="20">
        <f t="shared" ref="M66:M69" si="18">M54*100/$M$53</f>
        <v>88.474404966154026</v>
      </c>
      <c r="N66" s="20">
        <f t="shared" ref="N66:N69" si="19">N54*100/$N$53</f>
        <v>4.6771712447107934</v>
      </c>
      <c r="O66" s="20">
        <f t="shared" ref="O66:O69" si="20">O54*100/$O$53</f>
        <v>4.2770142818647265</v>
      </c>
      <c r="R66" s="24"/>
      <c r="S66" s="24"/>
      <c r="T66" s="24" t="str">
        <f>T54</f>
        <v>DauphNiFe_1_10</v>
      </c>
      <c r="U66" s="24"/>
      <c r="V66" s="20">
        <f t="shared" ref="V66:V68" si="21">V54*100/$V$53</f>
        <v>51.11296541243351</v>
      </c>
      <c r="W66" s="20">
        <f t="shared" ref="W66:W68" si="22">W54*100/$W$53</f>
        <v>49.322004636574391</v>
      </c>
      <c r="X66" s="20">
        <f t="shared" ref="X66:X68" si="23">X54*100/$X$53</f>
        <v>30.257832731436629</v>
      </c>
      <c r="Y66" s="20">
        <f t="shared" ref="Y66:Y68" si="24">Y54*100/$Y$53</f>
        <v>58.363788130595616</v>
      </c>
      <c r="Z66" s="20">
        <f t="shared" ref="Z66:Z68" si="25">Z54*100/$Z$53</f>
        <v>6.6432160804020104E-2</v>
      </c>
      <c r="AA66" s="20">
        <f t="shared" ref="AA66:AA68" si="26">AA54*100/$AA$53</f>
        <v>66.899438479735878</v>
      </c>
      <c r="AB66" s="20">
        <f t="shared" ref="AB66:AB68" si="27">AB54*100/$AB$53</f>
        <v>70.540642274282703</v>
      </c>
      <c r="AC66" s="20">
        <f t="shared" ref="AC66:AC68" si="28">AC54*100/$AC$53</f>
        <v>4.476655354177197</v>
      </c>
      <c r="AD66" s="20">
        <f t="shared" ref="AD66:AD68" si="29">AD54*100/$AD$53</f>
        <v>3.9003328726324193</v>
      </c>
    </row>
    <row r="67" spans="1:30" ht="15.75" customHeight="1" x14ac:dyDescent="0.25">
      <c r="C67" s="24"/>
      <c r="D67" s="24"/>
      <c r="E67" s="24" t="str">
        <f t="shared" ref="E67:E69" si="30">E55</f>
        <v>GallNiFe_2_5</v>
      </c>
      <c r="F67" s="24"/>
      <c r="G67" s="20">
        <f>G55*100/$G$53</f>
        <v>17.053662232554132</v>
      </c>
      <c r="H67" s="20">
        <f t="shared" si="13"/>
        <v>16.730892170746511</v>
      </c>
      <c r="I67" s="20">
        <f t="shared" si="14"/>
        <v>21.661279020457904</v>
      </c>
      <c r="J67" s="20">
        <f t="shared" si="15"/>
        <v>22.330002343529671</v>
      </c>
      <c r="K67" s="20">
        <f t="shared" si="16"/>
        <v>6.6973582527025739</v>
      </c>
      <c r="L67" s="20">
        <f t="shared" si="17"/>
        <v>20.485568556855686</v>
      </c>
      <c r="M67" s="20">
        <f t="shared" si="18"/>
        <v>21.008977758367905</v>
      </c>
      <c r="N67" s="20">
        <f t="shared" si="19"/>
        <v>5.6756803352110241</v>
      </c>
      <c r="O67" s="20">
        <f t="shared" si="20"/>
        <v>5.2414919998906502</v>
      </c>
      <c r="R67" s="24"/>
      <c r="S67" s="24"/>
      <c r="T67" s="24" t="str">
        <f t="shared" ref="T67:T68" si="31">T55</f>
        <v>DauphNiFe_2_5</v>
      </c>
      <c r="U67" s="24"/>
      <c r="V67" s="20">
        <f t="shared" si="21"/>
        <v>24.651881349731237</v>
      </c>
      <c r="W67" s="20">
        <f t="shared" si="22"/>
        <v>23.453646529387701</v>
      </c>
      <c r="X67" s="20">
        <f t="shared" si="23"/>
        <v>18.816578767726593</v>
      </c>
      <c r="Y67" s="20">
        <f t="shared" si="24"/>
        <v>37.459227470112047</v>
      </c>
      <c r="Z67" s="20">
        <f t="shared" si="25"/>
        <v>3.4623115577889448E-2</v>
      </c>
      <c r="AA67" s="20">
        <f t="shared" si="26"/>
        <v>29.147920295318066</v>
      </c>
      <c r="AB67" s="20">
        <f t="shared" si="27"/>
        <v>31.51662279547249</v>
      </c>
      <c r="AC67" s="20">
        <f t="shared" si="28"/>
        <v>2.1300111921438369</v>
      </c>
      <c r="AD67" s="20">
        <f t="shared" si="29"/>
        <v>1.9393704619337759</v>
      </c>
    </row>
    <row r="68" spans="1:30" ht="15.75" customHeight="1" x14ac:dyDescent="0.25">
      <c r="C68" s="24"/>
      <c r="D68" s="24"/>
      <c r="E68" s="24" t="str">
        <f t="shared" si="30"/>
        <v>Gall_NiFe_1_10_2</v>
      </c>
      <c r="F68" s="24"/>
      <c r="G68" s="20">
        <f t="shared" ref="G68:G69" si="32">G56*100/$G$53</f>
        <v>30.0237117396358</v>
      </c>
      <c r="H68" s="20">
        <f t="shared" si="13"/>
        <v>29.345741452559174</v>
      </c>
      <c r="I68" s="20">
        <f t="shared" si="14"/>
        <v>83.972645941150091</v>
      </c>
      <c r="J68" s="20">
        <f t="shared" si="15"/>
        <v>81.756856015920107</v>
      </c>
      <c r="K68" s="20">
        <f t="shared" si="16"/>
        <v>6.134188912351477</v>
      </c>
      <c r="L68" s="20">
        <f t="shared" si="17"/>
        <v>78.550735073507354</v>
      </c>
      <c r="M68" s="20">
        <f t="shared" si="18"/>
        <v>85.457379043578612</v>
      </c>
      <c r="N68" s="20">
        <f t="shared" si="19"/>
        <v>5.6253087322022219</v>
      </c>
      <c r="O68" s="20">
        <f t="shared" si="20"/>
        <v>4.1506434064024305</v>
      </c>
      <c r="R68" s="24"/>
      <c r="S68" s="24"/>
      <c r="T68" s="24" t="str">
        <f t="shared" si="31"/>
        <v>DauphNiFe_3_5</v>
      </c>
      <c r="U68" s="24"/>
      <c r="V68" s="20">
        <f t="shared" si="21"/>
        <v>7.3302099456842935</v>
      </c>
      <c r="W68" s="20">
        <f t="shared" si="22"/>
        <v>7.5335428883131055</v>
      </c>
      <c r="X68" s="20">
        <f t="shared" si="23"/>
        <v>2.5475028626794685</v>
      </c>
      <c r="Y68" s="20">
        <f t="shared" si="24"/>
        <v>6.3676539966761379</v>
      </c>
      <c r="Z68" s="20">
        <f t="shared" si="25"/>
        <v>2.5226130653266329E-2</v>
      </c>
      <c r="AA68" s="20">
        <f t="shared" si="26"/>
        <v>1.8789598876959472</v>
      </c>
      <c r="AB68" s="20">
        <f t="shared" si="27"/>
        <v>1.9516539440203566</v>
      </c>
      <c r="AC68" s="20">
        <f t="shared" si="28"/>
        <v>1.7510632536645248</v>
      </c>
      <c r="AD68" s="20">
        <f t="shared" si="29"/>
        <v>1.7653140877148583</v>
      </c>
    </row>
    <row r="69" spans="1:30" ht="15.75" customHeight="1" x14ac:dyDescent="0.25">
      <c r="C69" s="24"/>
      <c r="D69" s="24"/>
      <c r="E69" s="24" t="str">
        <f t="shared" si="30"/>
        <v>GallNiFe_3_5</v>
      </c>
      <c r="F69" s="24"/>
      <c r="G69" s="20">
        <f t="shared" si="32"/>
        <v>22.313184381591977</v>
      </c>
      <c r="H69" s="20">
        <f t="shared" si="13"/>
        <v>21.702879492885561</v>
      </c>
      <c r="I69" s="20">
        <f>I57*100/$I$53</f>
        <v>1.9027489923380638</v>
      </c>
      <c r="J69" s="20">
        <f t="shared" si="15"/>
        <v>2.2229435527115431</v>
      </c>
      <c r="K69" s="20">
        <f t="shared" si="16"/>
        <v>3.629403174803282</v>
      </c>
      <c r="L69" s="20">
        <f t="shared" si="17"/>
        <v>1.3755775577557756</v>
      </c>
      <c r="M69" s="20">
        <f t="shared" si="18"/>
        <v>1.3674309303220304</v>
      </c>
      <c r="N69" s="20">
        <f t="shared" si="19"/>
        <v>4.8999576488754464</v>
      </c>
      <c r="O69" s="20">
        <f t="shared" si="20"/>
        <v>4.8440835901100918</v>
      </c>
      <c r="R69" s="24"/>
      <c r="S69" s="24"/>
      <c r="T69" s="24"/>
      <c r="U69" s="24"/>
    </row>
    <row r="70" spans="1:30" ht="15.75" customHeight="1" x14ac:dyDescent="0.25">
      <c r="C70" s="24"/>
      <c r="D70" s="24"/>
      <c r="E70" s="24"/>
      <c r="F70" s="24"/>
      <c r="R70" s="24"/>
      <c r="S70" s="24"/>
      <c r="T70" s="24"/>
      <c r="U70" s="24"/>
    </row>
    <row r="71" spans="1:30" ht="15.75" customHeight="1" x14ac:dyDescent="0.25">
      <c r="C71" s="24"/>
      <c r="D71" s="24"/>
      <c r="E71" s="24"/>
      <c r="F71" s="24"/>
      <c r="R71" s="24"/>
      <c r="S71" s="24"/>
      <c r="T71" s="24"/>
      <c r="U71" s="24"/>
    </row>
    <row r="72" spans="1:30" ht="15.75" customHeight="1" x14ac:dyDescent="0.25">
      <c r="C72" s="24"/>
      <c r="D72" s="24"/>
      <c r="E72" s="24"/>
      <c r="F72" s="24"/>
      <c r="R72" s="24"/>
      <c r="S72" s="24"/>
      <c r="T72" s="24"/>
      <c r="U72" s="24"/>
    </row>
    <row r="73" spans="1:30" ht="15.75" customHeight="1" x14ac:dyDescent="0.25">
      <c r="C73" s="24"/>
      <c r="D73" s="24"/>
      <c r="E73" s="24"/>
      <c r="F73" s="24"/>
      <c r="R73" s="24"/>
      <c r="S73" s="24"/>
      <c r="T73" s="24"/>
      <c r="U73" s="24"/>
    </row>
    <row r="74" spans="1:30" ht="15.75" customHeight="1" x14ac:dyDescent="0.25">
      <c r="C74" s="24"/>
      <c r="D74" s="24"/>
      <c r="E74" s="24"/>
      <c r="F74" s="24"/>
      <c r="G74" s="24"/>
      <c r="H74" s="24"/>
      <c r="I74" s="24"/>
      <c r="J74" s="24"/>
      <c r="K74" s="24"/>
      <c r="Y74" s="24"/>
    </row>
    <row r="75" spans="1:30" ht="15.75" customHeight="1" x14ac:dyDescent="0.25">
      <c r="C75" s="24"/>
      <c r="D75" s="24"/>
      <c r="E75" s="24"/>
      <c r="K75" s="24"/>
      <c r="Y75" s="24"/>
    </row>
    <row r="76" spans="1:30" ht="15.75" customHeight="1" x14ac:dyDescent="0.25">
      <c r="E76" s="24"/>
      <c r="F76" s="24"/>
      <c r="G76" s="24"/>
      <c r="H76" s="24"/>
      <c r="I76" s="24"/>
      <c r="J76" s="24"/>
      <c r="Y76" s="24"/>
    </row>
    <row r="77" spans="1:30" ht="15.75" customHeight="1" x14ac:dyDescent="0.25">
      <c r="D77" s="24"/>
      <c r="E77" s="24"/>
      <c r="F77" s="24"/>
      <c r="G77" s="24"/>
      <c r="H77" s="24"/>
      <c r="I77" s="24"/>
      <c r="J77" s="24"/>
      <c r="X77" s="24"/>
    </row>
    <row r="78" spans="1:30" ht="15.75" customHeight="1" x14ac:dyDescent="0.25"/>
    <row r="79" spans="1:30" ht="15.75" customHeight="1" x14ac:dyDescent="0.25">
      <c r="A79" s="30" t="s">
        <v>118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</row>
    <row r="80" spans="1:30" ht="15.75" customHeight="1" x14ac:dyDescent="0.25">
      <c r="D80" s="21"/>
    </row>
    <row r="81" spans="2:30" ht="15.75" customHeight="1" x14ac:dyDescent="0.25">
      <c r="B81" s="24"/>
    </row>
    <row r="82" spans="2:30" ht="15.75" customHeight="1" x14ac:dyDescent="0.25">
      <c r="B82" s="24"/>
      <c r="D82" s="24" t="s">
        <v>120</v>
      </c>
      <c r="S82" s="20" t="s">
        <v>119</v>
      </c>
    </row>
    <row r="83" spans="2:30" ht="15.75" customHeight="1" x14ac:dyDescent="0.25">
      <c r="B83" s="24"/>
    </row>
    <row r="84" spans="2:30" ht="15.75" customHeight="1" x14ac:dyDescent="0.25">
      <c r="B84" s="24"/>
      <c r="D84" s="20" t="s">
        <v>74</v>
      </c>
      <c r="E84" s="20" t="s">
        <v>38</v>
      </c>
      <c r="F84" s="20" t="s">
        <v>64</v>
      </c>
      <c r="G84" s="20" t="s">
        <v>63</v>
      </c>
      <c r="H84" s="20" t="s">
        <v>62</v>
      </c>
      <c r="I84" s="20" t="s">
        <v>61</v>
      </c>
      <c r="J84" s="20" t="s">
        <v>60</v>
      </c>
      <c r="K84" s="20" t="s">
        <v>59</v>
      </c>
      <c r="L84" s="20" t="s">
        <v>58</v>
      </c>
      <c r="M84" s="20" t="s">
        <v>57</v>
      </c>
      <c r="N84" s="20" t="s">
        <v>56</v>
      </c>
      <c r="S84" s="20" t="s">
        <v>74</v>
      </c>
      <c r="T84" s="20" t="s">
        <v>38</v>
      </c>
      <c r="U84" s="20" t="s">
        <v>64</v>
      </c>
      <c r="V84" s="20" t="s">
        <v>63</v>
      </c>
      <c r="W84" s="20" t="s">
        <v>62</v>
      </c>
      <c r="X84" s="20" t="s">
        <v>61</v>
      </c>
      <c r="Y84" s="20" t="s">
        <v>60</v>
      </c>
      <c r="Z84" s="20" t="s">
        <v>59</v>
      </c>
      <c r="AA84" s="20" t="s">
        <v>58</v>
      </c>
      <c r="AB84" s="20" t="s">
        <v>57</v>
      </c>
      <c r="AC84" s="20" t="s">
        <v>56</v>
      </c>
    </row>
    <row r="85" spans="2:30" ht="15.75" customHeight="1" x14ac:dyDescent="0.25">
      <c r="B85" s="24"/>
      <c r="E85" s="20" t="str">
        <f>E56</f>
        <v>Gall_NiFe_1_10_2</v>
      </c>
      <c r="F85" s="20">
        <f t="shared" ref="F85:N85" si="33">G56</f>
        <v>1362.15</v>
      </c>
      <c r="G85" s="20">
        <f t="shared" si="33"/>
        <v>1359.9</v>
      </c>
      <c r="H85" s="20">
        <f t="shared" si="33"/>
        <v>3983.6000000000004</v>
      </c>
      <c r="I85" s="20">
        <f t="shared" si="33"/>
        <v>4020.09</v>
      </c>
      <c r="J85" s="20">
        <f t="shared" si="33"/>
        <v>570.21</v>
      </c>
      <c r="K85" s="20">
        <f t="shared" si="33"/>
        <v>1636.31</v>
      </c>
      <c r="L85" s="20">
        <f t="shared" si="33"/>
        <v>1605.18</v>
      </c>
      <c r="M85" s="20">
        <f t="shared" si="33"/>
        <v>293.15000000000003</v>
      </c>
      <c r="N85" s="20">
        <f t="shared" si="33"/>
        <v>207.57999999999998</v>
      </c>
      <c r="O85" s="20">
        <v>1</v>
      </c>
      <c r="T85" s="20" t="str">
        <f>T54</f>
        <v>DauphNiFe_1_10</v>
      </c>
      <c r="U85" s="20">
        <f t="shared" ref="U85:W87" si="34">V54</f>
        <v>1026.0999999999999</v>
      </c>
      <c r="V85" s="20">
        <f t="shared" si="34"/>
        <v>1021.6899999999999</v>
      </c>
      <c r="W85" s="20">
        <f t="shared" si="34"/>
        <v>1552.62</v>
      </c>
      <c r="X85" s="20">
        <f t="shared" ref="X85:AC85" si="35">Y54</f>
        <v>3075.31</v>
      </c>
      <c r="Y85" s="20">
        <f t="shared" si="35"/>
        <v>6.61</v>
      </c>
      <c r="Z85" s="20">
        <f t="shared" si="35"/>
        <v>1453.9099999999999</v>
      </c>
      <c r="AA85" s="20">
        <f t="shared" si="35"/>
        <v>1362.63</v>
      </c>
      <c r="AB85" s="20">
        <f t="shared" si="35"/>
        <v>420.31999999999994</v>
      </c>
      <c r="AC85" s="20">
        <f t="shared" si="35"/>
        <v>339.6</v>
      </c>
      <c r="AD85" s="20">
        <v>1</v>
      </c>
    </row>
    <row r="86" spans="2:30" ht="15.75" customHeight="1" x14ac:dyDescent="0.25">
      <c r="B86" s="32"/>
      <c r="C86" s="33"/>
      <c r="E86" s="20" t="str">
        <f>E55</f>
        <v>GallNiFe_2_5</v>
      </c>
      <c r="F86" s="20">
        <f t="shared" ref="F86:N86" si="36">G55</f>
        <v>773.70999999999992</v>
      </c>
      <c r="G86" s="20">
        <f t="shared" si="36"/>
        <v>775.31999999999994</v>
      </c>
      <c r="H86" s="20">
        <f t="shared" si="36"/>
        <v>1027.595</v>
      </c>
      <c r="I86" s="20">
        <f t="shared" si="36"/>
        <v>1097.9949999999999</v>
      </c>
      <c r="J86" s="20">
        <f t="shared" si="36"/>
        <v>622.55999999999995</v>
      </c>
      <c r="K86" s="20">
        <f t="shared" si="36"/>
        <v>426.74</v>
      </c>
      <c r="L86" s="20">
        <f t="shared" si="36"/>
        <v>394.62</v>
      </c>
      <c r="M86" s="20">
        <f t="shared" si="36"/>
        <v>295.77499999999998</v>
      </c>
      <c r="N86" s="20">
        <f t="shared" si="36"/>
        <v>262.13499999999999</v>
      </c>
      <c r="O86" s="20">
        <v>2</v>
      </c>
      <c r="T86" s="20" t="str">
        <f>T55</f>
        <v>DauphNiFe_2_5</v>
      </c>
      <c r="U86" s="20">
        <f t="shared" si="34"/>
        <v>494.89</v>
      </c>
      <c r="V86" s="20">
        <f t="shared" si="34"/>
        <v>485.83500000000004</v>
      </c>
      <c r="W86" s="20">
        <f t="shared" si="34"/>
        <v>965.53499999999997</v>
      </c>
      <c r="X86" s="20">
        <f t="shared" ref="X86:AC86" si="37">Y55</f>
        <v>1973.8050000000001</v>
      </c>
      <c r="Y86" s="20">
        <f t="shared" si="37"/>
        <v>3.4449999999999998</v>
      </c>
      <c r="Z86" s="20">
        <f t="shared" si="37"/>
        <v>633.46500000000003</v>
      </c>
      <c r="AA86" s="20">
        <f t="shared" si="37"/>
        <v>608.80499999999995</v>
      </c>
      <c r="AB86" s="20">
        <f t="shared" si="37"/>
        <v>199.98999999999998</v>
      </c>
      <c r="AC86" s="20">
        <f t="shared" si="37"/>
        <v>168.85999999999999</v>
      </c>
      <c r="AD86" s="20">
        <v>2</v>
      </c>
    </row>
    <row r="87" spans="2:30" ht="15.75" customHeight="1" x14ac:dyDescent="0.25">
      <c r="E87" s="20" t="str">
        <f>E57</f>
        <v>GallNiFe_3_5</v>
      </c>
      <c r="F87" s="20">
        <f t="shared" ref="F87:N87" si="38">G57</f>
        <v>1012.33</v>
      </c>
      <c r="G87" s="20">
        <f t="shared" si="38"/>
        <v>1005.725</v>
      </c>
      <c r="H87" s="20">
        <f t="shared" si="38"/>
        <v>90.265000000000001</v>
      </c>
      <c r="I87" s="20">
        <f t="shared" si="38"/>
        <v>109.30500000000001</v>
      </c>
      <c r="J87" s="20">
        <f t="shared" si="38"/>
        <v>337.375</v>
      </c>
      <c r="K87" s="20">
        <f t="shared" si="38"/>
        <v>28.655000000000001</v>
      </c>
      <c r="L87" s="20">
        <f t="shared" si="38"/>
        <v>25.684999999999999</v>
      </c>
      <c r="M87" s="20">
        <f t="shared" si="38"/>
        <v>255.35</v>
      </c>
      <c r="N87" s="20">
        <f t="shared" si="38"/>
        <v>242.26</v>
      </c>
      <c r="O87" s="20">
        <v>3</v>
      </c>
      <c r="T87" s="20" t="str">
        <f>T56</f>
        <v>DauphNiFe_3_5</v>
      </c>
      <c r="U87" s="20">
        <f t="shared" si="34"/>
        <v>147.155</v>
      </c>
      <c r="V87" s="20">
        <f t="shared" si="34"/>
        <v>156.05500000000001</v>
      </c>
      <c r="W87" s="20">
        <f t="shared" si="34"/>
        <v>130.72</v>
      </c>
      <c r="X87" s="20">
        <f t="shared" ref="X87:AC87" si="39">Y56</f>
        <v>335.52500000000003</v>
      </c>
      <c r="Y87" s="20">
        <f t="shared" si="39"/>
        <v>2.5099999999999998</v>
      </c>
      <c r="Z87" s="20">
        <f t="shared" si="39"/>
        <v>40.835000000000001</v>
      </c>
      <c r="AA87" s="20">
        <f t="shared" si="39"/>
        <v>37.700000000000003</v>
      </c>
      <c r="AB87" s="20">
        <f t="shared" si="39"/>
        <v>164.41</v>
      </c>
      <c r="AC87" s="20">
        <f t="shared" si="39"/>
        <v>153.70499999999998</v>
      </c>
      <c r="AD87" s="20">
        <v>3</v>
      </c>
    </row>
    <row r="88" spans="2:30" ht="15.75" customHeight="1" x14ac:dyDescent="0.25">
      <c r="D88" s="24"/>
      <c r="E88" s="24"/>
      <c r="F88" s="24"/>
      <c r="G88" s="24"/>
      <c r="H88" s="24"/>
      <c r="I88" s="24"/>
      <c r="J88" s="24"/>
      <c r="K88" s="24"/>
      <c r="L88" s="24"/>
      <c r="M88" s="24"/>
      <c r="T88" s="24"/>
      <c r="U88" s="24"/>
      <c r="V88" s="24"/>
      <c r="W88" s="24"/>
      <c r="X88" s="24"/>
      <c r="Y88" s="24"/>
      <c r="Z88" s="24"/>
      <c r="AA88" s="24"/>
      <c r="AB88" s="24"/>
    </row>
    <row r="89" spans="2:30" ht="15.75" customHeight="1" x14ac:dyDescent="0.25">
      <c r="D89" s="24"/>
    </row>
    <row r="90" spans="2:30" ht="15.75" customHeight="1" x14ac:dyDescent="0.25">
      <c r="D90" s="24"/>
    </row>
    <row r="91" spans="2:30" ht="15.75" customHeight="1" x14ac:dyDescent="0.25">
      <c r="D91" s="24"/>
      <c r="E91" s="20" t="s">
        <v>72</v>
      </c>
      <c r="F91" s="20">
        <f t="shared" ref="F91:N91" si="40">SUM(F85:F87)</f>
        <v>3148.19</v>
      </c>
      <c r="G91" s="20">
        <f t="shared" si="40"/>
        <v>3140.9450000000002</v>
      </c>
      <c r="H91" s="20">
        <f t="shared" si="40"/>
        <v>5101.4600000000009</v>
      </c>
      <c r="I91" s="20">
        <f t="shared" si="40"/>
        <v>5227.3900000000003</v>
      </c>
      <c r="J91" s="20">
        <f t="shared" si="40"/>
        <v>1530.145</v>
      </c>
      <c r="K91" s="20">
        <f t="shared" si="40"/>
        <v>2091.7050000000004</v>
      </c>
      <c r="L91" s="20">
        <f t="shared" si="40"/>
        <v>2025.4850000000001</v>
      </c>
      <c r="M91" s="20">
        <f t="shared" si="40"/>
        <v>844.27499999999998</v>
      </c>
      <c r="N91" s="20">
        <f t="shared" si="40"/>
        <v>711.97499999999991</v>
      </c>
      <c r="T91" s="20" t="s">
        <v>72</v>
      </c>
      <c r="U91" s="20">
        <f t="shared" ref="U91:AC91" si="41">SUM(U85:U87)</f>
        <v>1668.1449999999998</v>
      </c>
      <c r="V91" s="20">
        <f t="shared" si="41"/>
        <v>1663.5800000000002</v>
      </c>
      <c r="W91" s="20">
        <f t="shared" si="41"/>
        <v>2648.8749999999995</v>
      </c>
      <c r="X91" s="20">
        <f t="shared" si="41"/>
        <v>5384.6399999999994</v>
      </c>
      <c r="Y91" s="20">
        <f t="shared" si="41"/>
        <v>12.565</v>
      </c>
      <c r="Z91" s="20">
        <f t="shared" si="41"/>
        <v>2128.21</v>
      </c>
      <c r="AA91" s="20">
        <f t="shared" si="41"/>
        <v>2009.135</v>
      </c>
      <c r="AB91" s="20">
        <f t="shared" si="41"/>
        <v>784.71999999999991</v>
      </c>
      <c r="AC91" s="20">
        <f t="shared" si="41"/>
        <v>662.16499999999996</v>
      </c>
    </row>
    <row r="92" spans="2:30" ht="15.75" customHeight="1" x14ac:dyDescent="0.25">
      <c r="E92" s="20" t="s">
        <v>100</v>
      </c>
      <c r="F92" s="20">
        <f t="shared" ref="F92:N92" si="42">F91/$Z$91</f>
        <v>1.4792666137270287</v>
      </c>
      <c r="G92" s="20">
        <f t="shared" si="42"/>
        <v>1.4758623444115009</v>
      </c>
      <c r="H92" s="20">
        <f t="shared" si="42"/>
        <v>2.3970660790053615</v>
      </c>
      <c r="I92" s="20">
        <f t="shared" si="42"/>
        <v>2.4562378712627044</v>
      </c>
      <c r="J92" s="20">
        <f t="shared" si="42"/>
        <v>0.71898214931797144</v>
      </c>
      <c r="K92" s="20">
        <f t="shared" si="42"/>
        <v>0.98284708745847471</v>
      </c>
      <c r="L92" s="20">
        <f t="shared" si="42"/>
        <v>0.9517317369996382</v>
      </c>
      <c r="M92" s="20">
        <f t="shared" si="42"/>
        <v>0.39670662199688939</v>
      </c>
      <c r="N92" s="20">
        <f t="shared" si="42"/>
        <v>0.33454170406115935</v>
      </c>
      <c r="T92" s="20" t="s">
        <v>100</v>
      </c>
      <c r="U92" s="20">
        <f t="shared" ref="U92:AC92" si="43">U91/$Z$91</f>
        <v>0.78382537437564892</v>
      </c>
      <c r="V92" s="20">
        <f t="shared" si="43"/>
        <v>0.78168037928587886</v>
      </c>
      <c r="W92" s="20">
        <f t="shared" si="43"/>
        <v>1.2446492592366352</v>
      </c>
      <c r="X92" s="20">
        <f t="shared" si="43"/>
        <v>2.5301262563374851</v>
      </c>
      <c r="Y92" s="20">
        <f t="shared" si="43"/>
        <v>5.9040226293457882E-3</v>
      </c>
      <c r="Z92" s="20">
        <f t="shared" si="43"/>
        <v>1</v>
      </c>
      <c r="AA92" s="20">
        <f t="shared" si="43"/>
        <v>0.94404922446563078</v>
      </c>
      <c r="AB92" s="20">
        <f t="shared" si="43"/>
        <v>0.36872301135696189</v>
      </c>
      <c r="AC92" s="20">
        <f t="shared" si="43"/>
        <v>0.31113705884287735</v>
      </c>
    </row>
    <row r="93" spans="2:30" ht="15.75" customHeight="1" x14ac:dyDescent="0.25">
      <c r="D93" s="21"/>
    </row>
    <row r="94" spans="2:30" ht="15.75" customHeight="1" x14ac:dyDescent="0.25">
      <c r="D94" s="21"/>
    </row>
    <row r="95" spans="2:30" ht="15.75" customHeight="1" x14ac:dyDescent="0.25">
      <c r="D95" s="21"/>
      <c r="S95" s="20" t="s">
        <v>75</v>
      </c>
    </row>
    <row r="96" spans="2:30" ht="15.75" customHeight="1" x14ac:dyDescent="0.25">
      <c r="D96" s="20" t="s">
        <v>75</v>
      </c>
      <c r="F96" s="20" t="s">
        <v>64</v>
      </c>
      <c r="G96" s="20" t="s">
        <v>63</v>
      </c>
      <c r="H96" s="20" t="s">
        <v>62</v>
      </c>
      <c r="I96" s="20" t="s">
        <v>61</v>
      </c>
      <c r="J96" s="20" t="s">
        <v>60</v>
      </c>
      <c r="K96" s="20" t="s">
        <v>59</v>
      </c>
      <c r="L96" s="20" t="s">
        <v>58</v>
      </c>
      <c r="M96" s="20" t="s">
        <v>57</v>
      </c>
      <c r="N96" s="20" t="s">
        <v>56</v>
      </c>
      <c r="U96" s="20" t="s">
        <v>64</v>
      </c>
      <c r="V96" s="20" t="s">
        <v>63</v>
      </c>
      <c r="W96" s="20" t="s">
        <v>62</v>
      </c>
      <c r="X96" s="20" t="s">
        <v>61</v>
      </c>
      <c r="Y96" s="20" t="s">
        <v>60</v>
      </c>
      <c r="Z96" s="20" t="s">
        <v>59</v>
      </c>
      <c r="AA96" s="20" t="s">
        <v>58</v>
      </c>
      <c r="AB96" s="20" t="s">
        <v>57</v>
      </c>
      <c r="AC96" s="20" t="s">
        <v>56</v>
      </c>
    </row>
    <row r="97" spans="4:30" ht="15.75" customHeight="1" x14ac:dyDescent="0.25">
      <c r="E97" s="20" t="str">
        <f>E68</f>
        <v>Gall_NiFe_1_10_2</v>
      </c>
      <c r="F97" s="20">
        <f t="shared" ref="F97:L97" si="44">G68</f>
        <v>30.0237117396358</v>
      </c>
      <c r="G97" s="20">
        <f t="shared" si="44"/>
        <v>29.345741452559174</v>
      </c>
      <c r="H97" s="20">
        <f t="shared" si="44"/>
        <v>83.972645941150091</v>
      </c>
      <c r="I97" s="20">
        <f t="shared" si="44"/>
        <v>81.756856015920107</v>
      </c>
      <c r="J97" s="20">
        <f t="shared" si="44"/>
        <v>6.134188912351477</v>
      </c>
      <c r="K97" s="20">
        <f t="shared" si="44"/>
        <v>78.550735073507354</v>
      </c>
      <c r="L97" s="20">
        <f t="shared" si="44"/>
        <v>85.457379043578612</v>
      </c>
      <c r="M97" s="20">
        <f>K97</f>
        <v>78.550735073507354</v>
      </c>
      <c r="N97" s="20">
        <f>L97</f>
        <v>85.457379043578612</v>
      </c>
      <c r="O97" s="20">
        <v>1</v>
      </c>
      <c r="T97" s="20" t="str">
        <f>T66</f>
        <v>DauphNiFe_1_10</v>
      </c>
      <c r="U97" s="20">
        <f t="shared" ref="U97:V99" si="45">V66</f>
        <v>51.11296541243351</v>
      </c>
      <c r="V97" s="20">
        <f t="shared" si="45"/>
        <v>49.322004636574391</v>
      </c>
      <c r="W97" s="20">
        <f t="shared" ref="W97:X97" si="46">X66</f>
        <v>30.257832731436629</v>
      </c>
      <c r="X97" s="20">
        <f t="shared" si="46"/>
        <v>58.363788130595616</v>
      </c>
      <c r="Y97" s="20">
        <f t="shared" ref="Y97:AC99" si="47">Z66</f>
        <v>6.6432160804020104E-2</v>
      </c>
      <c r="Z97" s="20">
        <f t="shared" si="47"/>
        <v>66.899438479735878</v>
      </c>
      <c r="AA97" s="20">
        <f t="shared" si="47"/>
        <v>70.540642274282703</v>
      </c>
      <c r="AB97" s="20">
        <f t="shared" si="47"/>
        <v>4.476655354177197</v>
      </c>
      <c r="AC97" s="20">
        <f t="shared" si="47"/>
        <v>3.9003328726324193</v>
      </c>
      <c r="AD97" s="20">
        <v>1</v>
      </c>
    </row>
    <row r="98" spans="4:30" ht="15.75" customHeight="1" x14ac:dyDescent="0.25">
      <c r="E98" s="20" t="str">
        <f>E67</f>
        <v>GallNiFe_2_5</v>
      </c>
      <c r="F98" s="20">
        <f t="shared" ref="F98:N98" si="48">G67</f>
        <v>17.053662232554132</v>
      </c>
      <c r="G98" s="20">
        <f t="shared" si="48"/>
        <v>16.730892170746511</v>
      </c>
      <c r="H98" s="20">
        <f t="shared" si="48"/>
        <v>21.661279020457904</v>
      </c>
      <c r="I98" s="20">
        <f t="shared" si="48"/>
        <v>22.330002343529671</v>
      </c>
      <c r="J98" s="20">
        <f t="shared" si="48"/>
        <v>6.6973582527025739</v>
      </c>
      <c r="K98" s="20">
        <f t="shared" si="48"/>
        <v>20.485568556855686</v>
      </c>
      <c r="L98" s="20">
        <f t="shared" si="48"/>
        <v>21.008977758367905</v>
      </c>
      <c r="M98" s="20">
        <f t="shared" si="48"/>
        <v>5.6756803352110241</v>
      </c>
      <c r="N98" s="20">
        <f t="shared" si="48"/>
        <v>5.2414919998906502</v>
      </c>
      <c r="O98" s="20">
        <v>2</v>
      </c>
      <c r="T98" s="20" t="str">
        <f>T67</f>
        <v>DauphNiFe_2_5</v>
      </c>
      <c r="U98" s="20">
        <f t="shared" si="45"/>
        <v>24.651881349731237</v>
      </c>
      <c r="V98" s="20">
        <f t="shared" si="45"/>
        <v>23.453646529387701</v>
      </c>
      <c r="W98" s="20">
        <f t="shared" ref="W98:X98" si="49">X67</f>
        <v>18.816578767726593</v>
      </c>
      <c r="X98" s="20">
        <f t="shared" si="49"/>
        <v>37.459227470112047</v>
      </c>
      <c r="Y98" s="20">
        <f t="shared" si="47"/>
        <v>3.4623115577889448E-2</v>
      </c>
      <c r="Z98" s="20">
        <f t="shared" si="47"/>
        <v>29.147920295318066</v>
      </c>
      <c r="AA98" s="20">
        <f t="shared" si="47"/>
        <v>31.51662279547249</v>
      </c>
      <c r="AB98" s="20">
        <f>AC67</f>
        <v>2.1300111921438369</v>
      </c>
      <c r="AC98" s="20">
        <f t="shared" si="47"/>
        <v>1.9393704619337759</v>
      </c>
      <c r="AD98" s="20">
        <v>2</v>
      </c>
    </row>
    <row r="99" spans="4:30" ht="15.75" customHeight="1" x14ac:dyDescent="0.25">
      <c r="E99" s="20" t="str">
        <f>E69</f>
        <v>GallNiFe_3_5</v>
      </c>
      <c r="F99" s="20">
        <f t="shared" ref="F99:N99" si="50">G69</f>
        <v>22.313184381591977</v>
      </c>
      <c r="G99" s="20">
        <f t="shared" si="50"/>
        <v>21.702879492885561</v>
      </c>
      <c r="H99" s="20">
        <f t="shared" si="50"/>
        <v>1.9027489923380638</v>
      </c>
      <c r="I99" s="20">
        <f t="shared" si="50"/>
        <v>2.2229435527115431</v>
      </c>
      <c r="J99" s="20">
        <f t="shared" si="50"/>
        <v>3.629403174803282</v>
      </c>
      <c r="K99" s="20">
        <f t="shared" si="50"/>
        <v>1.3755775577557756</v>
      </c>
      <c r="L99" s="20">
        <f t="shared" si="50"/>
        <v>1.3674309303220304</v>
      </c>
      <c r="M99" s="20">
        <f t="shared" si="50"/>
        <v>4.8999576488754464</v>
      </c>
      <c r="N99" s="20">
        <f t="shared" si="50"/>
        <v>4.8440835901100918</v>
      </c>
      <c r="O99" s="20">
        <v>3</v>
      </c>
      <c r="T99" s="20" t="str">
        <f>T68</f>
        <v>DauphNiFe_3_5</v>
      </c>
      <c r="U99" s="20">
        <f t="shared" si="45"/>
        <v>7.3302099456842935</v>
      </c>
      <c r="V99" s="20">
        <f t="shared" si="45"/>
        <v>7.5335428883131055</v>
      </c>
      <c r="W99" s="20">
        <f t="shared" ref="W99:X99" si="51">X68</f>
        <v>2.5475028626794685</v>
      </c>
      <c r="X99" s="20">
        <f t="shared" si="51"/>
        <v>6.3676539966761379</v>
      </c>
      <c r="Y99" s="20">
        <f t="shared" si="47"/>
        <v>2.5226130653266329E-2</v>
      </c>
      <c r="Z99" s="20">
        <f t="shared" si="47"/>
        <v>1.8789598876959472</v>
      </c>
      <c r="AA99" s="20">
        <f t="shared" si="47"/>
        <v>1.9516539440203566</v>
      </c>
      <c r="AB99" s="20">
        <f t="shared" si="47"/>
        <v>1.7510632536645248</v>
      </c>
      <c r="AC99" s="20">
        <f t="shared" si="47"/>
        <v>1.7653140877148583</v>
      </c>
      <c r="AD99" s="20">
        <v>3</v>
      </c>
    </row>
    <row r="100" spans="4:30" ht="15.75" customHeight="1" x14ac:dyDescent="0.25"/>
    <row r="101" spans="4:30" ht="15.75" customHeight="1" x14ac:dyDescent="0.25"/>
    <row r="102" spans="4:30" ht="15.75" customHeight="1" x14ac:dyDescent="0.25"/>
    <row r="103" spans="4:30" ht="15.75" customHeight="1" x14ac:dyDescent="0.25">
      <c r="E103" s="20" t="s">
        <v>71</v>
      </c>
      <c r="F103" s="20">
        <f t="shared" ref="F103:G103" si="52">SUM(F97:F102)</f>
        <v>69.390558353781913</v>
      </c>
      <c r="G103" s="20">
        <f t="shared" si="52"/>
        <v>67.779513116191239</v>
      </c>
      <c r="H103" s="20">
        <f t="shared" ref="H103" si="53">SUM(H97:H102)</f>
        <v>107.53667395394605</v>
      </c>
      <c r="I103" s="20">
        <f t="shared" ref="I103" si="54">SUM(I97:I102)</f>
        <v>106.30980191216132</v>
      </c>
      <c r="J103" s="20">
        <f t="shared" ref="J103" si="55">SUM(J97:J102)</f>
        <v>16.460950339857334</v>
      </c>
      <c r="K103" s="20">
        <f>SUM(K97:K102)</f>
        <v>100.41188118811881</v>
      </c>
      <c r="L103" s="20">
        <f t="shared" ref="L103:N103" si="56">SUM(L97:L102)</f>
        <v>107.83378773226855</v>
      </c>
      <c r="M103" s="20">
        <f t="shared" si="56"/>
        <v>89.126373057593824</v>
      </c>
      <c r="N103" s="20">
        <f t="shared" si="56"/>
        <v>95.542954633579356</v>
      </c>
    </row>
    <row r="104" spans="4:30" ht="15.75" customHeight="1" x14ac:dyDescent="0.25"/>
    <row r="105" spans="4:30" ht="15.75" customHeight="1" x14ac:dyDescent="0.25"/>
    <row r="106" spans="4:30" ht="15.75" customHeight="1" x14ac:dyDescent="0.25"/>
    <row r="107" spans="4:30" ht="15.75" customHeight="1" x14ac:dyDescent="0.25"/>
    <row r="108" spans="4:30" ht="15.75" customHeight="1" x14ac:dyDescent="0.25"/>
    <row r="109" spans="4:30" ht="15.75" customHeight="1" x14ac:dyDescent="0.25"/>
    <row r="110" spans="4:30" ht="15.75" customHeight="1" x14ac:dyDescent="0.25"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</row>
    <row r="111" spans="4:30" ht="15.75" customHeight="1" x14ac:dyDescent="0.25">
      <c r="D111" s="24"/>
    </row>
    <row r="112" spans="4:30" ht="15.75" customHeight="1" x14ac:dyDescent="0.25">
      <c r="D112" s="24"/>
    </row>
    <row r="113" spans="4:4" ht="15.75" customHeight="1" x14ac:dyDescent="0.25">
      <c r="D113" s="24"/>
    </row>
    <row r="114" spans="4:4" ht="15.75" customHeight="1" x14ac:dyDescent="0.25"/>
    <row r="115" spans="4:4" ht="15.75" customHeight="1" x14ac:dyDescent="0.25"/>
    <row r="116" spans="4:4" ht="15.75" customHeight="1" x14ac:dyDescent="0.25"/>
    <row r="117" spans="4:4" ht="15.75" customHeight="1" x14ac:dyDescent="0.25"/>
    <row r="118" spans="4:4" ht="15.75" customHeight="1" x14ac:dyDescent="0.25"/>
    <row r="119" spans="4:4" ht="15.75" customHeight="1" x14ac:dyDescent="0.25"/>
    <row r="120" spans="4:4" ht="15.75" customHeight="1" x14ac:dyDescent="0.25"/>
    <row r="121" spans="4:4" ht="15.75" customHeight="1" x14ac:dyDescent="0.25"/>
    <row r="122" spans="4:4" ht="15.75" customHeight="1" x14ac:dyDescent="0.25"/>
    <row r="123" spans="4:4" ht="15.75" customHeight="1" x14ac:dyDescent="0.25"/>
    <row r="124" spans="4:4" ht="15.75" customHeight="1" x14ac:dyDescent="0.25"/>
    <row r="125" spans="4:4" ht="15.75" customHeight="1" x14ac:dyDescent="0.25"/>
    <row r="126" spans="4:4" ht="15.75" customHeight="1" x14ac:dyDescent="0.25"/>
    <row r="127" spans="4:4" ht="15.75" customHeight="1" x14ac:dyDescent="0.25"/>
    <row r="128" spans="4:4" ht="15.75" customHeight="1" x14ac:dyDescent="0.25"/>
    <row r="129" spans="5:16" ht="15.75" customHeight="1" x14ac:dyDescent="0.25"/>
    <row r="130" spans="5:16" ht="15.75" customHeight="1" x14ac:dyDescent="0.25"/>
    <row r="131" spans="5:16" ht="15.75" customHeight="1" x14ac:dyDescent="0.25"/>
    <row r="132" spans="5:16" ht="15.75" customHeight="1" x14ac:dyDescent="0.25"/>
    <row r="133" spans="5:16" ht="15.75" customHeight="1" x14ac:dyDescent="0.25"/>
    <row r="134" spans="5:16" ht="15.75" customHeight="1" x14ac:dyDescent="0.25"/>
    <row r="135" spans="5:16" ht="15.75" customHeight="1" x14ac:dyDescent="0.25"/>
    <row r="136" spans="5:16" ht="15.75" customHeight="1" x14ac:dyDescent="0.25">
      <c r="E136"/>
      <c r="F136"/>
      <c r="G136"/>
      <c r="H136"/>
      <c r="I136"/>
      <c r="J136"/>
      <c r="K136"/>
      <c r="L136"/>
      <c r="M136"/>
      <c r="N136"/>
      <c r="O136"/>
      <c r="P136"/>
    </row>
    <row r="137" spans="5:16" ht="15.75" customHeight="1" x14ac:dyDescent="0.25">
      <c r="E137"/>
      <c r="F137"/>
      <c r="G137"/>
      <c r="H137"/>
      <c r="I137"/>
      <c r="J137"/>
      <c r="K137"/>
      <c r="L137"/>
      <c r="M137"/>
      <c r="N137"/>
      <c r="O137"/>
      <c r="P137"/>
    </row>
    <row r="138" spans="5:16" ht="15.75" customHeight="1" x14ac:dyDescent="0.25">
      <c r="E138"/>
      <c r="F138"/>
      <c r="G138"/>
      <c r="H138"/>
      <c r="I138"/>
      <c r="J138"/>
      <c r="K138"/>
      <c r="L138"/>
      <c r="M138"/>
      <c r="N138"/>
      <c r="O138"/>
      <c r="P138"/>
    </row>
    <row r="139" spans="5:16" ht="15.75" customHeight="1" x14ac:dyDescent="0.25">
      <c r="E139"/>
      <c r="F139"/>
      <c r="G139"/>
      <c r="H139"/>
      <c r="I139"/>
      <c r="J139"/>
      <c r="K139"/>
      <c r="L139"/>
      <c r="M139"/>
      <c r="N139"/>
      <c r="O139"/>
      <c r="P139"/>
    </row>
    <row r="140" spans="5:16" ht="15.75" customHeight="1" x14ac:dyDescent="0.25">
      <c r="E140"/>
      <c r="F140"/>
      <c r="G140"/>
      <c r="H140"/>
      <c r="I140"/>
      <c r="J140"/>
      <c r="K140"/>
      <c r="L140"/>
      <c r="M140"/>
      <c r="N140"/>
      <c r="O140"/>
      <c r="P140"/>
    </row>
    <row r="141" spans="5:16" ht="15.75" customHeight="1" x14ac:dyDescent="0.25">
      <c r="E141"/>
      <c r="F141"/>
      <c r="G141"/>
      <c r="H141"/>
      <c r="I141"/>
      <c r="J141"/>
      <c r="K141"/>
      <c r="L141"/>
      <c r="M141"/>
      <c r="N141"/>
      <c r="O141"/>
      <c r="P141"/>
    </row>
    <row r="142" spans="5:16" ht="15.75" customHeight="1" x14ac:dyDescent="0.25">
      <c r="E142"/>
      <c r="F142"/>
      <c r="G142"/>
      <c r="H142"/>
      <c r="I142"/>
      <c r="J142"/>
      <c r="K142"/>
      <c r="L142"/>
      <c r="M142"/>
      <c r="N142"/>
      <c r="O142"/>
      <c r="P142"/>
    </row>
    <row r="143" spans="5:16" ht="15.75" customHeight="1" x14ac:dyDescent="0.25">
      <c r="E143"/>
      <c r="F143"/>
      <c r="G143"/>
      <c r="H143"/>
      <c r="I143"/>
      <c r="J143"/>
      <c r="K143"/>
      <c r="L143"/>
      <c r="M143"/>
      <c r="N143"/>
      <c r="O143"/>
      <c r="P143"/>
    </row>
    <row r="144" spans="5:16" ht="15.75" customHeight="1" x14ac:dyDescent="0.25">
      <c r="E144"/>
      <c r="F144"/>
      <c r="G144"/>
      <c r="H144"/>
      <c r="I144"/>
      <c r="J144"/>
      <c r="K144"/>
      <c r="L144"/>
      <c r="M144"/>
      <c r="N144"/>
      <c r="O144"/>
      <c r="P144"/>
    </row>
    <row r="145" spans="5:16" ht="15.75" customHeight="1" x14ac:dyDescent="0.25">
      <c r="E145"/>
      <c r="F145"/>
      <c r="G145"/>
      <c r="H145"/>
      <c r="I145"/>
      <c r="J145"/>
      <c r="K145"/>
      <c r="L145"/>
      <c r="M145"/>
      <c r="N145"/>
      <c r="O145"/>
      <c r="P145"/>
    </row>
    <row r="146" spans="5:16" ht="15.75" customHeight="1" x14ac:dyDescent="0.25">
      <c r="E146"/>
      <c r="F146"/>
      <c r="G146"/>
      <c r="H146"/>
      <c r="I146"/>
      <c r="J146"/>
      <c r="K146"/>
      <c r="L146"/>
      <c r="M146"/>
      <c r="N146"/>
      <c r="O146"/>
      <c r="P146"/>
    </row>
    <row r="147" spans="5:16" ht="15.75" customHeight="1" x14ac:dyDescent="0.25">
      <c r="E147"/>
      <c r="F147"/>
      <c r="G147"/>
      <c r="H147"/>
      <c r="I147"/>
      <c r="J147"/>
      <c r="K147"/>
      <c r="L147"/>
      <c r="M147"/>
      <c r="N147"/>
      <c r="O147"/>
      <c r="P147"/>
    </row>
    <row r="148" spans="5:16" ht="15.75" customHeight="1" x14ac:dyDescent="0.25">
      <c r="E148"/>
      <c r="F148"/>
      <c r="G148"/>
      <c r="H148"/>
      <c r="I148"/>
      <c r="J148"/>
      <c r="K148"/>
      <c r="L148"/>
      <c r="M148"/>
      <c r="N148"/>
      <c r="O148"/>
      <c r="P148"/>
    </row>
    <row r="149" spans="5:16" ht="15.75" customHeight="1" x14ac:dyDescent="0.25">
      <c r="E149"/>
      <c r="F149"/>
      <c r="G149"/>
      <c r="H149"/>
      <c r="I149"/>
      <c r="J149"/>
      <c r="K149"/>
      <c r="L149"/>
      <c r="M149"/>
      <c r="N149"/>
      <c r="O149"/>
      <c r="P149"/>
    </row>
    <row r="150" spans="5:16" ht="15.75" customHeight="1" x14ac:dyDescent="0.25">
      <c r="E150"/>
      <c r="F150"/>
      <c r="G150"/>
      <c r="H150"/>
      <c r="I150"/>
      <c r="J150"/>
      <c r="K150"/>
      <c r="L150"/>
      <c r="M150"/>
      <c r="N150"/>
      <c r="O150"/>
      <c r="P150"/>
    </row>
    <row r="151" spans="5:16" ht="15.75" customHeight="1" x14ac:dyDescent="0.25">
      <c r="E151"/>
      <c r="F151"/>
      <c r="G151"/>
      <c r="H151"/>
      <c r="I151"/>
      <c r="J151"/>
      <c r="K151"/>
      <c r="L151"/>
      <c r="M151"/>
      <c r="N151"/>
      <c r="O151"/>
      <c r="P151"/>
    </row>
    <row r="152" spans="5:16" ht="15.75" customHeight="1" x14ac:dyDescent="0.25"/>
    <row r="153" spans="5:16" ht="15.75" customHeight="1" x14ac:dyDescent="0.25"/>
    <row r="154" spans="5:16" ht="15.75" customHeight="1" x14ac:dyDescent="0.25"/>
    <row r="155" spans="5:16" ht="15.75" customHeight="1" x14ac:dyDescent="0.25"/>
    <row r="156" spans="5:16" ht="15.75" customHeight="1" x14ac:dyDescent="0.25"/>
    <row r="157" spans="5:16" ht="15.75" customHeight="1" x14ac:dyDescent="0.25"/>
    <row r="158" spans="5:16" ht="15.75" customHeight="1" x14ac:dyDescent="0.25"/>
    <row r="159" spans="5:16" ht="15.75" customHeight="1" x14ac:dyDescent="0.25"/>
    <row r="160" spans="5:16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</sheetData>
  <sortState xmlns:xlrd2="http://schemas.microsoft.com/office/spreadsheetml/2017/richdata2" ref="T106:AB111">
    <sortCondition ref="AB106:AB111"/>
  </sortState>
  <mergeCells count="1">
    <mergeCell ref="F48:J48"/>
  </mergeCells>
  <phoneticPr fontId="9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0477-36F9-455F-BE43-CE12A8CCA040}">
  <dimension ref="A4:BC13"/>
  <sheetViews>
    <sheetView workbookViewId="0">
      <selection activeCell="AC13" sqref="AC13"/>
    </sheetView>
  </sheetViews>
  <sheetFormatPr defaultRowHeight="15" x14ac:dyDescent="0.25"/>
  <sheetData>
    <row r="4" spans="1:55" s="20" customFormat="1" x14ac:dyDescent="0.25">
      <c r="A4" s="18" t="s">
        <v>37</v>
      </c>
      <c r="B4" s="19"/>
      <c r="C4" s="19"/>
      <c r="D4" s="19"/>
      <c r="E4" s="19" t="s">
        <v>64</v>
      </c>
      <c r="F4" s="19"/>
      <c r="G4" s="19"/>
      <c r="H4" s="19" t="s">
        <v>63</v>
      </c>
      <c r="I4" s="19"/>
      <c r="J4" s="19"/>
      <c r="K4" s="19" t="s">
        <v>62</v>
      </c>
      <c r="L4" s="19"/>
      <c r="M4" s="19"/>
      <c r="N4" s="19" t="s">
        <v>61</v>
      </c>
      <c r="O4" s="19"/>
      <c r="P4" s="19"/>
      <c r="Q4" s="19" t="s">
        <v>60</v>
      </c>
      <c r="R4" s="19"/>
      <c r="S4" s="19"/>
      <c r="T4" s="19" t="s">
        <v>59</v>
      </c>
      <c r="U4" s="19"/>
      <c r="V4" s="19"/>
      <c r="W4" s="19" t="s">
        <v>58</v>
      </c>
      <c r="X4" s="19"/>
      <c r="Y4" s="19"/>
      <c r="Z4" s="19" t="s">
        <v>57</v>
      </c>
      <c r="AA4" s="19"/>
      <c r="AB4" s="19"/>
      <c r="AC4" s="19" t="s">
        <v>56</v>
      </c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</row>
    <row r="5" spans="1:55" s="20" customFormat="1" x14ac:dyDescent="0.25">
      <c r="A5" s="18"/>
      <c r="B5" s="19" t="s">
        <v>78</v>
      </c>
      <c r="C5" s="19" t="s">
        <v>38</v>
      </c>
      <c r="D5" s="19" t="s">
        <v>39</v>
      </c>
      <c r="E5" s="19" t="s">
        <v>40</v>
      </c>
      <c r="F5" s="19" t="s">
        <v>41</v>
      </c>
      <c r="G5" s="19" t="s">
        <v>42</v>
      </c>
      <c r="H5" s="19" t="s">
        <v>40</v>
      </c>
      <c r="I5" s="19" t="s">
        <v>41</v>
      </c>
      <c r="J5" s="19" t="s">
        <v>42</v>
      </c>
      <c r="K5" s="19" t="s">
        <v>40</v>
      </c>
      <c r="L5" s="19" t="s">
        <v>41</v>
      </c>
      <c r="M5" s="19" t="s">
        <v>42</v>
      </c>
      <c r="N5" s="19" t="s">
        <v>40</v>
      </c>
      <c r="O5" s="19" t="s">
        <v>41</v>
      </c>
      <c r="P5" s="19" t="s">
        <v>42</v>
      </c>
      <c r="Q5" s="19" t="s">
        <v>40</v>
      </c>
      <c r="R5" s="19" t="s">
        <v>41</v>
      </c>
      <c r="S5" s="19" t="s">
        <v>42</v>
      </c>
      <c r="T5" s="19" t="s">
        <v>40</v>
      </c>
      <c r="U5" s="19" t="s">
        <v>41</v>
      </c>
      <c r="V5" s="19" t="s">
        <v>42</v>
      </c>
      <c r="W5" s="19" t="s">
        <v>40</v>
      </c>
      <c r="X5" s="19" t="s">
        <v>41</v>
      </c>
      <c r="Y5" s="19" t="s">
        <v>42</v>
      </c>
      <c r="Z5" s="19" t="s">
        <v>40</v>
      </c>
      <c r="AA5" s="19" t="s">
        <v>41</v>
      </c>
      <c r="AB5" s="19" t="s">
        <v>42</v>
      </c>
      <c r="AC5" s="19" t="s">
        <v>40</v>
      </c>
      <c r="AD5" s="19" t="s">
        <v>41</v>
      </c>
      <c r="AE5" s="19" t="s">
        <v>42</v>
      </c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</row>
    <row r="6" spans="1:55" s="20" customFormat="1" x14ac:dyDescent="0.25">
      <c r="B6" s="20">
        <f>17.1358-17.1102</f>
        <v>2.5600000000000733E-2</v>
      </c>
      <c r="C6" t="s">
        <v>79</v>
      </c>
      <c r="D6"/>
      <c r="E6">
        <v>77.430000000000007</v>
      </c>
      <c r="F6">
        <v>6.4</v>
      </c>
      <c r="G6">
        <v>6514</v>
      </c>
      <c r="H6">
        <v>79.087999999999994</v>
      </c>
      <c r="I6">
        <v>2.2999999999999998</v>
      </c>
      <c r="J6">
        <v>122547.98</v>
      </c>
      <c r="K6">
        <v>80.962999999999994</v>
      </c>
      <c r="L6">
        <v>7.6</v>
      </c>
      <c r="M6">
        <v>42449.35</v>
      </c>
      <c r="N6">
        <v>83.918999999999997</v>
      </c>
      <c r="O6">
        <v>7.8</v>
      </c>
      <c r="P6">
        <v>1196121.8700000001</v>
      </c>
      <c r="Q6">
        <v>158.64500000000001</v>
      </c>
      <c r="R6">
        <v>7.4</v>
      </c>
      <c r="S6">
        <v>3365227.98</v>
      </c>
      <c r="T6">
        <v>35.552</v>
      </c>
      <c r="U6">
        <v>1.7</v>
      </c>
      <c r="V6">
        <v>1410752.65</v>
      </c>
      <c r="W6">
        <v>32.057000000000002</v>
      </c>
      <c r="X6">
        <v>8.1</v>
      </c>
      <c r="Y6">
        <v>355032.34</v>
      </c>
      <c r="Z6">
        <v>88.938999999999993</v>
      </c>
      <c r="AA6">
        <v>3</v>
      </c>
      <c r="AB6">
        <v>1608744.22</v>
      </c>
      <c r="AC6">
        <v>85.352999999999994</v>
      </c>
      <c r="AD6">
        <v>3.4</v>
      </c>
      <c r="AE6">
        <v>418845.95</v>
      </c>
      <c r="AF6" s="22"/>
      <c r="AG6" s="22"/>
      <c r="AH6" s="21"/>
      <c r="AI6" s="21"/>
      <c r="AJ6" s="21"/>
      <c r="AK6" s="21"/>
      <c r="BC6" s="24"/>
    </row>
    <row r="7" spans="1:55" s="20" customFormat="1" x14ac:dyDescent="0.25">
      <c r="B7" s="20">
        <f>16.7041-16.651</f>
        <v>5.3100000000000591E-2</v>
      </c>
      <c r="C7" t="s">
        <v>113</v>
      </c>
      <c r="D7"/>
      <c r="E7">
        <v>35.533000000000001</v>
      </c>
      <c r="F7">
        <v>6.2</v>
      </c>
      <c r="G7">
        <v>3301.7</v>
      </c>
      <c r="H7">
        <v>36.664999999999999</v>
      </c>
      <c r="I7">
        <v>2.2000000000000002</v>
      </c>
      <c r="J7">
        <v>69674.429999999993</v>
      </c>
      <c r="K7">
        <v>90.823999999999998</v>
      </c>
      <c r="L7">
        <v>5.9</v>
      </c>
      <c r="M7">
        <v>48811.13</v>
      </c>
      <c r="N7">
        <v>93.265000000000001</v>
      </c>
      <c r="O7">
        <v>4.9000000000000004</v>
      </c>
      <c r="P7">
        <v>1363109.57</v>
      </c>
      <c r="Q7">
        <v>176.11500000000001</v>
      </c>
      <c r="R7">
        <v>5.5</v>
      </c>
      <c r="S7">
        <v>3828922.82</v>
      </c>
      <c r="T7">
        <v>38.466999999999999</v>
      </c>
      <c r="U7">
        <v>2.5</v>
      </c>
      <c r="V7">
        <v>1545969.48</v>
      </c>
      <c r="W7">
        <v>34.191000000000003</v>
      </c>
      <c r="X7">
        <v>3.7</v>
      </c>
      <c r="Y7">
        <v>388476.66</v>
      </c>
      <c r="Z7">
        <v>166.18799999999999</v>
      </c>
      <c r="AA7">
        <v>0.8</v>
      </c>
      <c r="AB7">
        <v>3071078.19</v>
      </c>
      <c r="AC7">
        <v>154.113</v>
      </c>
      <c r="AD7">
        <v>6.1</v>
      </c>
      <c r="AE7">
        <v>810309.41</v>
      </c>
      <c r="AF7" s="22"/>
      <c r="AG7" s="22"/>
      <c r="AH7" s="21"/>
      <c r="AI7" s="21"/>
      <c r="AJ7" s="21"/>
      <c r="AK7" s="21"/>
      <c r="BC7" s="24"/>
    </row>
    <row r="9" spans="1:55" x14ac:dyDescent="0.25">
      <c r="E9" t="s">
        <v>77</v>
      </c>
    </row>
    <row r="10" spans="1:55" x14ac:dyDescent="0.25">
      <c r="B10">
        <v>1</v>
      </c>
      <c r="C10" t="s">
        <v>112</v>
      </c>
      <c r="E10">
        <f>1.5*E6*$B$10/$B$6</f>
        <v>4536.9140624998709</v>
      </c>
      <c r="H10">
        <f>1.5*H6*$B$10/$B$6</f>
        <v>4634.0624999998672</v>
      </c>
      <c r="K10">
        <f>1.5*K6*$B$10/$B$6</f>
        <v>4743.9257812498636</v>
      </c>
      <c r="N10">
        <f>1.5*N6*$B$10/$B$6</f>
        <v>4917.128906249859</v>
      </c>
      <c r="Q10">
        <f>1.5*Q6*$B$10/$B$6</f>
        <v>9295.6054687497344</v>
      </c>
      <c r="T10">
        <f>1.5*T6*$B$10/$B$6</f>
        <v>2083.1249999999404</v>
      </c>
      <c r="W10">
        <f>1.5*W6*$B$10/$B$6</f>
        <v>1878.3398437499463</v>
      </c>
      <c r="Z10">
        <f>1.5*Z6*$B$10/$B$6</f>
        <v>5211.2695312498508</v>
      </c>
      <c r="AC10">
        <f>1.5*AC6*$B$10/$B$6</f>
        <v>5001.1523437498563</v>
      </c>
    </row>
    <row r="11" spans="1:55" x14ac:dyDescent="0.25">
      <c r="B11">
        <v>2</v>
      </c>
      <c r="C11" t="s">
        <v>99</v>
      </c>
      <c r="E11">
        <f>1.5*E7*$B$11/$B$7</f>
        <v>2007.514124293763</v>
      </c>
      <c r="H11">
        <f>1.5*H7*$B$11/$B$7</f>
        <v>2071.4689265536495</v>
      </c>
      <c r="K11">
        <f>1.5*K7*$B$11/$B$7</f>
        <v>5131.2994350281915</v>
      </c>
      <c r="N11">
        <f>1.5*N7*$B$11/$B$7</f>
        <v>5269.2090395479645</v>
      </c>
      <c r="Q11">
        <f>1.5*Q7*$B$11/$B$7</f>
        <v>9949.999999999889</v>
      </c>
      <c r="T11">
        <f>1.5*T7*$B$11/$B$7</f>
        <v>2173.276836158168</v>
      </c>
      <c r="W11">
        <f>1.5*W7*$B$11/$B$7</f>
        <v>1931.6949152542159</v>
      </c>
      <c r="Z11">
        <f>1.5*Z7*$B$11/$B$7</f>
        <v>9389.1525423727762</v>
      </c>
      <c r="AC11">
        <f>1.5*AC7*$B$11/$B$7</f>
        <v>8706.9491525422764</v>
      </c>
    </row>
    <row r="13" spans="1:55" x14ac:dyDescent="0.25">
      <c r="Q13">
        <f>Q10/T10</f>
        <v>4.4623368586858687</v>
      </c>
      <c r="Z13">
        <f>Z10/T10</f>
        <v>2.5016595409540954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2BCB2-149D-431F-B15D-14DA14AEBF5D}">
  <dimension ref="A1:V49"/>
  <sheetViews>
    <sheetView topLeftCell="A19" workbookViewId="0">
      <selection activeCell="B26" sqref="B26"/>
    </sheetView>
  </sheetViews>
  <sheetFormatPr defaultRowHeight="15" x14ac:dyDescent="0.25"/>
  <cols>
    <col min="1" max="1" width="10.140625" bestFit="1" customWidth="1"/>
    <col min="2" max="2" width="16.42578125" customWidth="1"/>
    <col min="5" max="5" width="17.7109375" customWidth="1"/>
    <col min="6" max="6" width="16.42578125" customWidth="1"/>
    <col min="9" max="9" width="12.42578125" bestFit="1" customWidth="1"/>
    <col min="12" max="12" width="18.5703125" customWidth="1"/>
    <col min="15" max="15" width="22" customWidth="1"/>
    <col min="16" max="16" width="24.42578125" bestFit="1" customWidth="1"/>
    <col min="20" max="20" width="19.5703125" customWidth="1"/>
    <col min="21" max="21" width="26.140625" customWidth="1"/>
  </cols>
  <sheetData>
    <row r="1" spans="1:22" x14ac:dyDescent="0.25">
      <c r="M1" s="13"/>
    </row>
    <row r="2" spans="1:22" x14ac:dyDescent="0.25">
      <c r="A2" s="6">
        <v>43991.619814814818</v>
      </c>
      <c r="D2" s="6"/>
      <c r="M2" s="13"/>
    </row>
    <row r="3" spans="1:22" x14ac:dyDescent="0.25">
      <c r="A3" t="s">
        <v>9</v>
      </c>
      <c r="M3" s="13"/>
      <c r="N3" s="12" t="s">
        <v>30</v>
      </c>
      <c r="O3" s="13"/>
      <c r="P3" s="13"/>
      <c r="Q3" s="13"/>
      <c r="R3" s="13"/>
      <c r="S3" s="13"/>
      <c r="T3" s="13"/>
      <c r="U3" s="13"/>
    </row>
    <row r="4" spans="1:22" x14ac:dyDescent="0.25">
      <c r="A4" s="15"/>
      <c r="B4" s="15" t="s">
        <v>32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3"/>
    </row>
    <row r="5" spans="1:22" x14ac:dyDescent="0.25">
      <c r="M5" s="13"/>
      <c r="O5" t="s">
        <v>28</v>
      </c>
      <c r="P5" t="s">
        <v>27</v>
      </c>
      <c r="T5" t="s">
        <v>29</v>
      </c>
      <c r="U5" t="s">
        <v>27</v>
      </c>
    </row>
    <row r="6" spans="1:22" x14ac:dyDescent="0.25">
      <c r="B6" t="s">
        <v>0</v>
      </c>
      <c r="M6" s="13"/>
      <c r="N6" t="str">
        <f>B7</f>
        <v>Ni</v>
      </c>
      <c r="O6">
        <f>(D18-D17)*D7/3</f>
        <v>0.68480000000022301</v>
      </c>
      <c r="P6">
        <f>(17.25-17.1766)*O6</f>
        <v>5.0264320000016002E-2</v>
      </c>
      <c r="Q6">
        <f>P6/2</f>
        <v>2.5132160000008001E-2</v>
      </c>
      <c r="T6">
        <f t="shared" ref="T6:T11" si="0">(J18-J17)*D7</f>
        <v>0</v>
      </c>
      <c r="U6">
        <f>(17.2-17.1763)*T6</f>
        <v>0</v>
      </c>
    </row>
    <row r="7" spans="1:22" x14ac:dyDescent="0.25">
      <c r="B7" s="4" t="s">
        <v>5</v>
      </c>
      <c r="C7" s="4"/>
      <c r="D7" s="4">
        <v>96</v>
      </c>
      <c r="E7" s="4" t="s">
        <v>4</v>
      </c>
      <c r="J7" s="4"/>
      <c r="K7" s="4"/>
      <c r="L7" s="4"/>
      <c r="M7" s="14"/>
      <c r="N7" t="str">
        <f t="shared" ref="N7:N11" si="1">B8</f>
        <v>Ca</v>
      </c>
      <c r="O7">
        <f t="shared" ref="O7:O11" si="2">(D19-D18)*D8/3</f>
        <v>0.33494099999983279</v>
      </c>
      <c r="P7">
        <f t="shared" ref="P7:P11" si="3">(17.25-17.1766)*O7</f>
        <v>2.4584669399987547E-2</v>
      </c>
      <c r="Q7">
        <f t="shared" ref="Q7:Q11" si="4">P7/2</f>
        <v>1.2292334699993773E-2</v>
      </c>
      <c r="T7">
        <f t="shared" si="0"/>
        <v>0</v>
      </c>
      <c r="U7">
        <f>(17.2-17.1763)*T7</f>
        <v>0</v>
      </c>
    </row>
    <row r="8" spans="1:22" x14ac:dyDescent="0.25">
      <c r="B8" s="4" t="s">
        <v>3</v>
      </c>
      <c r="C8" s="4"/>
      <c r="D8" s="4">
        <v>103.59</v>
      </c>
      <c r="E8" s="4" t="s">
        <v>4</v>
      </c>
      <c r="M8" s="13"/>
      <c r="N8" t="str">
        <f t="shared" si="1"/>
        <v>Fe</v>
      </c>
      <c r="O8">
        <f t="shared" si="2"/>
        <v>3.3133333333334272</v>
      </c>
      <c r="P8">
        <f t="shared" si="3"/>
        <v>0.24319866666667178</v>
      </c>
      <c r="Q8">
        <f t="shared" si="4"/>
        <v>0.12159933333333589</v>
      </c>
      <c r="T8">
        <f t="shared" si="0"/>
        <v>0</v>
      </c>
      <c r="U8">
        <f t="shared" ref="U8:U12" si="5">(17.2-17.1763)*T8</f>
        <v>0</v>
      </c>
    </row>
    <row r="9" spans="1:22" x14ac:dyDescent="0.25">
      <c r="B9" s="4" t="s">
        <v>6</v>
      </c>
      <c r="C9" s="4"/>
      <c r="D9" s="4">
        <v>200</v>
      </c>
      <c r="E9" s="4" t="s">
        <v>8</v>
      </c>
      <c r="M9" s="13"/>
      <c r="N9" t="str">
        <f t="shared" si="1"/>
        <v>Zn</v>
      </c>
      <c r="O9">
        <f>(D21-D20)*D10/3</f>
        <v>1.7074785278076299</v>
      </c>
      <c r="P9">
        <f t="shared" si="3"/>
        <v>0.12532892394107911</v>
      </c>
      <c r="Q9">
        <f t="shared" si="4"/>
        <v>6.2664461970539556E-2</v>
      </c>
      <c r="T9">
        <f t="shared" si="0"/>
        <v>0</v>
      </c>
      <c r="U9">
        <f t="shared" si="5"/>
        <v>0</v>
      </c>
    </row>
    <row r="10" spans="1:22" x14ac:dyDescent="0.25">
      <c r="B10" s="4" t="s">
        <v>13</v>
      </c>
      <c r="C10" s="4"/>
      <c r="D10" s="4">
        <v>106.49554227490852</v>
      </c>
      <c r="E10" s="4" t="s">
        <v>8</v>
      </c>
      <c r="I10" s="4"/>
      <c r="J10" s="4"/>
      <c r="K10" s="4"/>
      <c r="L10" s="4"/>
      <c r="M10" s="13"/>
      <c r="N10" t="str">
        <f t="shared" si="1"/>
        <v>V</v>
      </c>
      <c r="O10">
        <f t="shared" si="2"/>
        <v>1.7384418901659984</v>
      </c>
      <c r="P10">
        <f t="shared" si="3"/>
        <v>0.12760163473818334</v>
      </c>
      <c r="Q10">
        <f t="shared" si="4"/>
        <v>6.380081736909167E-2</v>
      </c>
      <c r="T10">
        <f t="shared" si="0"/>
        <v>0</v>
      </c>
      <c r="U10">
        <f t="shared" si="5"/>
        <v>0</v>
      </c>
    </row>
    <row r="11" spans="1:22" x14ac:dyDescent="0.25">
      <c r="B11" s="4" t="s">
        <v>12</v>
      </c>
      <c r="C11" s="4"/>
      <c r="D11" s="4">
        <v>106.00255427841664</v>
      </c>
      <c r="E11" s="4" t="s">
        <v>8</v>
      </c>
      <c r="M11" s="13"/>
      <c r="N11" t="str">
        <f t="shared" si="1"/>
        <v xml:space="preserve">Ti </v>
      </c>
      <c r="O11">
        <f t="shared" si="2"/>
        <v>1.7517412935323511</v>
      </c>
      <c r="P11">
        <f t="shared" si="3"/>
        <v>0.12857781094527362</v>
      </c>
      <c r="Q11">
        <f t="shared" si="4"/>
        <v>6.4288905472636812E-2</v>
      </c>
      <c r="T11">
        <f t="shared" si="0"/>
        <v>0</v>
      </c>
      <c r="U11">
        <f t="shared" si="5"/>
        <v>0</v>
      </c>
    </row>
    <row r="12" spans="1:22" x14ac:dyDescent="0.25">
      <c r="B12" t="s">
        <v>11</v>
      </c>
      <c r="D12">
        <v>104.47761194029924</v>
      </c>
      <c r="E12" t="s">
        <v>8</v>
      </c>
      <c r="M12" s="13"/>
      <c r="T12">
        <f>T8</f>
        <v>0</v>
      </c>
      <c r="U12">
        <f t="shared" si="5"/>
        <v>0</v>
      </c>
    </row>
    <row r="13" spans="1:22" x14ac:dyDescent="0.25">
      <c r="B13" s="5"/>
      <c r="C13" s="4"/>
      <c r="D13" s="4"/>
      <c r="E13" s="4"/>
      <c r="M13" s="13"/>
      <c r="O13" t="s">
        <v>68</v>
      </c>
      <c r="P13">
        <f>17.25-17.1766</f>
        <v>7.3399999999999466E-2</v>
      </c>
      <c r="Q13" t="s">
        <v>67</v>
      </c>
    </row>
    <row r="14" spans="1:22" x14ac:dyDescent="0.25">
      <c r="M14" s="13"/>
      <c r="P14">
        <f>P13*3/0.075</f>
        <v>2.9359999999999786</v>
      </c>
      <c r="Q14" t="s">
        <v>69</v>
      </c>
      <c r="T14" t="s">
        <v>65</v>
      </c>
      <c r="U14">
        <f>U15/U16</f>
        <v>2.5000000000000001E-2</v>
      </c>
    </row>
    <row r="15" spans="1:22" x14ac:dyDescent="0.25">
      <c r="M15" s="13"/>
      <c r="U15">
        <f>17.2-17.1763</f>
        <v>2.3699999999998056E-2</v>
      </c>
    </row>
    <row r="16" spans="1:22" x14ac:dyDescent="0.25">
      <c r="B16" s="1" t="s">
        <v>101</v>
      </c>
      <c r="D16" t="s">
        <v>10</v>
      </c>
      <c r="H16" s="1" t="s">
        <v>102</v>
      </c>
      <c r="J16" t="s">
        <v>10</v>
      </c>
      <c r="M16" s="13"/>
      <c r="U16">
        <f>U15/0.025</f>
        <v>0.94799999999992224</v>
      </c>
      <c r="V16" t="s">
        <v>66</v>
      </c>
    </row>
    <row r="17" spans="2:14" x14ac:dyDescent="0.25">
      <c r="B17" t="s">
        <v>26</v>
      </c>
      <c r="D17">
        <v>33.370399999999997</v>
      </c>
      <c r="H17" t="s">
        <v>1</v>
      </c>
      <c r="I17">
        <v>34.585599999999999</v>
      </c>
      <c r="M17" s="13"/>
    </row>
    <row r="18" spans="2:14" x14ac:dyDescent="0.25">
      <c r="B18" s="3" t="str">
        <f t="shared" ref="B18:B23" si="6">CONCATENATE("+",B7)</f>
        <v>+Ni</v>
      </c>
      <c r="D18">
        <v>33.391800000000003</v>
      </c>
      <c r="H18" s="3" t="str">
        <f t="shared" ref="H18:H23" si="7">CONCATENATE("+",B7)</f>
        <v>+Ni</v>
      </c>
      <c r="I18">
        <v>34.607700000000001</v>
      </c>
      <c r="M18" s="13"/>
      <c r="N18" s="2"/>
    </row>
    <row r="19" spans="2:14" x14ac:dyDescent="0.25">
      <c r="B19" s="3" t="str">
        <f t="shared" si="6"/>
        <v>+Ca</v>
      </c>
      <c r="D19">
        <v>33.401499999999999</v>
      </c>
      <c r="H19" s="3" t="str">
        <f t="shared" si="7"/>
        <v>+Ca</v>
      </c>
      <c r="I19">
        <v>346174</v>
      </c>
      <c r="M19" s="13"/>
    </row>
    <row r="20" spans="2:14" x14ac:dyDescent="0.25">
      <c r="B20" s="3" t="str">
        <f t="shared" si="6"/>
        <v>+Fe</v>
      </c>
      <c r="D20">
        <v>33.4512</v>
      </c>
      <c r="H20" s="3" t="str">
        <f t="shared" si="7"/>
        <v>+Fe</v>
      </c>
      <c r="I20">
        <v>346678</v>
      </c>
      <c r="M20" s="13"/>
    </row>
    <row r="21" spans="2:14" x14ac:dyDescent="0.25">
      <c r="B21" s="3" t="str">
        <f t="shared" si="6"/>
        <v>+Zn</v>
      </c>
      <c r="D21">
        <v>33.499299999999998</v>
      </c>
      <c r="H21" s="3" t="str">
        <f t="shared" si="7"/>
        <v>+Zn</v>
      </c>
      <c r="I21">
        <v>34.7149</v>
      </c>
      <c r="M21" s="13"/>
    </row>
    <row r="22" spans="2:14" x14ac:dyDescent="0.25">
      <c r="B22" s="3" t="str">
        <f t="shared" si="6"/>
        <v>+V</v>
      </c>
      <c r="D22">
        <v>33.548499999999997</v>
      </c>
      <c r="H22" s="3" t="str">
        <f t="shared" si="7"/>
        <v>+V</v>
      </c>
      <c r="I22">
        <v>34.7639</v>
      </c>
      <c r="M22" s="13"/>
    </row>
    <row r="23" spans="2:14" x14ac:dyDescent="0.25">
      <c r="B23" s="3" t="str">
        <f t="shared" si="6"/>
        <v xml:space="preserve">+Ti </v>
      </c>
      <c r="D23">
        <v>33.598799999999997</v>
      </c>
      <c r="H23" s="3" t="str">
        <f t="shared" si="7"/>
        <v xml:space="preserve">+Ti </v>
      </c>
      <c r="I23">
        <v>34.813099999999999</v>
      </c>
      <c r="M23" s="13"/>
    </row>
    <row r="24" spans="2:14" x14ac:dyDescent="0.25">
      <c r="B24" s="3"/>
      <c r="H24" s="3"/>
      <c r="M24" s="13"/>
    </row>
    <row r="25" spans="2:14" x14ac:dyDescent="0.25">
      <c r="B25" s="2"/>
      <c r="H25" s="2"/>
      <c r="M25" s="13"/>
    </row>
    <row r="26" spans="2:14" x14ac:dyDescent="0.25">
      <c r="B26" s="2" t="s">
        <v>2</v>
      </c>
      <c r="D26">
        <f>D23-D17</f>
        <v>0.2284000000000006</v>
      </c>
      <c r="H26" s="2" t="s">
        <v>2</v>
      </c>
      <c r="J26">
        <f>J23-J17</f>
        <v>0</v>
      </c>
      <c r="M26" s="13"/>
      <c r="N26" s="2"/>
    </row>
    <row r="27" spans="2:14" x14ac:dyDescent="0.25">
      <c r="M27" s="13"/>
    </row>
    <row r="28" spans="2:14" x14ac:dyDescent="0.25">
      <c r="B28" t="s">
        <v>14</v>
      </c>
      <c r="D28" t="s">
        <v>7</v>
      </c>
      <c r="H28" t="s">
        <v>15</v>
      </c>
      <c r="J28" t="s">
        <v>7</v>
      </c>
      <c r="M28" s="13"/>
    </row>
    <row r="29" spans="2:14" x14ac:dyDescent="0.25">
      <c r="B29" t="str">
        <f>B7</f>
        <v>Ni</v>
      </c>
      <c r="D29">
        <f t="shared" ref="D29:D34" si="8">(D18-D17)*D7</f>
        <v>2.054400000000669</v>
      </c>
      <c r="H29" t="str">
        <f>B7</f>
        <v>Ni</v>
      </c>
      <c r="J29">
        <f>(J18-J17)*D7</f>
        <v>0</v>
      </c>
      <c r="M29" s="13"/>
    </row>
    <row r="30" spans="2:14" x14ac:dyDescent="0.25">
      <c r="B30" t="str">
        <f>B8</f>
        <v>Ca</v>
      </c>
      <c r="D30">
        <f t="shared" si="8"/>
        <v>1.0048229999994984</v>
      </c>
      <c r="H30" t="str">
        <f>B8</f>
        <v>Ca</v>
      </c>
      <c r="J30">
        <f t="shared" ref="J30:J34" si="9">(J19-J18)*D8</f>
        <v>0</v>
      </c>
      <c r="M30" s="13"/>
    </row>
    <row r="31" spans="2:14" x14ac:dyDescent="0.25">
      <c r="B31" t="s">
        <v>6</v>
      </c>
      <c r="D31">
        <f t="shared" si="8"/>
        <v>9.9400000000002819</v>
      </c>
      <c r="H31" t="str">
        <f>B31</f>
        <v>Fe</v>
      </c>
      <c r="J31">
        <f t="shared" si="9"/>
        <v>0</v>
      </c>
      <c r="M31" s="13"/>
    </row>
    <row r="32" spans="2:14" x14ac:dyDescent="0.25">
      <c r="B32" t="str">
        <f>B10</f>
        <v>Zn</v>
      </c>
      <c r="D32">
        <f t="shared" si="8"/>
        <v>5.1224355834228898</v>
      </c>
      <c r="H32" t="str">
        <f>B10</f>
        <v>Zn</v>
      </c>
      <c r="J32">
        <f t="shared" si="9"/>
        <v>0</v>
      </c>
      <c r="M32" s="13"/>
    </row>
    <row r="33" spans="1:22" x14ac:dyDescent="0.25">
      <c r="B33" t="str">
        <f>B11</f>
        <v>V</v>
      </c>
      <c r="D33">
        <f t="shared" si="8"/>
        <v>5.2153256704979949</v>
      </c>
      <c r="H33" t="str">
        <f>B11</f>
        <v>V</v>
      </c>
      <c r="J33">
        <f t="shared" si="9"/>
        <v>0</v>
      </c>
      <c r="M33" s="13"/>
    </row>
    <row r="34" spans="1:22" x14ac:dyDescent="0.25">
      <c r="B34" t="str">
        <f>B12</f>
        <v xml:space="preserve">Ti </v>
      </c>
      <c r="D34">
        <f t="shared" si="8"/>
        <v>5.255223880597053</v>
      </c>
      <c r="H34" t="str">
        <f>B12</f>
        <v xml:space="preserve">Ti </v>
      </c>
      <c r="J34">
        <f t="shared" si="9"/>
        <v>0</v>
      </c>
      <c r="M34" s="13"/>
    </row>
    <row r="35" spans="1:22" x14ac:dyDescent="0.25">
      <c r="M35" s="13"/>
    </row>
    <row r="36" spans="1:22" x14ac:dyDescent="0.25">
      <c r="M36" s="13"/>
    </row>
    <row r="37" spans="1:22" s="11" customFormat="1" x14ac:dyDescent="0.25">
      <c r="A37" s="10" t="s">
        <v>31</v>
      </c>
      <c r="M37" s="13"/>
    </row>
    <row r="39" spans="1:22" x14ac:dyDescent="0.25">
      <c r="A39" s="6"/>
      <c r="B39" s="1" t="s">
        <v>103</v>
      </c>
      <c r="L39" s="6"/>
      <c r="M39" s="1" t="s">
        <v>16</v>
      </c>
      <c r="N39" s="1"/>
      <c r="O39" s="1"/>
      <c r="P39" s="1"/>
      <c r="Q39" s="1"/>
      <c r="R39" s="1"/>
      <c r="S39" s="1"/>
      <c r="T39" s="1"/>
    </row>
    <row r="40" spans="1:22" x14ac:dyDescent="0.25">
      <c r="B40" s="1" t="s">
        <v>17</v>
      </c>
      <c r="C40" s="1"/>
      <c r="D40" s="1"/>
      <c r="E40" s="38" t="s">
        <v>18</v>
      </c>
      <c r="F40" s="38"/>
      <c r="G40" s="1" t="s">
        <v>19</v>
      </c>
      <c r="H40" s="1" t="s">
        <v>20</v>
      </c>
      <c r="I40" s="1" t="s">
        <v>25</v>
      </c>
      <c r="J40" s="1" t="s">
        <v>33</v>
      </c>
      <c r="M40" s="39" t="s">
        <v>17</v>
      </c>
      <c r="N40" s="39"/>
      <c r="O40" s="1"/>
      <c r="P40" s="38" t="s">
        <v>18</v>
      </c>
      <c r="Q40" s="38"/>
      <c r="S40" s="1" t="s">
        <v>19</v>
      </c>
      <c r="T40" s="1" t="s">
        <v>20</v>
      </c>
      <c r="U40" s="1" t="s">
        <v>25</v>
      </c>
      <c r="V40" s="1" t="s">
        <v>33</v>
      </c>
    </row>
    <row r="41" spans="1:22" x14ac:dyDescent="0.25">
      <c r="B41" t="s">
        <v>21</v>
      </c>
      <c r="E41" s="37" t="s">
        <v>104</v>
      </c>
      <c r="F41" s="37"/>
      <c r="G41" s="8"/>
      <c r="M41" t="s">
        <v>21</v>
      </c>
      <c r="P41" s="37" t="s">
        <v>106</v>
      </c>
      <c r="Q41" s="37"/>
    </row>
    <row r="42" spans="1:22" x14ac:dyDescent="0.25">
      <c r="B42" t="s">
        <v>23</v>
      </c>
      <c r="E42" s="37" t="s">
        <v>121</v>
      </c>
      <c r="F42" s="37"/>
      <c r="G42" s="8"/>
      <c r="M42" t="s">
        <v>23</v>
      </c>
      <c r="P42" s="37" t="s">
        <v>107</v>
      </c>
      <c r="Q42" s="37"/>
    </row>
    <row r="43" spans="1:22" x14ac:dyDescent="0.25">
      <c r="B43" t="s">
        <v>22</v>
      </c>
      <c r="E43" s="37" t="s">
        <v>121</v>
      </c>
      <c r="F43" s="37"/>
      <c r="G43" s="8"/>
      <c r="H43">
        <v>-1</v>
      </c>
      <c r="I43" s="16" t="s">
        <v>5</v>
      </c>
      <c r="J43" s="17"/>
      <c r="M43" t="s">
        <v>22</v>
      </c>
      <c r="N43" s="7"/>
      <c r="P43" s="37" t="s">
        <v>107</v>
      </c>
      <c r="Q43" s="37"/>
      <c r="T43">
        <v>-1</v>
      </c>
    </row>
    <row r="44" spans="1:22" x14ac:dyDescent="0.25">
      <c r="B44" t="s">
        <v>24</v>
      </c>
      <c r="E44" s="37" t="s">
        <v>121</v>
      </c>
      <c r="F44" s="37"/>
      <c r="G44" s="8"/>
      <c r="H44">
        <v>-2</v>
      </c>
      <c r="I44" s="16" t="s">
        <v>5</v>
      </c>
      <c r="J44" s="17"/>
      <c r="M44" t="s">
        <v>24</v>
      </c>
      <c r="N44" s="7"/>
      <c r="P44" s="37" t="s">
        <v>107</v>
      </c>
      <c r="Q44" s="37"/>
      <c r="T44">
        <v>-2</v>
      </c>
    </row>
    <row r="45" spans="1:22" x14ac:dyDescent="0.25">
      <c r="B45" t="s">
        <v>24</v>
      </c>
      <c r="E45" s="37" t="s">
        <v>121</v>
      </c>
      <c r="F45" s="37"/>
      <c r="G45" s="8"/>
      <c r="H45" s="9" t="s">
        <v>105</v>
      </c>
      <c r="I45" s="16" t="s">
        <v>5</v>
      </c>
      <c r="J45" s="17"/>
      <c r="M45" t="s">
        <v>24</v>
      </c>
      <c r="P45" s="37" t="s">
        <v>107</v>
      </c>
      <c r="Q45" s="37"/>
      <c r="S45" s="8"/>
      <c r="T45">
        <v>-3</v>
      </c>
      <c r="V45" s="17" t="s">
        <v>34</v>
      </c>
    </row>
    <row r="46" spans="1:22" x14ac:dyDescent="0.25">
      <c r="E46" s="34"/>
      <c r="F46" s="34"/>
      <c r="G46" s="8"/>
      <c r="H46" s="9"/>
      <c r="I46" s="16"/>
      <c r="J46" s="17"/>
      <c r="P46" s="36"/>
      <c r="Q46" s="36"/>
      <c r="V46" s="17" t="s">
        <v>34</v>
      </c>
    </row>
    <row r="47" spans="1:22" x14ac:dyDescent="0.25">
      <c r="P47" s="36"/>
      <c r="Q47" s="36"/>
      <c r="T47" s="9"/>
      <c r="V47" s="17" t="s">
        <v>34</v>
      </c>
    </row>
    <row r="48" spans="1:22" x14ac:dyDescent="0.25">
      <c r="P48" s="37"/>
      <c r="Q48" s="37"/>
      <c r="T48" s="9"/>
      <c r="V48" s="17" t="s">
        <v>35</v>
      </c>
    </row>
    <row r="49" spans="10:22" x14ac:dyDescent="0.25">
      <c r="J49" s="17"/>
      <c r="V49" s="17" t="s">
        <v>36</v>
      </c>
    </row>
  </sheetData>
  <mergeCells count="16">
    <mergeCell ref="P40:Q40"/>
    <mergeCell ref="M40:N40"/>
    <mergeCell ref="E40:F40"/>
    <mergeCell ref="E41:F41"/>
    <mergeCell ref="E42:F42"/>
    <mergeCell ref="P42:Q42"/>
    <mergeCell ref="P48:Q48"/>
    <mergeCell ref="P43:Q43"/>
    <mergeCell ref="P44:Q44"/>
    <mergeCell ref="P45:Q45"/>
    <mergeCell ref="P46:Q46"/>
    <mergeCell ref="P47:Q47"/>
    <mergeCell ref="E45:F45"/>
    <mergeCell ref="P41:Q41"/>
    <mergeCell ref="E44:F44"/>
    <mergeCell ref="E43:F4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C685-A078-440C-B6D9-8EC9228402B4}">
  <dimension ref="A1:AF86"/>
  <sheetViews>
    <sheetView tabSelected="1" topLeftCell="L1" workbookViewId="0">
      <selection activeCell="T16" sqref="T16"/>
    </sheetView>
  </sheetViews>
  <sheetFormatPr defaultRowHeight="15" x14ac:dyDescent="0.25"/>
  <sheetData>
    <row r="1" spans="1:31" x14ac:dyDescent="0.25">
      <c r="A1" t="s">
        <v>37</v>
      </c>
      <c r="E1" t="s">
        <v>64</v>
      </c>
      <c r="H1" t="s">
        <v>63</v>
      </c>
      <c r="K1" t="s">
        <v>62</v>
      </c>
      <c r="N1" t="s">
        <v>61</v>
      </c>
      <c r="Q1" t="s">
        <v>60</v>
      </c>
      <c r="T1" t="s">
        <v>59</v>
      </c>
      <c r="W1" t="s">
        <v>58</v>
      </c>
      <c r="Z1" t="s">
        <v>57</v>
      </c>
      <c r="AC1" t="s">
        <v>56</v>
      </c>
    </row>
    <row r="2" spans="1:31" x14ac:dyDescent="0.25"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40</v>
      </c>
      <c r="I2" t="s">
        <v>41</v>
      </c>
      <c r="J2" t="s">
        <v>42</v>
      </c>
      <c r="K2" t="s">
        <v>40</v>
      </c>
      <c r="L2" t="s">
        <v>41</v>
      </c>
      <c r="M2" t="s">
        <v>42</v>
      </c>
      <c r="N2" t="s">
        <v>40</v>
      </c>
      <c r="O2" t="s">
        <v>41</v>
      </c>
      <c r="P2" t="s">
        <v>42</v>
      </c>
      <c r="Q2" t="s">
        <v>40</v>
      </c>
      <c r="R2" t="s">
        <v>41</v>
      </c>
      <c r="S2" t="s">
        <v>42</v>
      </c>
      <c r="T2" t="s">
        <v>40</v>
      </c>
      <c r="U2" t="s">
        <v>41</v>
      </c>
      <c r="V2" t="s">
        <v>42</v>
      </c>
      <c r="W2" t="s">
        <v>40</v>
      </c>
      <c r="X2" t="s">
        <v>41</v>
      </c>
      <c r="Y2" t="s">
        <v>42</v>
      </c>
      <c r="Z2" t="s">
        <v>40</v>
      </c>
      <c r="AA2" t="s">
        <v>41</v>
      </c>
      <c r="AB2" t="s">
        <v>42</v>
      </c>
      <c r="AC2" t="s">
        <v>40</v>
      </c>
      <c r="AD2" t="s">
        <v>41</v>
      </c>
      <c r="AE2" t="s">
        <v>42</v>
      </c>
    </row>
    <row r="3" spans="1:31" x14ac:dyDescent="0.25">
      <c r="C3" t="s">
        <v>55</v>
      </c>
      <c r="E3" t="s">
        <v>49</v>
      </c>
      <c r="F3" t="s">
        <v>48</v>
      </c>
      <c r="G3">
        <v>404.41</v>
      </c>
      <c r="H3">
        <v>-0.41199999999999998</v>
      </c>
      <c r="I3" t="s">
        <v>48</v>
      </c>
      <c r="J3">
        <v>21779.78</v>
      </c>
      <c r="K3">
        <v>0</v>
      </c>
      <c r="L3" t="s">
        <v>48</v>
      </c>
      <c r="M3">
        <v>0</v>
      </c>
      <c r="N3">
        <v>1E-3</v>
      </c>
      <c r="O3">
        <v>144.1</v>
      </c>
      <c r="P3">
        <v>12.01</v>
      </c>
      <c r="Q3">
        <v>7.6999999999999999E-2</v>
      </c>
      <c r="R3">
        <v>94.4</v>
      </c>
      <c r="S3">
        <v>5366.4</v>
      </c>
      <c r="T3">
        <v>1E-3</v>
      </c>
      <c r="U3">
        <v>1830</v>
      </c>
      <c r="V3">
        <v>8933.74</v>
      </c>
      <c r="W3">
        <v>1E-3</v>
      </c>
      <c r="X3">
        <v>240.2</v>
      </c>
      <c r="Y3">
        <v>52.05</v>
      </c>
      <c r="Z3" t="s">
        <v>49</v>
      </c>
      <c r="AA3" t="s">
        <v>48</v>
      </c>
      <c r="AB3">
        <v>3974.56</v>
      </c>
      <c r="AC3">
        <v>0.80400000000000005</v>
      </c>
      <c r="AD3">
        <v>52.1</v>
      </c>
      <c r="AE3">
        <v>3596.09</v>
      </c>
    </row>
    <row r="4" spans="1:31" x14ac:dyDescent="0.25">
      <c r="C4" t="s">
        <v>51</v>
      </c>
      <c r="E4">
        <v>0</v>
      </c>
      <c r="F4" t="s">
        <v>48</v>
      </c>
      <c r="G4">
        <v>494.51</v>
      </c>
      <c r="H4">
        <v>0</v>
      </c>
      <c r="I4" t="s">
        <v>48</v>
      </c>
      <c r="J4">
        <v>22198.92</v>
      </c>
      <c r="K4">
        <v>0</v>
      </c>
      <c r="L4" t="s">
        <v>48</v>
      </c>
      <c r="M4">
        <v>0</v>
      </c>
      <c r="N4">
        <v>0</v>
      </c>
      <c r="O4" t="s">
        <v>48</v>
      </c>
      <c r="P4">
        <v>8.01</v>
      </c>
      <c r="Q4">
        <v>0</v>
      </c>
      <c r="R4" t="s">
        <v>48</v>
      </c>
      <c r="S4">
        <v>5490.57</v>
      </c>
      <c r="T4">
        <v>0</v>
      </c>
      <c r="U4" t="s">
        <v>48</v>
      </c>
      <c r="V4">
        <v>8863.61</v>
      </c>
      <c r="W4">
        <v>0</v>
      </c>
      <c r="X4" t="s">
        <v>48</v>
      </c>
      <c r="Y4">
        <v>56.06</v>
      </c>
      <c r="Z4">
        <v>0</v>
      </c>
      <c r="AA4" t="s">
        <v>48</v>
      </c>
      <c r="AB4">
        <v>3912.47</v>
      </c>
      <c r="AC4">
        <v>0</v>
      </c>
      <c r="AD4" t="s">
        <v>48</v>
      </c>
      <c r="AE4">
        <v>1267.33</v>
      </c>
    </row>
    <row r="5" spans="1:31" x14ac:dyDescent="0.25">
      <c r="C5" t="s">
        <v>54</v>
      </c>
      <c r="E5">
        <v>109.17700000000001</v>
      </c>
      <c r="F5">
        <v>4.7</v>
      </c>
      <c r="G5">
        <v>9198.1299999999992</v>
      </c>
      <c r="H5">
        <v>111.105</v>
      </c>
      <c r="I5">
        <v>2.2000000000000002</v>
      </c>
      <c r="J5">
        <v>166992.45000000001</v>
      </c>
      <c r="K5">
        <v>8.7739999999999991</v>
      </c>
      <c r="L5">
        <v>9.9</v>
      </c>
      <c r="M5">
        <v>4667.4399999999996</v>
      </c>
      <c r="N5">
        <v>8.8729999999999993</v>
      </c>
      <c r="O5">
        <v>6.7</v>
      </c>
      <c r="P5">
        <v>128409.65</v>
      </c>
      <c r="Q5">
        <v>9.2219999999999995</v>
      </c>
      <c r="R5">
        <v>6.7</v>
      </c>
      <c r="S5">
        <v>203889.57</v>
      </c>
      <c r="T5">
        <v>9.86</v>
      </c>
      <c r="U5">
        <v>1.9</v>
      </c>
      <c r="V5">
        <v>407089.4</v>
      </c>
      <c r="W5">
        <v>8.9629999999999992</v>
      </c>
      <c r="X5">
        <v>7.1</v>
      </c>
      <c r="Y5">
        <v>100818.63</v>
      </c>
      <c r="Z5">
        <v>12.28</v>
      </c>
      <c r="AA5">
        <v>0.8</v>
      </c>
      <c r="AB5">
        <v>230678.77</v>
      </c>
      <c r="AC5">
        <v>11.244</v>
      </c>
      <c r="AD5">
        <v>1.8</v>
      </c>
      <c r="AE5">
        <v>57590.64</v>
      </c>
    </row>
    <row r="6" spans="1:31" x14ac:dyDescent="0.25">
      <c r="C6" t="s">
        <v>52</v>
      </c>
      <c r="E6">
        <v>151.19399999999999</v>
      </c>
      <c r="F6">
        <v>3.4</v>
      </c>
      <c r="G6">
        <v>12349.58</v>
      </c>
      <c r="H6">
        <v>151.93700000000001</v>
      </c>
      <c r="I6">
        <v>2.6</v>
      </c>
      <c r="J6">
        <v>216663.56</v>
      </c>
      <c r="K6">
        <v>97.697000000000003</v>
      </c>
      <c r="L6">
        <v>4.9000000000000004</v>
      </c>
      <c r="M6">
        <v>50422.12</v>
      </c>
      <c r="N6">
        <v>102.72799999999999</v>
      </c>
      <c r="O6">
        <v>4.4000000000000004</v>
      </c>
      <c r="P6">
        <v>1440891.76</v>
      </c>
      <c r="Q6">
        <v>103.88</v>
      </c>
      <c r="R6">
        <v>5.4</v>
      </c>
      <c r="S6">
        <v>2169111.5</v>
      </c>
      <c r="T6">
        <v>112.572</v>
      </c>
      <c r="U6">
        <v>2.7</v>
      </c>
      <c r="V6">
        <v>4485811.18</v>
      </c>
      <c r="W6">
        <v>103.94</v>
      </c>
      <c r="X6">
        <v>5.8</v>
      </c>
      <c r="Y6">
        <v>1132209.21</v>
      </c>
      <c r="Z6">
        <v>109.56100000000001</v>
      </c>
      <c r="AA6">
        <v>2.4</v>
      </c>
      <c r="AB6">
        <v>2051231.96</v>
      </c>
      <c r="AC6">
        <v>100.34</v>
      </c>
      <c r="AD6">
        <v>4.2</v>
      </c>
      <c r="AE6">
        <v>510392.42</v>
      </c>
    </row>
    <row r="7" spans="1:31" x14ac:dyDescent="0.25">
      <c r="C7" t="s">
        <v>53</v>
      </c>
      <c r="E7">
        <v>685.053</v>
      </c>
      <c r="F7">
        <v>4.5999999999999996</v>
      </c>
      <c r="G7">
        <v>57333.51</v>
      </c>
      <c r="H7">
        <v>684.62699999999995</v>
      </c>
      <c r="I7">
        <v>4.5999999999999996</v>
      </c>
      <c r="J7">
        <v>949416.91</v>
      </c>
      <c r="K7">
        <v>486.95299999999997</v>
      </c>
      <c r="L7">
        <v>7.7</v>
      </c>
      <c r="M7">
        <v>250116.94</v>
      </c>
      <c r="N7">
        <v>505.43</v>
      </c>
      <c r="O7">
        <v>8.1999999999999993</v>
      </c>
      <c r="P7">
        <v>7056366.8099999996</v>
      </c>
      <c r="Q7">
        <v>498.44600000000003</v>
      </c>
      <c r="R7">
        <v>7</v>
      </c>
      <c r="S7">
        <v>10350749.82</v>
      </c>
      <c r="T7">
        <v>506.32799999999997</v>
      </c>
      <c r="U7">
        <v>4.5999999999999996</v>
      </c>
      <c r="V7">
        <v>21306849.600000001</v>
      </c>
      <c r="W7">
        <v>508.08499999999998</v>
      </c>
      <c r="X7">
        <v>8.6</v>
      </c>
      <c r="Y7">
        <v>5510037.2199999997</v>
      </c>
      <c r="Z7">
        <v>497.541</v>
      </c>
      <c r="AA7">
        <v>4.2</v>
      </c>
      <c r="AB7">
        <v>9721430.5299999993</v>
      </c>
      <c r="AC7">
        <v>499.41899999999998</v>
      </c>
      <c r="AD7">
        <v>3.1</v>
      </c>
      <c r="AE7">
        <v>2530081.29</v>
      </c>
    </row>
    <row r="8" spans="1:31" x14ac:dyDescent="0.25">
      <c r="C8" t="s">
        <v>50</v>
      </c>
      <c r="E8" t="s">
        <v>49</v>
      </c>
      <c r="F8" t="s">
        <v>48</v>
      </c>
      <c r="G8">
        <v>410.42</v>
      </c>
      <c r="H8">
        <v>0.56299999999999994</v>
      </c>
      <c r="I8">
        <v>150.69999999999999</v>
      </c>
      <c r="J8">
        <v>21723.78</v>
      </c>
      <c r="K8">
        <v>1.2E-2</v>
      </c>
      <c r="L8">
        <v>91.3</v>
      </c>
      <c r="M8">
        <v>6.01</v>
      </c>
      <c r="N8">
        <v>2.1000000000000001E-2</v>
      </c>
      <c r="O8">
        <v>34.1</v>
      </c>
      <c r="P8">
        <v>280.27999999999997</v>
      </c>
      <c r="Q8" t="s">
        <v>49</v>
      </c>
      <c r="R8" t="s">
        <v>48</v>
      </c>
      <c r="S8">
        <v>4789.62</v>
      </c>
      <c r="T8" t="s">
        <v>49</v>
      </c>
      <c r="U8" t="s">
        <v>48</v>
      </c>
      <c r="V8">
        <v>7527.53</v>
      </c>
      <c r="W8" t="s">
        <v>49</v>
      </c>
      <c r="X8" t="s">
        <v>48</v>
      </c>
      <c r="Y8">
        <v>50.05</v>
      </c>
      <c r="Z8" t="s">
        <v>49</v>
      </c>
      <c r="AA8" t="s">
        <v>48</v>
      </c>
      <c r="AB8">
        <v>3387.81</v>
      </c>
      <c r="AC8" t="s">
        <v>49</v>
      </c>
      <c r="AD8" t="s">
        <v>48</v>
      </c>
      <c r="AE8">
        <v>1163.22</v>
      </c>
    </row>
    <row r="9" spans="1:31" x14ac:dyDescent="0.25">
      <c r="C9" t="s">
        <v>50</v>
      </c>
      <c r="E9" t="s">
        <v>49</v>
      </c>
      <c r="F9" t="s">
        <v>48</v>
      </c>
      <c r="G9">
        <v>428.44</v>
      </c>
      <c r="H9">
        <v>0.35599999999999998</v>
      </c>
      <c r="I9">
        <v>116.6</v>
      </c>
      <c r="J9">
        <v>21723.68</v>
      </c>
      <c r="K9">
        <v>0</v>
      </c>
      <c r="L9" t="s">
        <v>48</v>
      </c>
      <c r="M9">
        <v>0</v>
      </c>
      <c r="N9">
        <v>8.0000000000000002E-3</v>
      </c>
      <c r="O9">
        <v>55.5</v>
      </c>
      <c r="P9">
        <v>112.11</v>
      </c>
      <c r="Q9" t="s">
        <v>49</v>
      </c>
      <c r="R9" t="s">
        <v>48</v>
      </c>
      <c r="S9">
        <v>4895.75</v>
      </c>
      <c r="T9" t="s">
        <v>49</v>
      </c>
      <c r="U9" t="s">
        <v>48</v>
      </c>
      <c r="V9">
        <v>7537.53</v>
      </c>
      <c r="W9">
        <v>0</v>
      </c>
      <c r="X9">
        <v>1769.7</v>
      </c>
      <c r="Y9">
        <v>56.06</v>
      </c>
      <c r="Z9" t="s">
        <v>49</v>
      </c>
      <c r="AA9" t="s">
        <v>48</v>
      </c>
      <c r="AB9">
        <v>3235.62</v>
      </c>
      <c r="AC9" t="s">
        <v>49</v>
      </c>
      <c r="AD9" t="s">
        <v>48</v>
      </c>
      <c r="AE9">
        <v>991.04</v>
      </c>
    </row>
    <row r="10" spans="1:31" x14ac:dyDescent="0.25">
      <c r="C10" t="s">
        <v>79</v>
      </c>
      <c r="E10">
        <v>77.430000000000007</v>
      </c>
      <c r="F10">
        <v>6.4</v>
      </c>
      <c r="G10">
        <v>6514</v>
      </c>
      <c r="H10">
        <v>79.087999999999994</v>
      </c>
      <c r="I10">
        <v>2.2999999999999998</v>
      </c>
      <c r="J10">
        <v>122547.98</v>
      </c>
      <c r="K10">
        <v>80.962999999999994</v>
      </c>
      <c r="L10">
        <v>7.6</v>
      </c>
      <c r="M10">
        <v>42449.35</v>
      </c>
      <c r="N10">
        <v>83.918999999999997</v>
      </c>
      <c r="O10">
        <v>7.8</v>
      </c>
      <c r="P10">
        <v>1196121.8700000001</v>
      </c>
      <c r="Q10">
        <v>158.64500000000001</v>
      </c>
      <c r="R10">
        <v>7.4</v>
      </c>
      <c r="S10">
        <v>3365227.98</v>
      </c>
      <c r="T10">
        <v>35.552</v>
      </c>
      <c r="U10">
        <v>1.7</v>
      </c>
      <c r="V10">
        <v>1410752.65</v>
      </c>
      <c r="W10">
        <v>32.057000000000002</v>
      </c>
      <c r="X10">
        <v>8.1</v>
      </c>
      <c r="Y10">
        <v>355032.34</v>
      </c>
      <c r="Z10">
        <v>88.938999999999993</v>
      </c>
      <c r="AA10">
        <v>3</v>
      </c>
      <c r="AB10">
        <v>1608744.22</v>
      </c>
      <c r="AC10">
        <v>85.352999999999994</v>
      </c>
      <c r="AD10">
        <v>3.4</v>
      </c>
      <c r="AE10">
        <v>418845.95</v>
      </c>
    </row>
    <row r="11" spans="1:31" x14ac:dyDescent="0.25">
      <c r="C11" t="s">
        <v>80</v>
      </c>
      <c r="E11">
        <v>35.533000000000001</v>
      </c>
      <c r="F11">
        <v>6.2</v>
      </c>
      <c r="G11">
        <v>3301.7</v>
      </c>
      <c r="H11">
        <v>36.664999999999999</v>
      </c>
      <c r="I11">
        <v>2.2000000000000002</v>
      </c>
      <c r="J11">
        <v>69674.429999999993</v>
      </c>
      <c r="K11">
        <v>90.823999999999998</v>
      </c>
      <c r="L11">
        <v>5.9</v>
      </c>
      <c r="M11">
        <v>48811.13</v>
      </c>
      <c r="N11">
        <v>93.265000000000001</v>
      </c>
      <c r="O11">
        <v>4.9000000000000004</v>
      </c>
      <c r="P11">
        <v>1363109.57</v>
      </c>
      <c r="Q11">
        <v>176.11500000000001</v>
      </c>
      <c r="R11">
        <v>5.5</v>
      </c>
      <c r="S11">
        <v>3828922.82</v>
      </c>
      <c r="T11">
        <v>38.466999999999999</v>
      </c>
      <c r="U11">
        <v>2.5</v>
      </c>
      <c r="V11">
        <v>1545969.48</v>
      </c>
      <c r="W11">
        <v>34.191000000000003</v>
      </c>
      <c r="X11">
        <v>3.7</v>
      </c>
      <c r="Y11">
        <v>388476.66</v>
      </c>
      <c r="Z11">
        <v>166.18799999999999</v>
      </c>
      <c r="AA11">
        <v>0.8</v>
      </c>
      <c r="AB11">
        <v>3071078.19</v>
      </c>
      <c r="AC11">
        <v>154.113</v>
      </c>
      <c r="AD11">
        <v>6.1</v>
      </c>
      <c r="AE11">
        <v>810309.41</v>
      </c>
    </row>
    <row r="12" spans="1:31" x14ac:dyDescent="0.25">
      <c r="C12" t="s">
        <v>81</v>
      </c>
      <c r="D12">
        <v>10</v>
      </c>
      <c r="E12">
        <v>111.47799999999999</v>
      </c>
      <c r="F12">
        <v>18.600000000000001</v>
      </c>
      <c r="G12">
        <v>10782.83</v>
      </c>
      <c r="H12">
        <v>111.288</v>
      </c>
      <c r="I12">
        <v>21.7</v>
      </c>
      <c r="J12">
        <v>191781.51</v>
      </c>
      <c r="K12">
        <v>409.36500000000001</v>
      </c>
      <c r="L12">
        <v>3</v>
      </c>
      <c r="M12">
        <v>201044.77</v>
      </c>
      <c r="N12">
        <v>421.30399999999997</v>
      </c>
      <c r="O12">
        <v>4.0999999999999996</v>
      </c>
      <c r="P12">
        <v>5624552.1699999999</v>
      </c>
      <c r="Q12">
        <v>59.252000000000002</v>
      </c>
      <c r="R12">
        <v>3.3</v>
      </c>
      <c r="S12">
        <v>1180228.07</v>
      </c>
      <c r="T12">
        <v>136.203</v>
      </c>
      <c r="U12">
        <v>17</v>
      </c>
      <c r="V12">
        <v>6331448.3499999996</v>
      </c>
      <c r="W12">
        <v>166.185</v>
      </c>
      <c r="X12">
        <v>3.6</v>
      </c>
      <c r="Y12">
        <v>1723495.9</v>
      </c>
      <c r="Z12">
        <v>24.373999999999999</v>
      </c>
      <c r="AA12">
        <v>20</v>
      </c>
      <c r="AB12">
        <v>530722.6</v>
      </c>
      <c r="AC12">
        <v>21.39</v>
      </c>
      <c r="AD12">
        <v>1.2</v>
      </c>
      <c r="AE12">
        <v>109815.35</v>
      </c>
    </row>
    <row r="13" spans="1:31" x14ac:dyDescent="0.25">
      <c r="C13" t="s">
        <v>82</v>
      </c>
      <c r="D13">
        <v>5</v>
      </c>
      <c r="E13">
        <v>154.74199999999999</v>
      </c>
      <c r="F13">
        <v>2.7</v>
      </c>
      <c r="G13">
        <v>12085.12</v>
      </c>
      <c r="H13">
        <v>155.06399999999999</v>
      </c>
      <c r="I13">
        <v>2.4</v>
      </c>
      <c r="J13">
        <v>211117.34</v>
      </c>
      <c r="K13">
        <v>205.51900000000001</v>
      </c>
      <c r="L13">
        <v>4.8</v>
      </c>
      <c r="M13">
        <v>105672.16</v>
      </c>
      <c r="N13">
        <v>219.59899999999999</v>
      </c>
      <c r="O13">
        <v>5.3</v>
      </c>
      <c r="P13">
        <v>3068963.47</v>
      </c>
      <c r="Q13">
        <v>124.512</v>
      </c>
      <c r="R13">
        <v>5.0999999999999996</v>
      </c>
      <c r="S13">
        <v>2590535.7599999998</v>
      </c>
      <c r="T13">
        <v>85.347999999999999</v>
      </c>
      <c r="U13">
        <v>1.7</v>
      </c>
      <c r="V13">
        <v>3255222.83</v>
      </c>
      <c r="W13">
        <v>78.924000000000007</v>
      </c>
      <c r="X13">
        <v>5</v>
      </c>
      <c r="Y13">
        <v>857117.13</v>
      </c>
      <c r="Z13">
        <v>59.155000000000001</v>
      </c>
      <c r="AA13">
        <v>1.8</v>
      </c>
      <c r="AB13">
        <v>1049094.72</v>
      </c>
      <c r="AC13">
        <v>52.427</v>
      </c>
      <c r="AD13">
        <v>0.9</v>
      </c>
      <c r="AE13">
        <v>267934.81</v>
      </c>
    </row>
    <row r="14" spans="1:31" x14ac:dyDescent="0.25">
      <c r="C14" t="s">
        <v>83</v>
      </c>
      <c r="D14">
        <v>10</v>
      </c>
      <c r="E14">
        <v>136.215</v>
      </c>
      <c r="F14">
        <v>4.7</v>
      </c>
      <c r="G14">
        <v>10748.73</v>
      </c>
      <c r="H14">
        <v>135.99</v>
      </c>
      <c r="I14">
        <v>2.9</v>
      </c>
      <c r="J14">
        <v>188783.18</v>
      </c>
      <c r="K14">
        <v>398.36</v>
      </c>
      <c r="L14">
        <v>8.1</v>
      </c>
      <c r="M14">
        <v>198601.02</v>
      </c>
      <c r="N14">
        <v>402.00900000000001</v>
      </c>
      <c r="O14">
        <v>8.6</v>
      </c>
      <c r="P14">
        <v>5446725.1299999999</v>
      </c>
      <c r="Q14">
        <v>57.021000000000001</v>
      </c>
      <c r="R14">
        <v>7.5</v>
      </c>
      <c r="S14">
        <v>1153801.8799999999</v>
      </c>
      <c r="T14">
        <v>163.631</v>
      </c>
      <c r="U14">
        <v>1.4</v>
      </c>
      <c r="V14">
        <v>6266281.6500000004</v>
      </c>
      <c r="W14">
        <v>160.518</v>
      </c>
      <c r="X14">
        <v>7.9</v>
      </c>
      <c r="Y14">
        <v>1690737.2</v>
      </c>
      <c r="Z14">
        <v>29.315000000000001</v>
      </c>
      <c r="AA14">
        <v>2.2000000000000002</v>
      </c>
      <c r="AB14">
        <v>520182.86</v>
      </c>
      <c r="AC14">
        <v>20.757999999999999</v>
      </c>
      <c r="AD14">
        <v>3</v>
      </c>
      <c r="AE14">
        <v>106513.57</v>
      </c>
    </row>
    <row r="15" spans="1:31" x14ac:dyDescent="0.25">
      <c r="C15" t="s">
        <v>84</v>
      </c>
      <c r="D15">
        <v>5</v>
      </c>
      <c r="E15">
        <v>202.46600000000001</v>
      </c>
      <c r="F15">
        <v>2.2999999999999998</v>
      </c>
      <c r="G15">
        <v>15882.48</v>
      </c>
      <c r="H15">
        <v>201.14500000000001</v>
      </c>
      <c r="I15">
        <v>0.8</v>
      </c>
      <c r="J15">
        <v>271251.40000000002</v>
      </c>
      <c r="K15">
        <v>18.053000000000001</v>
      </c>
      <c r="L15">
        <v>8.1999999999999993</v>
      </c>
      <c r="M15">
        <v>9226.19</v>
      </c>
      <c r="N15">
        <v>21.861000000000001</v>
      </c>
      <c r="O15">
        <v>7.1</v>
      </c>
      <c r="P15">
        <v>303623.09999999998</v>
      </c>
      <c r="Q15">
        <v>67.474999999999994</v>
      </c>
      <c r="R15">
        <v>7.5</v>
      </c>
      <c r="S15">
        <v>1397330.27</v>
      </c>
      <c r="T15">
        <v>5.7309999999999999</v>
      </c>
      <c r="U15">
        <v>1.2</v>
      </c>
      <c r="V15">
        <v>229768.92</v>
      </c>
      <c r="W15">
        <v>5.1369999999999996</v>
      </c>
      <c r="X15">
        <v>5.7</v>
      </c>
      <c r="Y15">
        <v>55538.39</v>
      </c>
      <c r="Z15">
        <v>51.07</v>
      </c>
      <c r="AA15">
        <v>1.5</v>
      </c>
      <c r="AB15">
        <v>919361.18</v>
      </c>
      <c r="AC15">
        <v>48.451999999999998</v>
      </c>
      <c r="AD15">
        <v>3</v>
      </c>
      <c r="AE15">
        <v>246991.74</v>
      </c>
    </row>
    <row r="16" spans="1:31" x14ac:dyDescent="0.25">
      <c r="C16" t="s">
        <v>85</v>
      </c>
      <c r="D16">
        <v>10</v>
      </c>
      <c r="E16">
        <v>102.61</v>
      </c>
      <c r="F16">
        <v>2.2000000000000002</v>
      </c>
      <c r="G16">
        <v>8278.66</v>
      </c>
      <c r="H16">
        <v>102.169</v>
      </c>
      <c r="I16">
        <v>3</v>
      </c>
      <c r="J16">
        <v>148319.54999999999</v>
      </c>
      <c r="K16">
        <v>155.262</v>
      </c>
      <c r="L16">
        <v>2.8</v>
      </c>
      <c r="M16">
        <v>78286.13</v>
      </c>
      <c r="N16">
        <v>307.53100000000001</v>
      </c>
      <c r="O16">
        <v>3</v>
      </c>
      <c r="P16">
        <v>4214808.04</v>
      </c>
      <c r="Q16">
        <v>0.66100000000000003</v>
      </c>
      <c r="R16">
        <v>6.8</v>
      </c>
      <c r="S16">
        <v>18764.86</v>
      </c>
      <c r="T16">
        <v>145.39099999999999</v>
      </c>
      <c r="U16">
        <v>1.4</v>
      </c>
      <c r="V16">
        <v>5611433.8899999997</v>
      </c>
      <c r="W16">
        <v>136.26300000000001</v>
      </c>
      <c r="X16">
        <v>3.3</v>
      </c>
      <c r="Y16">
        <v>1450948.26</v>
      </c>
      <c r="Z16">
        <v>42.031999999999996</v>
      </c>
      <c r="AA16">
        <v>1.8</v>
      </c>
      <c r="AB16">
        <v>763896.29</v>
      </c>
      <c r="AC16">
        <v>33.96</v>
      </c>
      <c r="AD16">
        <v>3.1</v>
      </c>
      <c r="AE16">
        <v>173978.19</v>
      </c>
    </row>
    <row r="17" spans="1:31" x14ac:dyDescent="0.25">
      <c r="C17" t="s">
        <v>86</v>
      </c>
      <c r="D17">
        <v>5</v>
      </c>
      <c r="E17">
        <v>98.977999999999994</v>
      </c>
      <c r="F17">
        <v>3.3</v>
      </c>
      <c r="G17">
        <v>8054.31</v>
      </c>
      <c r="H17">
        <v>97.167000000000002</v>
      </c>
      <c r="I17">
        <v>2.7</v>
      </c>
      <c r="J17">
        <v>143065.43</v>
      </c>
      <c r="K17">
        <v>193.107</v>
      </c>
      <c r="L17">
        <v>6.2</v>
      </c>
      <c r="M17">
        <v>97042.95</v>
      </c>
      <c r="N17">
        <v>394.76100000000002</v>
      </c>
      <c r="O17">
        <v>6.1</v>
      </c>
      <c r="P17">
        <v>5393263.04</v>
      </c>
      <c r="Q17">
        <v>0.68899999999999995</v>
      </c>
      <c r="R17">
        <v>7.4</v>
      </c>
      <c r="S17">
        <v>19272.05</v>
      </c>
      <c r="T17">
        <v>126.693</v>
      </c>
      <c r="U17">
        <v>2.6</v>
      </c>
      <c r="V17">
        <v>4921872.42</v>
      </c>
      <c r="W17">
        <v>121.761</v>
      </c>
      <c r="X17">
        <v>6.2</v>
      </c>
      <c r="Y17">
        <v>1292413.02</v>
      </c>
      <c r="Z17">
        <v>39.997999999999998</v>
      </c>
      <c r="AA17">
        <v>0.6</v>
      </c>
      <c r="AB17">
        <v>725874.89</v>
      </c>
      <c r="AC17">
        <v>33.771999999999998</v>
      </c>
      <c r="AD17">
        <v>3.1</v>
      </c>
      <c r="AE17">
        <v>171544.43</v>
      </c>
    </row>
    <row r="18" spans="1:31" x14ac:dyDescent="0.25">
      <c r="C18" t="s">
        <v>87</v>
      </c>
      <c r="D18">
        <v>5</v>
      </c>
      <c r="E18">
        <v>29.431000000000001</v>
      </c>
      <c r="F18">
        <v>13</v>
      </c>
      <c r="G18">
        <v>2694.97</v>
      </c>
      <c r="H18">
        <v>31.210999999999999</v>
      </c>
      <c r="I18">
        <v>6.1</v>
      </c>
      <c r="J18">
        <v>59944.42</v>
      </c>
      <c r="K18">
        <v>26.143999999999998</v>
      </c>
      <c r="L18">
        <v>5</v>
      </c>
      <c r="M18">
        <v>13589.93</v>
      </c>
      <c r="N18">
        <v>67.105000000000004</v>
      </c>
      <c r="O18">
        <v>4.5</v>
      </c>
      <c r="P18">
        <v>947910.12</v>
      </c>
      <c r="Q18">
        <v>0.502</v>
      </c>
      <c r="R18">
        <v>8.5</v>
      </c>
      <c r="S18">
        <v>15992.81</v>
      </c>
      <c r="T18">
        <v>8.1669999999999998</v>
      </c>
      <c r="U18">
        <v>3.4</v>
      </c>
      <c r="V18">
        <v>320755.28999999998</v>
      </c>
      <c r="W18">
        <v>7.54</v>
      </c>
      <c r="X18">
        <v>4.2</v>
      </c>
      <c r="Y18">
        <v>82823.22</v>
      </c>
      <c r="Z18">
        <v>32.881999999999998</v>
      </c>
      <c r="AA18">
        <v>2.2999999999999998</v>
      </c>
      <c r="AB18">
        <v>588771.21</v>
      </c>
      <c r="AC18">
        <v>30.741</v>
      </c>
      <c r="AD18">
        <v>2</v>
      </c>
      <c r="AE18">
        <v>158765.91</v>
      </c>
    </row>
    <row r="19" spans="1:31" x14ac:dyDescent="0.25">
      <c r="C19" t="s">
        <v>52</v>
      </c>
      <c r="E19">
        <v>151.03800000000001</v>
      </c>
      <c r="F19">
        <v>4.0999999999999996</v>
      </c>
      <c r="G19">
        <v>11962.86</v>
      </c>
      <c r="H19">
        <v>150.82900000000001</v>
      </c>
      <c r="I19">
        <v>2.8</v>
      </c>
      <c r="J19">
        <v>208718.32</v>
      </c>
      <c r="K19">
        <v>104.29900000000001</v>
      </c>
      <c r="L19">
        <v>2.2000000000000002</v>
      </c>
      <c r="M19">
        <v>51798.25</v>
      </c>
      <c r="N19">
        <v>107.312</v>
      </c>
      <c r="O19">
        <v>2.7</v>
      </c>
      <c r="P19">
        <v>1448755.06</v>
      </c>
      <c r="Q19">
        <v>108.483</v>
      </c>
      <c r="R19">
        <v>1.9</v>
      </c>
      <c r="S19">
        <v>2181163.4500000002</v>
      </c>
      <c r="T19">
        <v>113.491</v>
      </c>
      <c r="U19">
        <v>2.6</v>
      </c>
      <c r="V19">
        <v>4384389.5199999996</v>
      </c>
      <c r="W19">
        <v>107.718</v>
      </c>
      <c r="X19">
        <v>1.9</v>
      </c>
      <c r="Y19">
        <v>1129993.1200000001</v>
      </c>
      <c r="Z19">
        <v>111.732</v>
      </c>
      <c r="AA19">
        <v>2.6</v>
      </c>
      <c r="AB19">
        <v>2013347.52</v>
      </c>
      <c r="AC19">
        <v>100.33199999999999</v>
      </c>
      <c r="AD19">
        <v>4.8</v>
      </c>
      <c r="AE19">
        <v>515017.69</v>
      </c>
    </row>
    <row r="20" spans="1:31" x14ac:dyDescent="0.25">
      <c r="C20" t="s">
        <v>51</v>
      </c>
      <c r="E20" t="s">
        <v>49</v>
      </c>
      <c r="F20" t="s">
        <v>48</v>
      </c>
      <c r="G20">
        <v>436.45</v>
      </c>
      <c r="H20">
        <v>0.17499999999999999</v>
      </c>
      <c r="I20">
        <v>456.1</v>
      </c>
      <c r="J20">
        <v>21306.69</v>
      </c>
      <c r="K20">
        <v>1.0999999999999999E-2</v>
      </c>
      <c r="L20">
        <v>147.4</v>
      </c>
      <c r="M20">
        <v>6.01</v>
      </c>
      <c r="N20">
        <v>1.6E-2</v>
      </c>
      <c r="O20">
        <v>13.3</v>
      </c>
      <c r="P20">
        <v>234.24</v>
      </c>
      <c r="Q20" t="s">
        <v>49</v>
      </c>
      <c r="R20" t="s">
        <v>48</v>
      </c>
      <c r="S20">
        <v>5057.97</v>
      </c>
      <c r="T20" t="s">
        <v>49</v>
      </c>
      <c r="U20" t="s">
        <v>48</v>
      </c>
      <c r="V20">
        <v>7890.08</v>
      </c>
      <c r="W20">
        <v>6.0000000000000001E-3</v>
      </c>
      <c r="X20">
        <v>99.1</v>
      </c>
      <c r="Y20">
        <v>116.12</v>
      </c>
      <c r="Z20" t="s">
        <v>49</v>
      </c>
      <c r="AA20" t="s">
        <v>48</v>
      </c>
      <c r="AB20">
        <v>2682.96</v>
      </c>
      <c r="AC20" t="s">
        <v>49</v>
      </c>
      <c r="AD20" t="s">
        <v>48</v>
      </c>
      <c r="AE20">
        <v>794.82</v>
      </c>
    </row>
    <row r="21" spans="1:31" x14ac:dyDescent="0.25">
      <c r="C21" t="s">
        <v>50</v>
      </c>
      <c r="E21" t="s">
        <v>49</v>
      </c>
      <c r="F21" t="s">
        <v>48</v>
      </c>
      <c r="G21">
        <v>416.43</v>
      </c>
      <c r="H21">
        <v>-7.4999999999999997E-2</v>
      </c>
      <c r="I21" t="s">
        <v>48</v>
      </c>
      <c r="J21">
        <v>21278.62</v>
      </c>
      <c r="K21">
        <v>1.2E-2</v>
      </c>
      <c r="L21">
        <v>153</v>
      </c>
      <c r="M21">
        <v>6.01</v>
      </c>
      <c r="N21">
        <v>1.2999999999999999E-2</v>
      </c>
      <c r="O21">
        <v>19.7</v>
      </c>
      <c r="P21">
        <v>176.18</v>
      </c>
      <c r="Q21" t="s">
        <v>49</v>
      </c>
      <c r="R21" t="s">
        <v>48</v>
      </c>
      <c r="S21">
        <v>4891.74</v>
      </c>
      <c r="T21" t="s">
        <v>49</v>
      </c>
      <c r="U21" t="s">
        <v>48</v>
      </c>
      <c r="V21">
        <v>7926.12</v>
      </c>
      <c r="W21">
        <v>5.0000000000000001E-3</v>
      </c>
      <c r="X21">
        <v>86</v>
      </c>
      <c r="Y21">
        <v>108.11</v>
      </c>
      <c r="Z21" t="s">
        <v>49</v>
      </c>
      <c r="AA21" t="s">
        <v>48</v>
      </c>
      <c r="AB21">
        <v>2550.8000000000002</v>
      </c>
      <c r="AC21" t="s">
        <v>49</v>
      </c>
      <c r="AD21" t="s">
        <v>48</v>
      </c>
      <c r="AE21">
        <v>830.86</v>
      </c>
    </row>
    <row r="22" spans="1:31" x14ac:dyDescent="0.25">
      <c r="C22" t="s">
        <v>50</v>
      </c>
      <c r="E22" t="s">
        <v>49</v>
      </c>
      <c r="F22" t="s">
        <v>48</v>
      </c>
      <c r="G22">
        <v>454.47</v>
      </c>
      <c r="H22">
        <v>-0.17899999999999999</v>
      </c>
      <c r="I22" t="s">
        <v>48</v>
      </c>
      <c r="J22">
        <v>21042.04</v>
      </c>
      <c r="K22">
        <v>4.0000000000000001E-3</v>
      </c>
      <c r="L22">
        <v>223.6</v>
      </c>
      <c r="M22">
        <v>2</v>
      </c>
      <c r="N22">
        <v>8.0000000000000002E-3</v>
      </c>
      <c r="O22">
        <v>52.6</v>
      </c>
      <c r="P22">
        <v>124.12</v>
      </c>
      <c r="Q22" t="s">
        <v>49</v>
      </c>
      <c r="R22" t="s">
        <v>48</v>
      </c>
      <c r="S22">
        <v>4919.79</v>
      </c>
      <c r="T22" t="s">
        <v>49</v>
      </c>
      <c r="U22" t="s">
        <v>48</v>
      </c>
      <c r="V22">
        <v>7948.16</v>
      </c>
      <c r="W22">
        <v>5.0000000000000001E-3</v>
      </c>
      <c r="X22">
        <v>62.1</v>
      </c>
      <c r="Y22">
        <v>112.11</v>
      </c>
      <c r="Z22" t="s">
        <v>49</v>
      </c>
      <c r="AA22" t="s">
        <v>48</v>
      </c>
      <c r="AB22">
        <v>2975.31</v>
      </c>
      <c r="AC22" t="s">
        <v>49</v>
      </c>
      <c r="AD22" t="s">
        <v>48</v>
      </c>
      <c r="AE22">
        <v>934.97</v>
      </c>
    </row>
    <row r="30" spans="1:31" x14ac:dyDescent="0.25">
      <c r="A30" t="s">
        <v>43</v>
      </c>
      <c r="F30" t="s">
        <v>44</v>
      </c>
      <c r="K30" t="s">
        <v>45</v>
      </c>
    </row>
    <row r="32" spans="1:31" x14ac:dyDescent="0.25">
      <c r="C32" t="s">
        <v>88</v>
      </c>
      <c r="E32" t="s">
        <v>89</v>
      </c>
      <c r="R32" t="s">
        <v>90</v>
      </c>
      <c r="T32" t="s">
        <v>89</v>
      </c>
    </row>
    <row r="34" spans="3:32" x14ac:dyDescent="0.25">
      <c r="C34" t="s">
        <v>46</v>
      </c>
      <c r="D34" t="s">
        <v>47</v>
      </c>
      <c r="E34" t="s">
        <v>38</v>
      </c>
      <c r="F34" t="s">
        <v>39</v>
      </c>
      <c r="G34" t="s">
        <v>64</v>
      </c>
      <c r="H34" t="s">
        <v>63</v>
      </c>
      <c r="I34" t="s">
        <v>62</v>
      </c>
      <c r="J34" t="s">
        <v>61</v>
      </c>
      <c r="K34" t="s">
        <v>60</v>
      </c>
      <c r="L34" t="s">
        <v>59</v>
      </c>
      <c r="M34" t="s">
        <v>58</v>
      </c>
      <c r="N34" t="s">
        <v>57</v>
      </c>
      <c r="O34" t="s">
        <v>56</v>
      </c>
      <c r="R34" t="s">
        <v>46</v>
      </c>
      <c r="S34" t="s">
        <v>47</v>
      </c>
      <c r="T34" t="s">
        <v>38</v>
      </c>
      <c r="U34" t="s">
        <v>39</v>
      </c>
      <c r="V34" t="s">
        <v>64</v>
      </c>
      <c r="W34" t="s">
        <v>63</v>
      </c>
      <c r="X34" t="s">
        <v>62</v>
      </c>
      <c r="Y34" t="s">
        <v>61</v>
      </c>
      <c r="Z34" t="s">
        <v>60</v>
      </c>
      <c r="AA34" t="s">
        <v>59</v>
      </c>
      <c r="AB34" t="s">
        <v>58</v>
      </c>
      <c r="AC34" t="s">
        <v>57</v>
      </c>
      <c r="AD34" t="s">
        <v>56</v>
      </c>
    </row>
    <row r="35" spans="3:32" x14ac:dyDescent="0.25">
      <c r="D35" t="s">
        <v>91</v>
      </c>
      <c r="E35" t="s">
        <v>83</v>
      </c>
      <c r="F35">
        <v>10</v>
      </c>
      <c r="G35">
        <v>1362.15</v>
      </c>
      <c r="H35">
        <v>1359.9</v>
      </c>
      <c r="I35">
        <v>3983.6</v>
      </c>
      <c r="J35">
        <v>4020.09</v>
      </c>
      <c r="K35">
        <v>570.21</v>
      </c>
      <c r="L35">
        <v>1636.31</v>
      </c>
      <c r="M35">
        <v>1605.18</v>
      </c>
      <c r="N35">
        <v>293.14999999999998</v>
      </c>
      <c r="O35">
        <v>207.58</v>
      </c>
      <c r="R35" t="s">
        <v>91</v>
      </c>
      <c r="T35" t="s">
        <v>85</v>
      </c>
      <c r="U35">
        <v>10</v>
      </c>
      <c r="V35">
        <v>1026.0999999999999</v>
      </c>
      <c r="W35">
        <v>1021.69</v>
      </c>
      <c r="X35">
        <v>1552.62</v>
      </c>
      <c r="Y35">
        <v>3075.31</v>
      </c>
      <c r="Z35">
        <v>6.61</v>
      </c>
      <c r="AA35">
        <v>1453.91</v>
      </c>
      <c r="AB35">
        <v>1362.63</v>
      </c>
      <c r="AC35">
        <v>420.32</v>
      </c>
      <c r="AD35">
        <v>339.6</v>
      </c>
    </row>
    <row r="36" spans="3:32" x14ac:dyDescent="0.25">
      <c r="D36" t="s">
        <v>91</v>
      </c>
      <c r="E36" t="s">
        <v>82</v>
      </c>
      <c r="F36">
        <v>5</v>
      </c>
      <c r="G36">
        <v>773.71</v>
      </c>
      <c r="H36">
        <v>775.32</v>
      </c>
      <c r="I36">
        <v>1027.595</v>
      </c>
      <c r="J36">
        <v>1097.9949999999999</v>
      </c>
      <c r="K36">
        <v>622.55999999999995</v>
      </c>
      <c r="L36">
        <v>426.74</v>
      </c>
      <c r="M36">
        <v>394.62</v>
      </c>
      <c r="N36">
        <v>295.77499999999998</v>
      </c>
      <c r="O36">
        <v>262.13499999999999</v>
      </c>
      <c r="R36" t="s">
        <v>91</v>
      </c>
      <c r="T36" t="s">
        <v>86</v>
      </c>
      <c r="U36">
        <v>5</v>
      </c>
      <c r="V36">
        <v>494.89</v>
      </c>
      <c r="W36">
        <v>485.83499999999998</v>
      </c>
      <c r="X36">
        <v>965.53499999999997</v>
      </c>
      <c r="Y36">
        <v>1973.8050000000001</v>
      </c>
      <c r="Z36">
        <v>3.4449999999999998</v>
      </c>
      <c r="AA36">
        <v>633.46500000000003</v>
      </c>
      <c r="AB36">
        <v>608.80499999999995</v>
      </c>
      <c r="AC36">
        <v>199.99</v>
      </c>
      <c r="AD36">
        <v>168.86</v>
      </c>
    </row>
    <row r="37" spans="3:32" x14ac:dyDescent="0.25">
      <c r="D37" t="s">
        <v>91</v>
      </c>
      <c r="E37" t="s">
        <v>84</v>
      </c>
      <c r="F37">
        <v>5</v>
      </c>
      <c r="G37">
        <v>1012.33</v>
      </c>
      <c r="H37">
        <v>1005.725</v>
      </c>
      <c r="I37">
        <v>90.265000000000001</v>
      </c>
      <c r="J37">
        <v>109.30500000000001</v>
      </c>
      <c r="K37">
        <v>337.375</v>
      </c>
      <c r="L37">
        <v>28.655000000000001</v>
      </c>
      <c r="M37">
        <v>25.684999999999999</v>
      </c>
      <c r="N37">
        <v>255.35</v>
      </c>
      <c r="O37">
        <v>242.26</v>
      </c>
      <c r="R37" t="s">
        <v>91</v>
      </c>
      <c r="T37" t="s">
        <v>87</v>
      </c>
      <c r="U37">
        <v>5</v>
      </c>
      <c r="V37">
        <v>147.155</v>
      </c>
      <c r="W37">
        <v>156.05500000000001</v>
      </c>
      <c r="X37">
        <v>130.72</v>
      </c>
      <c r="Y37">
        <v>335.52499999999998</v>
      </c>
      <c r="Z37">
        <v>2.5099999999999998</v>
      </c>
      <c r="AA37">
        <v>40.835000000000001</v>
      </c>
      <c r="AB37">
        <v>37.700000000000003</v>
      </c>
      <c r="AC37">
        <v>164.41</v>
      </c>
      <c r="AD37">
        <v>153.70500000000001</v>
      </c>
    </row>
    <row r="38" spans="3:32" x14ac:dyDescent="0.25">
      <c r="E38" t="s">
        <v>92</v>
      </c>
      <c r="G38">
        <v>3148.19</v>
      </c>
      <c r="H38">
        <v>3140.9450000000002</v>
      </c>
      <c r="I38">
        <v>5101.46</v>
      </c>
      <c r="J38">
        <v>5227.3900000000003</v>
      </c>
      <c r="K38">
        <v>1530.145</v>
      </c>
      <c r="L38">
        <v>2091.7049999999999</v>
      </c>
      <c r="M38">
        <v>2025.4849999999999</v>
      </c>
      <c r="N38">
        <v>844.27499999999998</v>
      </c>
      <c r="O38">
        <v>711.97500000000002</v>
      </c>
      <c r="T38" t="s">
        <v>92</v>
      </c>
      <c r="V38">
        <v>1668.145</v>
      </c>
      <c r="W38">
        <v>1663.58</v>
      </c>
      <c r="X38">
        <v>2648.875</v>
      </c>
      <c r="Y38">
        <v>5384.64</v>
      </c>
      <c r="Z38">
        <v>12.565</v>
      </c>
      <c r="AA38">
        <v>2128.21</v>
      </c>
      <c r="AB38">
        <v>2009.135</v>
      </c>
      <c r="AC38">
        <v>784.72</v>
      </c>
      <c r="AD38">
        <v>662.16499999999996</v>
      </c>
      <c r="AF38" t="s">
        <v>93</v>
      </c>
    </row>
    <row r="40" spans="3:32" x14ac:dyDescent="0.25">
      <c r="G40" t="s">
        <v>94</v>
      </c>
    </row>
    <row r="41" spans="3:32" x14ac:dyDescent="0.25">
      <c r="D41">
        <v>1</v>
      </c>
      <c r="E41" t="s">
        <v>95</v>
      </c>
      <c r="G41">
        <v>4536.9140619999998</v>
      </c>
      <c r="H41">
        <v>4634.0625</v>
      </c>
      <c r="I41">
        <v>4743.9257809999999</v>
      </c>
      <c r="J41">
        <v>4917.1289059999999</v>
      </c>
      <c r="K41">
        <v>9295.6054690000001</v>
      </c>
      <c r="L41">
        <v>2083.125</v>
      </c>
      <c r="M41">
        <v>1878.3398440000001</v>
      </c>
      <c r="N41">
        <v>5211.2695309999999</v>
      </c>
      <c r="O41">
        <v>5001.1523440000001</v>
      </c>
      <c r="T41" t="s">
        <v>96</v>
      </c>
      <c r="V41">
        <v>2007.514124</v>
      </c>
      <c r="W41">
        <v>2071.4689269999999</v>
      </c>
      <c r="X41">
        <v>5131.2994349999999</v>
      </c>
      <c r="Y41">
        <v>5269.2090399999997</v>
      </c>
      <c r="Z41">
        <v>9950</v>
      </c>
      <c r="AA41">
        <v>2173.276836</v>
      </c>
      <c r="AB41">
        <v>1931.694915</v>
      </c>
      <c r="AC41">
        <v>9389.1525419999998</v>
      </c>
      <c r="AD41">
        <v>8706.9491529999996</v>
      </c>
    </row>
    <row r="42" spans="3:32" x14ac:dyDescent="0.25">
      <c r="D42">
        <v>2</v>
      </c>
    </row>
    <row r="44" spans="3:32" x14ac:dyDescent="0.25">
      <c r="E44" t="s">
        <v>70</v>
      </c>
      <c r="T44" t="s">
        <v>70</v>
      </c>
    </row>
    <row r="46" spans="3:32" x14ac:dyDescent="0.25">
      <c r="G46" t="s">
        <v>64</v>
      </c>
      <c r="H46" t="s">
        <v>63</v>
      </c>
      <c r="I46" t="s">
        <v>62</v>
      </c>
      <c r="J46" t="s">
        <v>61</v>
      </c>
      <c r="K46" t="s">
        <v>60</v>
      </c>
      <c r="L46" t="s">
        <v>59</v>
      </c>
      <c r="M46" t="s">
        <v>58</v>
      </c>
      <c r="N46" t="s">
        <v>57</v>
      </c>
      <c r="O46" t="s">
        <v>56</v>
      </c>
      <c r="R46" t="s">
        <v>70</v>
      </c>
      <c r="V46" t="s">
        <v>64</v>
      </c>
      <c r="W46" t="s">
        <v>63</v>
      </c>
      <c r="X46" t="s">
        <v>62</v>
      </c>
      <c r="Y46" t="s">
        <v>61</v>
      </c>
      <c r="Z46" t="s">
        <v>60</v>
      </c>
      <c r="AA46" t="s">
        <v>59</v>
      </c>
      <c r="AB46" t="s">
        <v>58</v>
      </c>
      <c r="AC46" t="s">
        <v>57</v>
      </c>
      <c r="AD46" t="s">
        <v>56</v>
      </c>
    </row>
    <row r="47" spans="3:32" x14ac:dyDescent="0.25">
      <c r="E47" t="s">
        <v>83</v>
      </c>
      <c r="G47">
        <v>30.02371174</v>
      </c>
      <c r="H47">
        <v>29.345741449999998</v>
      </c>
      <c r="I47">
        <v>83.972645940000007</v>
      </c>
      <c r="J47">
        <v>81.756856020000001</v>
      </c>
      <c r="K47">
        <v>6.1341889119999999</v>
      </c>
      <c r="L47">
        <v>78.550735070000002</v>
      </c>
      <c r="M47">
        <v>85.457379040000006</v>
      </c>
      <c r="N47">
        <v>5.6253087319999997</v>
      </c>
      <c r="O47">
        <v>4.1506434060000004</v>
      </c>
      <c r="T47" t="s">
        <v>85</v>
      </c>
      <c r="V47">
        <v>51.112965410000001</v>
      </c>
      <c r="W47">
        <v>49.322004640000003</v>
      </c>
      <c r="X47">
        <v>30.257832730000001</v>
      </c>
      <c r="Y47">
        <v>58.363788130000003</v>
      </c>
      <c r="Z47">
        <v>6.6432161000000003E-2</v>
      </c>
      <c r="AA47">
        <v>66.899438480000001</v>
      </c>
      <c r="AB47">
        <v>70.540642270000006</v>
      </c>
      <c r="AC47">
        <v>4.476655354</v>
      </c>
      <c r="AD47">
        <v>3.900332873</v>
      </c>
    </row>
    <row r="48" spans="3:32" x14ac:dyDescent="0.25">
      <c r="E48" t="s">
        <v>82</v>
      </c>
      <c r="G48">
        <v>17.05366223</v>
      </c>
      <c r="H48">
        <v>16.730892170000001</v>
      </c>
      <c r="I48">
        <v>21.661279019999998</v>
      </c>
      <c r="J48">
        <v>22.33000234</v>
      </c>
      <c r="K48">
        <v>6.697358253</v>
      </c>
      <c r="L48">
        <v>20.485568560000001</v>
      </c>
      <c r="M48">
        <v>21.008977760000001</v>
      </c>
      <c r="N48">
        <v>5.675680335</v>
      </c>
      <c r="O48">
        <v>5.241492</v>
      </c>
      <c r="T48" t="s">
        <v>86</v>
      </c>
      <c r="V48">
        <v>24.65188135</v>
      </c>
      <c r="W48">
        <v>23.45364653</v>
      </c>
      <c r="X48">
        <v>18.81657877</v>
      </c>
      <c r="Y48">
        <v>37.459227470000002</v>
      </c>
      <c r="Z48">
        <v>3.4623116000000002E-2</v>
      </c>
      <c r="AA48">
        <v>29.147920299999999</v>
      </c>
      <c r="AB48">
        <v>31.5166228</v>
      </c>
      <c r="AC48">
        <v>2.130011192</v>
      </c>
      <c r="AD48">
        <v>1.9393704620000001</v>
      </c>
      <c r="AE48">
        <v>6</v>
      </c>
    </row>
    <row r="49" spans="1:31" x14ac:dyDescent="0.25">
      <c r="E49" t="s">
        <v>84</v>
      </c>
      <c r="G49">
        <v>22.313184379999999</v>
      </c>
      <c r="H49">
        <v>21.702879490000001</v>
      </c>
      <c r="I49">
        <v>1.902748992</v>
      </c>
      <c r="J49">
        <v>2.2229435529999999</v>
      </c>
      <c r="K49">
        <v>3.6294031750000002</v>
      </c>
      <c r="L49">
        <v>1.375577558</v>
      </c>
      <c r="M49">
        <v>1.36743093</v>
      </c>
      <c r="N49">
        <v>4.8999576490000001</v>
      </c>
      <c r="O49">
        <v>4.8440835900000003</v>
      </c>
      <c r="T49" t="s">
        <v>87</v>
      </c>
      <c r="V49">
        <v>7.3302099460000001</v>
      </c>
      <c r="W49">
        <v>7.5335428880000004</v>
      </c>
      <c r="X49">
        <v>2.5475028630000001</v>
      </c>
      <c r="Y49">
        <v>6.3676539969999997</v>
      </c>
      <c r="Z49">
        <v>2.5226130999999999E-2</v>
      </c>
      <c r="AA49">
        <v>1.878959888</v>
      </c>
      <c r="AB49">
        <v>1.951653944</v>
      </c>
      <c r="AC49">
        <v>1.751063254</v>
      </c>
      <c r="AD49">
        <v>1.765314088</v>
      </c>
      <c r="AE49">
        <v>5</v>
      </c>
    </row>
    <row r="50" spans="1:31" x14ac:dyDescent="0.25">
      <c r="E50" t="s">
        <v>92</v>
      </c>
      <c r="G50">
        <v>69.390558350000006</v>
      </c>
      <c r="H50">
        <v>67.779513120000004</v>
      </c>
      <c r="I50">
        <v>107.536674</v>
      </c>
      <c r="J50">
        <v>106.3098019</v>
      </c>
      <c r="K50">
        <v>16.46095034</v>
      </c>
      <c r="L50">
        <v>100.4118812</v>
      </c>
      <c r="M50">
        <v>107.8337877</v>
      </c>
      <c r="N50">
        <v>16.200946720000001</v>
      </c>
      <c r="O50">
        <v>14.236219</v>
      </c>
      <c r="T50" t="s">
        <v>92</v>
      </c>
      <c r="V50">
        <v>83.095056709999994</v>
      </c>
      <c r="W50">
        <v>80.309194050000002</v>
      </c>
      <c r="X50">
        <v>51.621914359999998</v>
      </c>
      <c r="Y50">
        <v>102.19066960000001</v>
      </c>
      <c r="Z50">
        <v>0.12628140700000001</v>
      </c>
      <c r="AA50">
        <v>97.926318660000007</v>
      </c>
      <c r="AB50">
        <v>104.00891900000001</v>
      </c>
      <c r="AC50">
        <v>8.3577297999999995</v>
      </c>
      <c r="AD50">
        <v>7.6050174220000004</v>
      </c>
      <c r="AE50">
        <v>4</v>
      </c>
    </row>
    <row r="51" spans="1:31" x14ac:dyDescent="0.25">
      <c r="AE51">
        <v>3</v>
      </c>
    </row>
    <row r="52" spans="1:31" x14ac:dyDescent="0.25">
      <c r="AE52">
        <v>2</v>
      </c>
    </row>
    <row r="53" spans="1:31" x14ac:dyDescent="0.25">
      <c r="AE53">
        <v>1</v>
      </c>
    </row>
    <row r="61" spans="1:31" x14ac:dyDescent="0.25">
      <c r="A61" t="s">
        <v>97</v>
      </c>
    </row>
    <row r="66" spans="4:30" x14ac:dyDescent="0.25">
      <c r="S66" t="s">
        <v>75</v>
      </c>
    </row>
    <row r="67" spans="4:30" x14ac:dyDescent="0.25">
      <c r="D67" t="s">
        <v>75</v>
      </c>
      <c r="U67" t="s">
        <v>64</v>
      </c>
      <c r="V67" t="s">
        <v>63</v>
      </c>
      <c r="W67" t="s">
        <v>62</v>
      </c>
      <c r="X67" t="s">
        <v>61</v>
      </c>
      <c r="Y67" t="s">
        <v>60</v>
      </c>
      <c r="Z67" t="s">
        <v>59</v>
      </c>
      <c r="AA67" t="s">
        <v>58</v>
      </c>
      <c r="AB67" t="s">
        <v>57</v>
      </c>
      <c r="AC67" t="s">
        <v>56</v>
      </c>
    </row>
    <row r="68" spans="4:30" x14ac:dyDescent="0.25">
      <c r="G68" t="s">
        <v>64</v>
      </c>
      <c r="H68" t="s">
        <v>63</v>
      </c>
      <c r="I68" t="s">
        <v>62</v>
      </c>
      <c r="J68" t="s">
        <v>61</v>
      </c>
      <c r="K68" t="s">
        <v>60</v>
      </c>
      <c r="L68" t="s">
        <v>59</v>
      </c>
      <c r="M68" t="s">
        <v>58</v>
      </c>
      <c r="N68" t="s">
        <v>57</v>
      </c>
      <c r="O68" t="s">
        <v>56</v>
      </c>
      <c r="T68" t="s">
        <v>85</v>
      </c>
      <c r="U68">
        <v>51.112965410000001</v>
      </c>
      <c r="V68">
        <v>49.322004640000003</v>
      </c>
      <c r="W68">
        <v>30.257832730000001</v>
      </c>
      <c r="X68">
        <v>58.363788130000003</v>
      </c>
      <c r="Y68">
        <v>6.6432161000000003E-2</v>
      </c>
      <c r="Z68">
        <v>66.899438480000001</v>
      </c>
      <c r="AA68">
        <v>70.540642270000006</v>
      </c>
      <c r="AB68">
        <v>4.476655354</v>
      </c>
      <c r="AC68">
        <v>3.900332873</v>
      </c>
      <c r="AD68">
        <v>1</v>
      </c>
    </row>
    <row r="69" spans="4:30" x14ac:dyDescent="0.25">
      <c r="E69" t="s">
        <v>83</v>
      </c>
      <c r="G69">
        <v>30.02371174</v>
      </c>
      <c r="H69">
        <v>29.345741449999998</v>
      </c>
      <c r="I69">
        <v>83.972645940000007</v>
      </c>
      <c r="J69">
        <v>81.756856020000001</v>
      </c>
      <c r="K69">
        <v>6.1341889119999999</v>
      </c>
      <c r="L69">
        <v>78.550735070000002</v>
      </c>
      <c r="M69">
        <v>85.457379040000006</v>
      </c>
      <c r="N69">
        <v>5.6253087319999997</v>
      </c>
      <c r="O69">
        <v>4.1506434060000004</v>
      </c>
      <c r="P69">
        <v>1</v>
      </c>
      <c r="T69" t="s">
        <v>86</v>
      </c>
      <c r="U69">
        <v>24.65188135</v>
      </c>
      <c r="V69">
        <v>23.45364653</v>
      </c>
      <c r="W69">
        <v>18.81657877</v>
      </c>
      <c r="X69">
        <v>37.459227470000002</v>
      </c>
      <c r="Y69">
        <v>3.4623116000000002E-2</v>
      </c>
      <c r="Z69">
        <v>29.147920299999999</v>
      </c>
      <c r="AA69">
        <v>31.5166228</v>
      </c>
      <c r="AB69">
        <v>2.130011192</v>
      </c>
      <c r="AC69">
        <v>1.9393704620000001</v>
      </c>
      <c r="AD69">
        <v>2</v>
      </c>
    </row>
    <row r="70" spans="4:30" x14ac:dyDescent="0.25">
      <c r="E70" t="s">
        <v>82</v>
      </c>
      <c r="G70">
        <v>17.05366223</v>
      </c>
      <c r="H70">
        <v>16.730892170000001</v>
      </c>
      <c r="I70">
        <v>21.661279019999998</v>
      </c>
      <c r="J70">
        <v>22.33000234</v>
      </c>
      <c r="K70">
        <v>6.697358253</v>
      </c>
      <c r="L70">
        <v>20.485568560000001</v>
      </c>
      <c r="M70">
        <v>21.008977760000001</v>
      </c>
      <c r="N70">
        <v>5.675680335</v>
      </c>
      <c r="O70">
        <v>5.241492</v>
      </c>
      <c r="P70">
        <v>2</v>
      </c>
      <c r="T70" t="s">
        <v>87</v>
      </c>
      <c r="U70">
        <v>7.3302099460000001</v>
      </c>
      <c r="V70">
        <v>7.5335428880000004</v>
      </c>
      <c r="W70">
        <v>2.5475028630000001</v>
      </c>
      <c r="X70">
        <v>6.3676539969999997</v>
      </c>
      <c r="Y70">
        <v>2.5226130999999999E-2</v>
      </c>
      <c r="Z70">
        <v>1.878959888</v>
      </c>
      <c r="AA70">
        <v>1.951653944</v>
      </c>
      <c r="AB70">
        <v>1.751063254</v>
      </c>
      <c r="AC70">
        <v>1.765314088</v>
      </c>
      <c r="AD70">
        <v>3</v>
      </c>
    </row>
    <row r="71" spans="4:30" x14ac:dyDescent="0.25">
      <c r="E71" t="s">
        <v>84</v>
      </c>
      <c r="G71">
        <v>22.313184379999999</v>
      </c>
      <c r="H71">
        <v>21.702879490000001</v>
      </c>
      <c r="I71">
        <v>1.902748992</v>
      </c>
      <c r="J71">
        <v>2.2229435529999999</v>
      </c>
      <c r="K71">
        <v>3.6294031750000002</v>
      </c>
      <c r="L71">
        <v>1.375577558</v>
      </c>
      <c r="M71">
        <v>1.36743093</v>
      </c>
      <c r="N71">
        <v>4.8999576490000001</v>
      </c>
      <c r="O71">
        <v>4.8440835900000003</v>
      </c>
      <c r="P71">
        <v>3</v>
      </c>
    </row>
    <row r="74" spans="4:30" x14ac:dyDescent="0.25">
      <c r="T74" t="s">
        <v>76</v>
      </c>
      <c r="U74">
        <v>83.095056709999994</v>
      </c>
      <c r="V74">
        <v>80.309194050000002</v>
      </c>
      <c r="W74">
        <v>51.621914359999998</v>
      </c>
      <c r="X74">
        <v>102.19066960000001</v>
      </c>
      <c r="Y74">
        <v>0.12628140700000001</v>
      </c>
      <c r="Z74">
        <v>97.926318660000007</v>
      </c>
      <c r="AA74">
        <v>104.00891900000001</v>
      </c>
      <c r="AB74">
        <v>8.3577297999999995</v>
      </c>
      <c r="AC74">
        <v>7.6050174220000004</v>
      </c>
    </row>
    <row r="75" spans="4:30" x14ac:dyDescent="0.25">
      <c r="E75" t="s">
        <v>92</v>
      </c>
      <c r="G75">
        <v>69.390558350000006</v>
      </c>
      <c r="H75">
        <v>67.779513120000004</v>
      </c>
      <c r="I75">
        <v>107.536674</v>
      </c>
      <c r="J75">
        <v>106.3098019</v>
      </c>
      <c r="K75">
        <v>16.46095034</v>
      </c>
      <c r="L75">
        <v>100.4118812</v>
      </c>
      <c r="M75">
        <v>107.8337877</v>
      </c>
      <c r="N75">
        <v>16.200946720000001</v>
      </c>
      <c r="O75">
        <v>14.236219</v>
      </c>
      <c r="S75" t="s">
        <v>74</v>
      </c>
    </row>
    <row r="76" spans="4:30" x14ac:dyDescent="0.25">
      <c r="D76" t="s">
        <v>74</v>
      </c>
      <c r="T76" t="s">
        <v>38</v>
      </c>
      <c r="U76" t="s">
        <v>64</v>
      </c>
      <c r="V76" t="s">
        <v>63</v>
      </c>
      <c r="W76" t="s">
        <v>62</v>
      </c>
      <c r="X76" t="s">
        <v>61</v>
      </c>
      <c r="Y76" t="s">
        <v>60</v>
      </c>
      <c r="Z76" t="s">
        <v>59</v>
      </c>
      <c r="AA76" t="s">
        <v>58</v>
      </c>
      <c r="AB76" t="s">
        <v>57</v>
      </c>
      <c r="AC76" t="s">
        <v>56</v>
      </c>
    </row>
    <row r="77" spans="4:30" x14ac:dyDescent="0.25">
      <c r="T77" t="s">
        <v>85</v>
      </c>
      <c r="U77">
        <v>1026.0999999999999</v>
      </c>
      <c r="V77">
        <v>1021.69</v>
      </c>
      <c r="W77">
        <v>1552.62</v>
      </c>
      <c r="X77">
        <v>3075.31</v>
      </c>
      <c r="Y77">
        <v>6.61</v>
      </c>
      <c r="Z77">
        <v>1453.91</v>
      </c>
      <c r="AA77">
        <v>1362.63</v>
      </c>
      <c r="AB77">
        <v>420.32</v>
      </c>
      <c r="AC77">
        <v>339.6</v>
      </c>
      <c r="AD77">
        <v>1</v>
      </c>
    </row>
    <row r="78" spans="4:30" x14ac:dyDescent="0.25">
      <c r="E78" t="s">
        <v>38</v>
      </c>
      <c r="F78" t="s">
        <v>39</v>
      </c>
      <c r="G78" t="s">
        <v>64</v>
      </c>
      <c r="H78" t="s">
        <v>63</v>
      </c>
      <c r="I78" t="s">
        <v>62</v>
      </c>
      <c r="J78" t="s">
        <v>61</v>
      </c>
      <c r="K78" t="s">
        <v>60</v>
      </c>
      <c r="L78" t="s">
        <v>59</v>
      </c>
      <c r="M78" t="s">
        <v>58</v>
      </c>
      <c r="N78" t="s">
        <v>57</v>
      </c>
      <c r="O78" t="s">
        <v>56</v>
      </c>
      <c r="T78" t="s">
        <v>86</v>
      </c>
      <c r="U78">
        <v>494.89</v>
      </c>
      <c r="V78">
        <v>485.83499999999998</v>
      </c>
      <c r="W78">
        <v>965.53499999999997</v>
      </c>
      <c r="X78">
        <v>1973.8050000000001</v>
      </c>
      <c r="Y78">
        <v>3.4449999999999998</v>
      </c>
      <c r="Z78">
        <v>633.46500000000003</v>
      </c>
      <c r="AA78">
        <v>608.80499999999995</v>
      </c>
      <c r="AB78">
        <v>199.99</v>
      </c>
      <c r="AC78">
        <v>168.86</v>
      </c>
      <c r="AD78">
        <v>2</v>
      </c>
    </row>
    <row r="79" spans="4:30" x14ac:dyDescent="0.25">
      <c r="E79" t="s">
        <v>83</v>
      </c>
      <c r="F79">
        <v>10</v>
      </c>
      <c r="G79">
        <v>1362.15</v>
      </c>
      <c r="H79">
        <v>1359.9</v>
      </c>
      <c r="I79">
        <v>3983.6</v>
      </c>
      <c r="J79">
        <v>4020.09</v>
      </c>
      <c r="K79">
        <v>570.21</v>
      </c>
      <c r="L79">
        <v>1636.31</v>
      </c>
      <c r="M79">
        <v>1605.18</v>
      </c>
      <c r="N79">
        <v>293.14999999999998</v>
      </c>
      <c r="O79">
        <v>207.58</v>
      </c>
      <c r="P79">
        <v>1</v>
      </c>
      <c r="T79" t="s">
        <v>87</v>
      </c>
      <c r="U79">
        <v>147.155</v>
      </c>
      <c r="V79">
        <v>156.05500000000001</v>
      </c>
      <c r="W79">
        <v>130.72</v>
      </c>
      <c r="X79">
        <v>335.52499999999998</v>
      </c>
      <c r="Y79">
        <v>2.5099999999999998</v>
      </c>
      <c r="Z79">
        <v>40.835000000000001</v>
      </c>
      <c r="AA79">
        <v>37.700000000000003</v>
      </c>
      <c r="AB79">
        <v>164.41</v>
      </c>
      <c r="AC79">
        <v>153.70500000000001</v>
      </c>
      <c r="AD79">
        <v>3</v>
      </c>
    </row>
    <row r="80" spans="4:30" x14ac:dyDescent="0.25">
      <c r="E80" t="s">
        <v>82</v>
      </c>
      <c r="F80">
        <v>5</v>
      </c>
      <c r="G80">
        <v>773.71</v>
      </c>
      <c r="H80">
        <v>775.32</v>
      </c>
      <c r="I80">
        <v>1027.595</v>
      </c>
      <c r="J80">
        <v>1097.9949999999999</v>
      </c>
      <c r="K80">
        <v>622.55999999999995</v>
      </c>
      <c r="L80">
        <v>426.74</v>
      </c>
      <c r="M80">
        <v>394.62</v>
      </c>
      <c r="N80">
        <v>295.77499999999998</v>
      </c>
      <c r="O80">
        <v>262.13499999999999</v>
      </c>
      <c r="P80">
        <v>2</v>
      </c>
    </row>
    <row r="81" spans="5:29" x14ac:dyDescent="0.25">
      <c r="E81" t="s">
        <v>84</v>
      </c>
      <c r="F81">
        <v>5</v>
      </c>
      <c r="G81">
        <v>1012.33</v>
      </c>
      <c r="H81">
        <v>1005.725</v>
      </c>
      <c r="I81">
        <v>90.265000000000001</v>
      </c>
      <c r="J81">
        <v>109.30500000000001</v>
      </c>
      <c r="K81">
        <v>337.375</v>
      </c>
      <c r="L81">
        <v>28.655000000000001</v>
      </c>
      <c r="M81">
        <v>25.684999999999999</v>
      </c>
      <c r="N81">
        <v>255.35</v>
      </c>
      <c r="O81">
        <v>242.26</v>
      </c>
      <c r="P81">
        <v>3</v>
      </c>
    </row>
    <row r="83" spans="5:29" x14ac:dyDescent="0.25">
      <c r="T83" t="s">
        <v>76</v>
      </c>
      <c r="U83">
        <v>1668.145</v>
      </c>
      <c r="V83">
        <v>1663.58</v>
      </c>
      <c r="W83">
        <v>2648.875</v>
      </c>
      <c r="X83">
        <v>5384.64</v>
      </c>
      <c r="Y83">
        <v>12.565</v>
      </c>
      <c r="Z83">
        <v>2128.21</v>
      </c>
      <c r="AA83">
        <v>2009.135</v>
      </c>
      <c r="AB83">
        <v>784.72</v>
      </c>
      <c r="AC83">
        <v>662.16499999999996</v>
      </c>
    </row>
    <row r="84" spans="5:29" x14ac:dyDescent="0.25">
      <c r="T84" t="s">
        <v>98</v>
      </c>
      <c r="U84">
        <v>0.78382537399999996</v>
      </c>
      <c r="V84">
        <v>0.78168037899999998</v>
      </c>
      <c r="W84">
        <v>1.244649259</v>
      </c>
      <c r="X84">
        <v>2.530126256</v>
      </c>
      <c r="Y84">
        <v>5.9040230000000004E-3</v>
      </c>
      <c r="Z84">
        <v>1</v>
      </c>
      <c r="AA84">
        <v>0.94404922400000002</v>
      </c>
      <c r="AB84">
        <v>0.36872301099999999</v>
      </c>
      <c r="AC84">
        <v>0.31113705899999999</v>
      </c>
    </row>
    <row r="85" spans="5:29" x14ac:dyDescent="0.25">
      <c r="E85" t="s">
        <v>72</v>
      </c>
      <c r="G85">
        <v>3148.19</v>
      </c>
      <c r="H85">
        <v>3140.9450000000002</v>
      </c>
      <c r="I85">
        <v>5101.46</v>
      </c>
      <c r="J85">
        <v>5227.3900000000003</v>
      </c>
      <c r="K85">
        <v>1530.145</v>
      </c>
      <c r="L85">
        <v>2091.7049999999999</v>
      </c>
      <c r="M85">
        <v>2025.4849999999999</v>
      </c>
      <c r="N85">
        <v>844.27499999999998</v>
      </c>
      <c r="O85">
        <v>711.97500000000002</v>
      </c>
      <c r="P85" t="e">
        <v>#DIV/0!</v>
      </c>
    </row>
    <row r="86" spans="5:29" x14ac:dyDescent="0.25">
      <c r="E86" t="s">
        <v>73</v>
      </c>
      <c r="G86">
        <v>1.5050831739999999</v>
      </c>
      <c r="H86">
        <v>1.5016194919999999</v>
      </c>
      <c r="I86">
        <v>2.4389003229999999</v>
      </c>
      <c r="J86">
        <v>2.4991047970000002</v>
      </c>
      <c r="K86">
        <v>0.73153002</v>
      </c>
      <c r="L86">
        <v>1</v>
      </c>
      <c r="M86">
        <v>0.96834161600000002</v>
      </c>
      <c r="N86">
        <v>0.40363005299999999</v>
      </c>
      <c r="O86">
        <v>0.34038021600000001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Dauphas_Gall_DATA_Reduced</vt:lpstr>
      <vt:lpstr>Prechem_data_only</vt:lpstr>
      <vt:lpstr>Chemistry_Sample_weights</vt:lpstr>
      <vt:lpstr>RAWDATA_Dauphas_Gall_Ni_Fe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Juliet Baransky</dc:creator>
  <cp:lastModifiedBy>Eva Baransky</cp:lastModifiedBy>
  <dcterms:created xsi:type="dcterms:W3CDTF">2020-01-17T17:02:33Z</dcterms:created>
  <dcterms:modified xsi:type="dcterms:W3CDTF">2021-01-04T22:48:55Z</dcterms:modified>
</cp:coreProperties>
</file>